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 br.2\III_Rekonstrukcija dela tavanskog prostora\"/>
    </mc:Choice>
  </mc:AlternateContent>
  <bookViews>
    <workbookView xWindow="-12" yWindow="-12" windowWidth="19260" windowHeight="4140" tabRatio="580" xr2:uid="{00000000-000D-0000-FFFF-FFFF00000000}"/>
  </bookViews>
  <sheets>
    <sheet name="01_АРХИТЕКТУРА" sheetId="8" r:id="rId1"/>
    <sheet name="02_ХИДРОТЕХНИЧКЕ ИНСТАЛАЦИЈЕ" sheetId="10" r:id="rId2"/>
    <sheet name="03_ЕЛЕКТРОЕНЕРГЕТСКЕ ИНСТАЛАЦИЈ" sheetId="11" r:id="rId3"/>
    <sheet name="04_ТЕЛЕКОМУНИКАЦИОНЕ ИНСТАЛАЦИЈ" sheetId="12" r:id="rId4"/>
    <sheet name="05_ТЕРМОТЕХНИЧКЕ ИНСТАЛАЦИЈЕ" sheetId="13" r:id="rId5"/>
    <sheet name="06_ЗОП" sheetId="14" r:id="rId6"/>
    <sheet name="ЗБИРНА РЕКАПИТУЛАЦИЈА" sheetId="9" r:id="rId7"/>
  </sheets>
  <definedNames>
    <definedName name="_xlnm.Print_Area" localSheetId="0">'01_АРХИТЕКТУРА'!$A$1:$F$627</definedName>
    <definedName name="_xlnm.Print_Area" localSheetId="2">'03_ЕЛЕКТРОЕНЕРГЕТСКЕ ИНСТАЛАЦИЈ'!$A$1:$F$117</definedName>
    <definedName name="_xlnm.Print_Area" localSheetId="3">'04_ТЕЛЕКОМУНИКАЦИОНЕ ИНСТАЛАЦИЈ'!$A$1:$F$62</definedName>
    <definedName name="_xlnm.Print_Area" localSheetId="6">'ЗБИРНА РЕКАПИТУЛАЦИЈА'!$A$1:$F$24</definedName>
    <definedName name="_xlnm.Print_Titles" localSheetId="0">'01_АРХИТЕКТУРА'!$5:$6</definedName>
    <definedName name="_xlnm.Print_Titles" localSheetId="1">'02_ХИДРОТЕХНИЧКЕ ИНСТАЛАЦИЈЕ'!$8:$9</definedName>
    <definedName name="_xlnm.Print_Titles" localSheetId="2">'03_ЕЛЕКТРОЕНЕРГЕТСКЕ ИНСТАЛАЦИЈ'!$7:$8</definedName>
    <definedName name="_xlnm.Print_Titles" localSheetId="3">'04_ТЕЛЕКОМУНИКАЦИОНЕ ИНСТАЛАЦИЈ'!$7:$8</definedName>
    <definedName name="_xlnm.Print_Titles" localSheetId="4">'05_ТЕРМОТЕХНИЧКЕ ИНСТАЛАЦИЈЕ'!$5:$6</definedName>
    <definedName name="_xlnm.Print_Titles" localSheetId="6">'ЗБИРНА РЕКАПИТУЛАЦИЈА'!#REF!</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20" i="8" l="1"/>
  <c r="F514" i="8"/>
  <c r="F522" i="8" l="1"/>
  <c r="F608" i="8" l="1"/>
  <c r="F53" i="12" l="1"/>
  <c r="F52" i="12"/>
  <c r="F51" i="12"/>
  <c r="F50" i="12"/>
  <c r="F15" i="12"/>
  <c r="F101" i="13" l="1"/>
  <c r="F89" i="13" l="1"/>
  <c r="F88" i="13"/>
  <c r="F87" i="13"/>
  <c r="F86" i="13"/>
  <c r="F85" i="13"/>
  <c r="F84" i="13"/>
  <c r="F75" i="13"/>
  <c r="D79" i="13"/>
  <c r="D78" i="13"/>
  <c r="D77" i="13"/>
  <c r="F56" i="13" l="1"/>
  <c r="F52" i="13"/>
  <c r="D31" i="13"/>
  <c r="D34" i="13" s="1"/>
  <c r="F16" i="13"/>
  <c r="F97" i="11" l="1"/>
  <c r="F33" i="10" l="1"/>
  <c r="F323" i="8" l="1"/>
  <c r="F283" i="8"/>
  <c r="F259" i="8"/>
  <c r="F255" i="8"/>
  <c r="F10" i="14" l="1"/>
  <c r="F9" i="14"/>
  <c r="B117" i="13"/>
  <c r="B116" i="13"/>
  <c r="B115" i="13"/>
  <c r="B114" i="13"/>
  <c r="F109" i="13"/>
  <c r="F105" i="13"/>
  <c r="F102" i="13"/>
  <c r="F93" i="13"/>
  <c r="F92" i="13"/>
  <c r="F91" i="13"/>
  <c r="F76" i="13"/>
  <c r="F72" i="13"/>
  <c r="F73" i="13"/>
  <c r="F69" i="13"/>
  <c r="F48" i="13"/>
  <c r="F37" i="13"/>
  <c r="F36" i="13"/>
  <c r="F38" i="13"/>
  <c r="F20" i="13"/>
  <c r="F19" i="13"/>
  <c r="F18" i="13"/>
  <c r="F17" i="13"/>
  <c r="F40" i="13"/>
  <c r="F26" i="13"/>
  <c r="F8" i="13"/>
  <c r="F9" i="13" s="1"/>
  <c r="F114" i="13" s="1"/>
  <c r="F80" i="13"/>
  <c r="F79" i="13"/>
  <c r="F78" i="13"/>
  <c r="F77" i="13"/>
  <c r="F57" i="13"/>
  <c r="F31" i="13"/>
  <c r="F49" i="12"/>
  <c r="F48" i="12"/>
  <c r="F47" i="12"/>
  <c r="F46" i="12"/>
  <c r="F45" i="12"/>
  <c r="F44" i="12"/>
  <c r="F43" i="12"/>
  <c r="F42" i="12"/>
  <c r="F41" i="12"/>
  <c r="F40" i="12"/>
  <c r="F39" i="12"/>
  <c r="F38" i="12"/>
  <c r="F37" i="12"/>
  <c r="F36" i="12"/>
  <c r="F35" i="12"/>
  <c r="F34" i="12"/>
  <c r="F33" i="12"/>
  <c r="F32" i="12"/>
  <c r="F31" i="12"/>
  <c r="F30" i="12"/>
  <c r="F29" i="12"/>
  <c r="F24" i="12"/>
  <c r="F23" i="12"/>
  <c r="F22" i="12"/>
  <c r="F21" i="12"/>
  <c r="F20" i="12"/>
  <c r="F19" i="12"/>
  <c r="F18" i="12"/>
  <c r="F17" i="12"/>
  <c r="F16" i="12"/>
  <c r="F14" i="12"/>
  <c r="F13" i="12"/>
  <c r="F12" i="12"/>
  <c r="F98" i="11"/>
  <c r="F96" i="11"/>
  <c r="F95" i="11"/>
  <c r="F94" i="11"/>
  <c r="F93" i="11"/>
  <c r="F90" i="11"/>
  <c r="F89" i="11"/>
  <c r="F88" i="11"/>
  <c r="F87" i="11"/>
  <c r="F86" i="11"/>
  <c r="F83" i="11"/>
  <c r="F82" i="11"/>
  <c r="F81" i="11"/>
  <c r="F80" i="11"/>
  <c r="F79" i="11"/>
  <c r="F78" i="11"/>
  <c r="F74" i="11"/>
  <c r="F73" i="11"/>
  <c r="F72" i="11"/>
  <c r="F71" i="11"/>
  <c r="F70" i="11"/>
  <c r="F69" i="11"/>
  <c r="F67" i="11"/>
  <c r="F65" i="11"/>
  <c r="F63" i="11"/>
  <c r="F60" i="11"/>
  <c r="F61" i="11"/>
  <c r="F106" i="11" s="1"/>
  <c r="A17" i="11"/>
  <c r="F16" i="11"/>
  <c r="F15" i="11"/>
  <c r="F14" i="11"/>
  <c r="F12" i="11"/>
  <c r="F11" i="11"/>
  <c r="F100" i="10"/>
  <c r="F99" i="10"/>
  <c r="F98" i="10"/>
  <c r="F97" i="10"/>
  <c r="F96" i="10"/>
  <c r="F95" i="10"/>
  <c r="F93" i="10"/>
  <c r="F91" i="10"/>
  <c r="D90" i="10"/>
  <c r="F90" i="10"/>
  <c r="F89" i="10"/>
  <c r="B84" i="10"/>
  <c r="A84" i="10"/>
  <c r="B83" i="10"/>
  <c r="B82" i="10"/>
  <c r="D75" i="10"/>
  <c r="F75" i="10" s="1"/>
  <c r="F77" i="10" s="1"/>
  <c r="F84" i="10" s="1"/>
  <c r="F70" i="10"/>
  <c r="F69" i="10"/>
  <c r="F67" i="10"/>
  <c r="F65" i="10"/>
  <c r="F64" i="10"/>
  <c r="F62" i="10"/>
  <c r="F61" i="10"/>
  <c r="F60" i="10"/>
  <c r="F54" i="10"/>
  <c r="F56" i="10" s="1"/>
  <c r="F82" i="10" s="1"/>
  <c r="B49" i="10"/>
  <c r="B48" i="10"/>
  <c r="B47" i="10"/>
  <c r="A47" i="10"/>
  <c r="F41" i="10"/>
  <c r="D40" i="10"/>
  <c r="F40" i="10" s="1"/>
  <c r="F39" i="10"/>
  <c r="F34" i="10"/>
  <c r="F31" i="10"/>
  <c r="F29" i="10"/>
  <c r="F28" i="10"/>
  <c r="F27" i="10"/>
  <c r="F24" i="10"/>
  <c r="F23" i="10"/>
  <c r="F22" i="10"/>
  <c r="F20" i="10"/>
  <c r="F14" i="10"/>
  <c r="F16" i="10" s="1"/>
  <c r="F47" i="10" s="1"/>
  <c r="F73" i="8"/>
  <c r="D171" i="8"/>
  <c r="F171" i="8" s="1"/>
  <c r="F173" i="8" s="1"/>
  <c r="F617" i="8" s="1"/>
  <c r="D145" i="8"/>
  <c r="F145" i="8" s="1"/>
  <c r="D142" i="8"/>
  <c r="F142" i="8" s="1"/>
  <c r="F307" i="8"/>
  <c r="F296" i="8"/>
  <c r="D270" i="8"/>
  <c r="F270" i="8" s="1"/>
  <c r="D372" i="8"/>
  <c r="D86" i="8"/>
  <c r="F86" i="8" s="1"/>
  <c r="D127" i="8"/>
  <c r="F127" i="8" s="1"/>
  <c r="D60" i="8"/>
  <c r="F60" i="8" s="1"/>
  <c r="D130" i="8"/>
  <c r="F130" i="8" s="1"/>
  <c r="D136" i="8"/>
  <c r="F136" i="8" s="1"/>
  <c r="D188" i="8"/>
  <c r="F188" i="8" s="1"/>
  <c r="D194" i="8"/>
  <c r="F194" i="8" s="1"/>
  <c r="D100" i="8"/>
  <c r="F100" i="8" s="1"/>
  <c r="D601" i="8"/>
  <c r="F601" i="8" s="1"/>
  <c r="D340" i="8"/>
  <c r="D476" i="8"/>
  <c r="F476" i="8" s="1"/>
  <c r="D410" i="8"/>
  <c r="F410" i="8" s="1"/>
  <c r="D463" i="8"/>
  <c r="F463" i="8" s="1"/>
  <c r="D453" i="8"/>
  <c r="F453" i="8" s="1"/>
  <c r="D418" i="8"/>
  <c r="F418" i="8" s="1"/>
  <c r="D446" i="8"/>
  <c r="F446" i="8" s="1"/>
  <c r="D49" i="8"/>
  <c r="F49" i="8" s="1"/>
  <c r="D485" i="8"/>
  <c r="F485" i="8" s="1"/>
  <c r="D182" i="8"/>
  <c r="F182" i="8" s="1"/>
  <c r="D572" i="8"/>
  <c r="D576" i="8" s="1"/>
  <c r="F576" i="8" s="1"/>
  <c r="F578" i="8" s="1"/>
  <c r="F625" i="8" s="1"/>
  <c r="F151" i="8"/>
  <c r="F154" i="8"/>
  <c r="D114" i="8"/>
  <c r="F114" i="8" s="1"/>
  <c r="D426" i="8"/>
  <c r="F426" i="8" s="1"/>
  <c r="D366" i="8"/>
  <c r="F366" i="8" s="1"/>
  <c r="D350" i="8"/>
  <c r="F350" i="8" s="1"/>
  <c r="D332" i="8"/>
  <c r="F332" i="8" s="1"/>
  <c r="D537" i="8"/>
  <c r="F537" i="8" s="1"/>
  <c r="D540" i="8"/>
  <c r="F540" i="8" s="1"/>
  <c r="F494" i="8"/>
  <c r="D473" i="8"/>
  <c r="F473" i="8" s="1"/>
  <c r="D380" i="8"/>
  <c r="F380" i="8" s="1"/>
  <c r="D488" i="8"/>
  <c r="F488" i="8" s="1"/>
  <c r="F35" i="8"/>
  <c r="B626" i="8"/>
  <c r="A626" i="8"/>
  <c r="A621" i="8"/>
  <c r="A619" i="8"/>
  <c r="A618" i="8"/>
  <c r="B617" i="8"/>
  <c r="A617" i="8"/>
  <c r="B616" i="8"/>
  <c r="A616" i="8"/>
  <c r="F105" i="8"/>
  <c r="F146" i="8"/>
  <c r="F319" i="8"/>
  <c r="F294" i="8"/>
  <c r="F372" i="8"/>
  <c r="F215" i="8"/>
  <c r="F217" i="8" s="1"/>
  <c r="F619" i="8" s="1"/>
  <c r="B619" i="8"/>
  <c r="B618" i="8"/>
  <c r="F340" i="8"/>
  <c r="F309" i="8"/>
  <c r="B625" i="8"/>
  <c r="A625" i="8"/>
  <c r="F585" i="8"/>
  <c r="F539" i="8"/>
  <c r="B621" i="8"/>
  <c r="F32" i="8"/>
  <c r="B615" i="8"/>
  <c r="A615" i="8"/>
  <c r="F27" i="8"/>
  <c r="B624" i="8"/>
  <c r="A624" i="8"/>
  <c r="B623" i="8"/>
  <c r="A623" i="8"/>
  <c r="B622" i="8"/>
  <c r="A622" i="8"/>
  <c r="B620" i="8"/>
  <c r="A620" i="8"/>
  <c r="B614" i="8"/>
  <c r="A614" i="8"/>
  <c r="F610" i="8" l="1"/>
  <c r="F626" i="8" s="1"/>
  <c r="F11" i="14"/>
  <c r="F17" i="9" s="1"/>
  <c r="F110" i="13"/>
  <c r="F54" i="12"/>
  <c r="F72" i="10"/>
  <c r="F83" i="10" s="1"/>
  <c r="F85" i="10" s="1"/>
  <c r="F110" i="10" s="1"/>
  <c r="F43" i="10"/>
  <c r="F49" i="10" s="1"/>
  <c r="F117" i="13"/>
  <c r="F34" i="13"/>
  <c r="F41" i="13" s="1"/>
  <c r="F25" i="12"/>
  <c r="F58" i="12" s="1"/>
  <c r="F99" i="11"/>
  <c r="F110" i="11" s="1"/>
  <c r="F75" i="11"/>
  <c r="F107" i="11" s="1"/>
  <c r="F84" i="11"/>
  <c r="F108" i="11" s="1"/>
  <c r="F91" i="11"/>
  <c r="F109" i="11" s="1"/>
  <c r="F17" i="11"/>
  <c r="F105" i="11" s="1"/>
  <c r="F36" i="10"/>
  <c r="F48" i="10" s="1"/>
  <c r="F102" i="10"/>
  <c r="F111" i="10" s="1"/>
  <c r="F342" i="8"/>
  <c r="F621" i="8" s="1"/>
  <c r="F156" i="8"/>
  <c r="F616" i="8" s="1"/>
  <c r="F196" i="8"/>
  <c r="F618" i="8" s="1"/>
  <c r="F325" i="8"/>
  <c r="F620" i="8" s="1"/>
  <c r="F543" i="8"/>
  <c r="F624" i="8" s="1"/>
  <c r="F623" i="8"/>
  <c r="F147" i="8"/>
  <c r="F615" i="8" s="1"/>
  <c r="F382" i="8"/>
  <c r="F622" i="8" s="1"/>
  <c r="F102" i="8"/>
  <c r="F614" i="8" s="1"/>
  <c r="F94" i="13"/>
  <c r="F116" i="13" s="1"/>
  <c r="F50" i="10" l="1"/>
  <c r="F109" i="10" s="1"/>
  <c r="F112" i="10" s="1"/>
  <c r="F13" i="9" s="1"/>
  <c r="F115" i="13"/>
  <c r="F118" i="13" s="1"/>
  <c r="F16" i="9" s="1"/>
  <c r="F111" i="11"/>
  <c r="F14" i="9" s="1"/>
  <c r="F627" i="8"/>
  <c r="F12" i="9" s="1"/>
  <c r="F59" i="12"/>
  <c r="F60" i="12" s="1"/>
  <c r="F15" i="9" s="1"/>
  <c r="F20" i="9" l="1"/>
</calcChain>
</file>

<file path=xl/sharedStrings.xml><?xml version="1.0" encoding="utf-8"?>
<sst xmlns="http://schemas.openxmlformats.org/spreadsheetml/2006/main" count="1349" uniqueCount="949">
  <si>
    <t>Обрачун по м², са помоћном скелом.</t>
  </si>
  <si>
    <t>ОБЛАГАЊЕ ПОДОВА</t>
  </si>
  <si>
    <t>УКУПНО ОБЛАГАЊЕ ПОДОВА:</t>
  </si>
  <si>
    <t>РЕКАПИТУЛАЦИЈА</t>
  </si>
  <si>
    <t>Обрачун по м².</t>
  </si>
  <si>
    <t>м¹</t>
  </si>
  <si>
    <t>Обрачун по комаду са одвозом шута</t>
  </si>
  <si>
    <t>на депонију.</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</si>
  <si>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</si>
  <si>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</si>
  <si>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</si>
  <si>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</si>
  <si>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</si>
  <si>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</si>
  <si>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</si>
  <si>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</si>
  <si>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</si>
  <si>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</si>
  <si>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</si>
  <si>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</si>
  <si>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</si>
  <si>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</si>
  <si>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</si>
  <si>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</si>
  <si>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</si>
  <si>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</si>
  <si>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</si>
  <si>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</si>
  <si>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</si>
  <si>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</si>
  <si>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</si>
  <si>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01.01.</t>
  </si>
  <si>
    <t>01.03.</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</si>
  <si>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</si>
  <si>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</si>
  <si>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</si>
  <si>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</si>
  <si>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</si>
  <si>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</si>
  <si>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</si>
  <si>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</si>
  <si>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</si>
  <si>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</si>
  <si>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</si>
  <si>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</si>
  <si>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</si>
  <si>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</si>
  <si>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</si>
  <si>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</si>
  <si>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једнокрилна врата</t>
  </si>
  <si>
    <t>08.00.</t>
  </si>
  <si>
    <t>08.01.</t>
  </si>
  <si>
    <t>Приликом демонтаже столарије</t>
  </si>
  <si>
    <t>водити рачуна да се не оштети</t>
  </si>
  <si>
    <t xml:space="preserve">унутрашња столарија </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</si>
  <si>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</si>
  <si>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</si>
  <si>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</si>
  <si>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</si>
  <si>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</si>
  <si>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</si>
  <si>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</si>
  <si>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</si>
  <si>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</si>
  <si>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</si>
  <si>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</si>
  <si>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</si>
  <si>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</si>
  <si>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</si>
  <si>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</si>
  <si>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</si>
  <si>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</si>
  <si>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</si>
  <si>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</si>
  <si>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</si>
  <si>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</si>
  <si>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</si>
  <si>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</si>
  <si>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</si>
  <si>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</si>
  <si>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07.01.</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</si>
  <si>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</si>
  <si>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</si>
  <si>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</si>
  <si>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</si>
  <si>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</si>
  <si>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</si>
  <si>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</si>
  <si>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</si>
  <si>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</si>
  <si>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</si>
  <si>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</si>
  <si>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</si>
  <si>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04.03.</t>
  </si>
  <si>
    <t>малтерисање зидова</t>
  </si>
  <si>
    <t>Демонтажа постојеће унутрашње</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</si>
  <si>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</si>
  <si>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</si>
  <si>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</si>
  <si>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</si>
  <si>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</si>
  <si>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</si>
  <si>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</si>
  <si>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</si>
  <si>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</si>
  <si>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</si>
  <si>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</si>
  <si>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</si>
  <si>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</si>
  <si>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</si>
  <si>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</si>
  <si>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</si>
  <si>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</si>
  <si>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</si>
  <si>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</si>
  <si>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</si>
  <si>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</si>
  <si>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</si>
  <si>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</si>
  <si>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</si>
  <si>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</si>
  <si>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</si>
  <si>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</si>
  <si>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</si>
  <si>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</si>
  <si>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</si>
  <si>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</si>
  <si>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</si>
  <si>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</si>
  <si>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</si>
  <si>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</si>
  <si>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</si>
  <si>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</si>
  <si>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</si>
  <si>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</si>
  <si>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</si>
  <si>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</si>
  <si>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</si>
  <si>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</si>
  <si>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</si>
  <si>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</si>
  <si>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10.04.</t>
  </si>
  <si>
    <t>10.05.</t>
  </si>
  <si>
    <t>Обрачун дат по комаду комплетно изведеног ојачања, према спецификацији произвођача.</t>
  </si>
  <si>
    <t>постојећа облоге.</t>
  </si>
  <si>
    <t xml:space="preserve">- влагоотпорним  ГКП д=2х1,25 цм ( са финалном облогом од керамике, посебно обрачунато) </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</si>
  <si>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</si>
  <si>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</si>
  <si>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 xml:space="preserve">Под није потребно воскирати. Уградња употребом полиуретанског лепка за гуму типа UZIN KE 66 или сл. </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</si>
  <si>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</si>
  <si>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</si>
  <si>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</si>
  <si>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</si>
  <si>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</si>
  <si>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</si>
  <si>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</si>
  <si>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</si>
  <si>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</si>
  <si>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</si>
  <si>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</si>
  <si>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</si>
  <si>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</si>
  <si>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</si>
  <si>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</si>
  <si>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</si>
  <si>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</si>
  <si>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</si>
  <si>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</si>
  <si>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07.05.</t>
  </si>
  <si>
    <t>Обрачун по м¹ равијене ширине степеника са фазонским елементом за соклу.</t>
  </si>
  <si>
    <t>Набавка материјала и израда ојачање отвора за врата  у гипсаним зидовима за висину од конструкције до конструкције до 410 цм.</t>
  </si>
  <si>
    <t>Свемере узети на лицу места. Уградња свих елемената система мора бити у складу са препорукама и детаљима произвођача система ,а према извођечким детаљима које мора израдити извођач, а одобрити надзорни орган и инвеститор.</t>
  </si>
  <si>
    <t xml:space="preserve">Рамови од пластифицираног алуминијумског профила, без термо прекида, врата са побољшаним дихтовањем. Застакљивање ламинираним провидним стаклом 4.4.1.
Доњи део крила висине 30cm предвиђен је пун - двоструки алу. лим пластифициран бело мат. </t>
  </si>
  <si>
    <t>ви елементи за фиксирање позиције, опшивни елементи, као и материјал за обраду по ободу су саставни део позиције. Тон пластификације бело - мат.</t>
  </si>
  <si>
    <t>ознака 1  у дуплом осмоуглу</t>
  </si>
  <si>
    <t>10.03.</t>
  </si>
  <si>
    <t>столарије и браварије, са</t>
  </si>
  <si>
    <t>демонтирањем штокова, опшава,</t>
  </si>
  <si>
    <t>перваза, парапетних даски.</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</si>
  <si>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</si>
  <si>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</si>
  <si>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</si>
  <si>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</si>
  <si>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</si>
  <si>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3.1.</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</si>
  <si>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</si>
  <si>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</si>
  <si>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</si>
  <si>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</si>
  <si>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</si>
  <si>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</si>
  <si>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</si>
  <si>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</si>
  <si>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</si>
  <si>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09.05.</t>
  </si>
  <si>
    <t>09.06.</t>
  </si>
  <si>
    <t>10.01.01.</t>
  </si>
  <si>
    <t>10.01.02.</t>
  </si>
  <si>
    <t>12.00.</t>
  </si>
  <si>
    <t>13.01.</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</si>
  <si>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</si>
  <si>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</si>
  <si>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</si>
  <si>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</si>
  <si>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</si>
  <si>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</si>
  <si>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</si>
  <si>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</si>
  <si>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</si>
  <si>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</si>
  <si>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</si>
  <si>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</si>
  <si>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Једно крило врата предвиђено је са механизмом за фиксирање у затвореном положају. Снабдевено стандардним оковом и цилиндар бравом са 3 кључа. Квака по избору пројектанта - пластифицирана бело.</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</si>
  <si>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</si>
  <si>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</si>
  <si>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</si>
  <si>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</si>
  <si>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</si>
  <si>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</si>
  <si>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</si>
  <si>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</si>
  <si>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</si>
  <si>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</si>
  <si>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</si>
  <si>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</si>
  <si>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</si>
  <si>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</si>
  <si>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</si>
  <si>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</si>
  <si>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</si>
  <si>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</si>
  <si>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</si>
  <si>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</si>
  <si>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</si>
  <si>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</si>
  <si>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</si>
  <si>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</si>
  <si>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</si>
  <si>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</si>
  <si>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</si>
  <si>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</si>
  <si>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</si>
  <si>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и уградња, унутрашња преграда са вратима од алуминијумских профила .</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</si>
  <si>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</si>
  <si>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</si>
  <si>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</si>
  <si>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10.01.03.</t>
  </si>
  <si>
    <t>Скидање блатног малтера у поткровљу дебљине д=5-10цм. Шут прикупити, изнети, утоварити на камион и одвести на градску депонију</t>
  </si>
  <si>
    <t>преграда са клизним вратима</t>
  </si>
  <si>
    <t xml:space="preserve">ПД. једнокрилна врата </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</si>
  <si>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</si>
  <si>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</si>
  <si>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</si>
  <si>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</si>
  <si>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</si>
  <si>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Монтажу вршити у свему према упутствима, детаљима и атестима произвођача. </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</si>
  <si>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</si>
  <si>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</si>
  <si>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</si>
  <si>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</si>
  <si>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10.02.01.</t>
  </si>
  <si>
    <t>=4,34*14,0*2+6,0*(3,41*3+3,53)+6,3*(3,11+5,26)+5,57*(3,03+7,3*2+5,08+6,04)</t>
  </si>
  <si>
    <t>Боју наносити на подлогу која је</t>
  </si>
  <si>
    <t>=5,23*18,84+(4,02+5,23)/2*72,05+(0,65+3,98)/2*(27,81+16,28+22,45+23,38+22,84+16,04+15,24*2+15,85+16,12)</t>
  </si>
  <si>
    <t>бојење косих површина</t>
  </si>
  <si>
    <t>Набавка материјала и уградња негоривих подних плоча типа  F134 Knauf Vidifloor или одговарајуће, подна плча дебљине 18 мм.</t>
  </si>
  <si>
    <t>10.06.</t>
  </si>
  <si>
    <t>у паду д=3-6 цм, под са ознаком МК2</t>
  </si>
  <si>
    <t>=24,68+10,52+13,07</t>
  </si>
  <si>
    <t>изношењем постојећег шута из свих</t>
  </si>
  <si>
    <t xml:space="preserve">просторија тавана.                  </t>
  </si>
  <si>
    <t>Обрачун по м², са одвозом шута на</t>
  </si>
  <si>
    <t>01.04.</t>
  </si>
  <si>
    <t>=67,57+16,91+28,98+36,83+34,52+17,64+17,01*2+17,83+14,79+21,88</t>
  </si>
  <si>
    <t>=1,1*(67,57+16,91+28,98+36,83+34,52+17,64+17,01*2+17,83+14,79+21,88)</t>
  </si>
  <si>
    <t>=(1,6+3,98)/2*3,4+3,89*(1,8+1,75)</t>
  </si>
  <si>
    <t>спецификацији произвођача.</t>
  </si>
  <si>
    <t>Горња површина фино заглађена.</t>
  </si>
  <si>
    <t>Радити у свему према</t>
  </si>
  <si>
    <t>ребрасти лим 35/200мм дебљине 8мм</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</si>
  <si>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</si>
  <si>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</si>
  <si>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</si>
  <si>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=24,68+10,52+13,07+0,1*(27,81+12,91+14,6)+2,0*0,8*2*2</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</si>
  <si>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</si>
  <si>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</si>
  <si>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</si>
  <si>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</si>
  <si>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</si>
  <si>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</si>
  <si>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</si>
  <si>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</si>
  <si>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</si>
  <si>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</si>
  <si>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</si>
  <si>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</si>
  <si>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</si>
  <si>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</si>
  <si>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</si>
  <si>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</si>
  <si>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</si>
  <si>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=1,25*(1,01*4+4,0+3,41*3+3,53+5,14+0,35*2+0,8+3,2+3,11+3,51+0,3+0,5)</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</si>
  <si>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</si>
  <si>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</si>
  <si>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</si>
  <si>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</si>
  <si>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</si>
  <si>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Радити у свему према графичкој</t>
  </si>
  <si>
    <t>документацији и Техничком опису уз</t>
  </si>
  <si>
    <t>статички прорачун.</t>
  </si>
  <si>
    <t>Шут прикупити, изнети, утоварити на</t>
  </si>
  <si>
    <t>камион и одвести на градску</t>
  </si>
  <si>
    <t xml:space="preserve">Обрачун по м³ </t>
  </si>
  <si>
    <t>м³</t>
  </si>
  <si>
    <t>=0,7*0,5*(1,0*3+1,4*3+1,1+1,8*2+2,35)</t>
  </si>
  <si>
    <t>01.05.</t>
  </si>
  <si>
    <t>Обијање малтера са унутрашњих</t>
  </si>
  <si>
    <t>зидова. По обијању малрера</t>
  </si>
  <si>
    <t>кланфама очистити спојнице до</t>
  </si>
  <si>
    <t>дубине 2цм, а површину зидова опека</t>
  </si>
  <si>
    <t>очистити челичним четкама и опрати</t>
  </si>
  <si>
    <t>водом.</t>
  </si>
  <si>
    <t xml:space="preserve">депонију. </t>
  </si>
  <si>
    <t>01.06.</t>
  </si>
  <si>
    <t>=1,25*(1,01*4+4,0+3,41*3+3,53+5,14+0,35*2+0,8+3,2+3,11+3,51+0,3+0,5)+3,8*3,55</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</si>
  <si>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</si>
  <si>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</si>
  <si>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</si>
  <si>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</si>
  <si>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</si>
  <si>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</si>
  <si>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</si>
  <si>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</si>
  <si>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</si>
  <si>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=(1,0+3,98)/2*(4,6+4,84+5,61+2,58)+3,98*(1,46+1,25)</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</si>
  <si>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</si>
  <si>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</si>
  <si>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=3,98*(5,26+3,53+3,15*2)+(1,6+3,98)/2*(3,4*2)</t>
  </si>
  <si>
    <t>=(1,6+3,98)/2*(1,53+4,31)+1,6*5,26</t>
  </si>
  <si>
    <t xml:space="preserve">монтажни зид УЗ4 и 3Т1  противпожарни,  отпорности на пожар 120 мин, дебљине 15цм,  који се састоји од следећих  слојева : </t>
  </si>
  <si>
    <t xml:space="preserve">монтажни зид ЗТ 2 противпожарни,  отпорности на пожар 60 мин, укупне дебљине 12,5цм, који се састоји од следећих  слојева : </t>
  </si>
  <si>
    <t xml:space="preserve">монтажни зид ЗТ 2а противпожарни,  отпорности на пожар 60 мин, укупне дебљине 12,5цм, који се састоји од следећих  слојева : </t>
  </si>
  <si>
    <t xml:space="preserve">монтажни зид УЗ 2 укупне дебљине 10цм, који се састоји од следећих  слојева : </t>
  </si>
  <si>
    <t xml:space="preserve">монтажни зид УЗ 3 укупне дебљине 10цм, који се састоји од следећих  слојева : </t>
  </si>
  <si>
    <t xml:space="preserve">- влагоотпорним  ГКП д=1,25 цм ( са финалном облогом од керамике, посебно обрачунато) </t>
  </si>
  <si>
    <t>10.02.02.</t>
  </si>
  <si>
    <t>10.02.03.</t>
  </si>
  <si>
    <t>=3,98*1,1+1,25*9,76*2+4,38*4,85/2*4</t>
  </si>
  <si>
    <t>=5,02*(5,5*2+4,15*2)+3,98*(14,0+3,53+1,07+1,34+1,21+8,54+1,47+1,5)+(0,8+3,98)/2*(5,52*2+5,14+5,12*3+5,61)</t>
  </si>
  <si>
    <t>коси плафони</t>
  </si>
  <si>
    <t>шпалетне око кровних прозора</t>
  </si>
  <si>
    <t>Набавка материјала и облагање косих плафона поткровља и шпалетне око кровних прозора, гипскартонским ватроотпорним плочама.</t>
  </si>
  <si>
    <t>Обрачун по м² уграђене термоизолације .</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</si>
  <si>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</si>
  <si>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</si>
  <si>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</si>
  <si>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</si>
  <si>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05.02.</t>
  </si>
  <si>
    <t>05.03.</t>
  </si>
  <si>
    <t>=0,16*(0,78*19+1,4*19+0,54*2+0,83*2)*2</t>
  </si>
  <si>
    <t>=3,98*(5,26+4,15+3,15*2)+(1,6+3,98)/2*3,4*4+1,6*5,26-(0,9*2,1*4-0,5*4)</t>
  </si>
  <si>
    <t>Набавка и уградња, унутрашња  ПП врата -90 мин.</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</si>
  <si>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</si>
  <si>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</si>
  <si>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</si>
  <si>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Демонтажа металног степеништа.</t>
  </si>
  <si>
    <t>Пажљиво демонтирати металну</t>
  </si>
  <si>
    <t>конструкцију степеништа, газишта,</t>
  </si>
  <si>
    <t>ограду, подест. Делове степеништа</t>
  </si>
  <si>
    <t>грубо очистити и сложити и предати</t>
  </si>
  <si>
    <t>инвеститору.</t>
  </si>
  <si>
    <t>Шут изнети из објекта, утоварити у</t>
  </si>
  <si>
    <t>камионе, одвести и истоварити на</t>
  </si>
  <si>
    <t>градску депонију.</t>
  </si>
  <si>
    <t>01.07.</t>
  </si>
  <si>
    <t>02.02.</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</si>
  <si>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</si>
  <si>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</si>
  <si>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</si>
  <si>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</si>
  <si>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</si>
  <si>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</si>
  <si>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</si>
  <si>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</si>
  <si>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</si>
  <si>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 xml:space="preserve"> подестд п=15 цм, </t>
  </si>
  <si>
    <t>02.03.</t>
  </si>
  <si>
    <t>Набавка материјала и израда греда, армираним  бетоном МБ 30 (С25/30). Диспозиција бетона  према гарфичкој документацији.  Радити у свему према Статичком прорачуну и детаљима арматуре.</t>
  </si>
  <si>
    <t>Обрачун по м³.</t>
  </si>
  <si>
    <t>13.02.</t>
  </si>
  <si>
    <t>Обрачун по м¹ уграђених и финално обрађених ограда.</t>
  </si>
  <si>
    <t>ознака О1  у дуплом квадрату</t>
  </si>
  <si>
    <t>ограда висине  110цм,</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</si>
  <si>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</si>
  <si>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</si>
  <si>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 xml:space="preserve"> Дрвени рукохват припремити, тонирати и лакирати лаком за дрво са 30%  сјаја.</t>
  </si>
  <si>
    <t>Све челичне елементе заштитити од корозије основном бојом и финално бојити два пута ,бојом за метал у тону по избору пројектанта.</t>
  </si>
  <si>
    <t>Произвођач је у обавези да дефинише начин уградње радионичким цртежима на које је обавезан да добије сагласност наручиоца и пројектанта.</t>
  </si>
  <si>
    <t>07.02.</t>
  </si>
  <si>
    <t>=112,93*2+21,4+27,15*2+27,5+27,3+26,9+23,1-(0,78*1,4*28+0,54*0,83)</t>
  </si>
  <si>
    <t>греде степеништа 20/40цм</t>
  </si>
  <si>
    <t>=0,2*0,4*6,9*2</t>
  </si>
  <si>
    <t>косе степенишне плоче дп=15 цм, степениште унутар објекта,  степеници 17,27/30 цм</t>
  </si>
  <si>
    <t>=2,29*1,23+1,5*1,15</t>
  </si>
  <si>
    <t>димензија 140/220 цм</t>
  </si>
  <si>
    <t>Штемовање бочног зида у нивоу изнад горњег крака за 10 до 15цм, односно до дрвене кровне затеге која лежи на њему.</t>
  </si>
  <si>
    <t>=3,86*1,15*2</t>
  </si>
  <si>
    <t>=4,05*1,89/2</t>
  </si>
  <si>
    <t>=1,5*4+1,37*4+1,15*22</t>
  </si>
  <si>
    <t>=2,5*2+3,5</t>
  </si>
  <si>
    <t>07.03.</t>
  </si>
  <si>
    <t>Набавка и уградња, унутрашња  ПП врата електоормана -120 мин.</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</si>
  <si>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</si>
  <si>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</si>
  <si>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</si>
  <si>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</si>
  <si>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 xml:space="preserve">једнокрилна ПП врата на електроормару </t>
  </si>
  <si>
    <t>зидарска мера 100/210цм</t>
  </si>
  <si>
    <t>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Преграда је укупне висине 210 cm , са вратима ширине 75cm. и фиксним деловима.</t>
  </si>
  <si>
    <t>Плотови и фиксни делови одигнути су од пода 10 cm . Испуна плотова врата и пуних панела је од иверице обложене HPL ламинатом д=18mm.</t>
  </si>
  <si>
    <t xml:space="preserve"> Боја HPL ламината је РАЛ 6019 - пастелно зелена или одговарајућа.</t>
  </si>
  <si>
    <t>фиксна вишеделна преграда</t>
  </si>
  <si>
    <t>07.04.</t>
  </si>
  <si>
    <t>07.06.</t>
  </si>
  <si>
    <t>01.02.</t>
  </si>
  <si>
    <t>израду бетонских јастука за ношење</t>
  </si>
  <si>
    <t>челичних носача.</t>
  </si>
  <si>
    <t>Штемовање извести пажљиво.</t>
  </si>
  <si>
    <t>01.08.</t>
  </si>
  <si>
    <t>=0,2*0,2*30</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</si>
  <si>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</si>
  <si>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</si>
  <si>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бетонски јастук  20/20цм на фасадном зиду</t>
  </si>
  <si>
    <t>бетонски јастук  20/50цм на унутрашњем зиду</t>
  </si>
  <si>
    <t>=0,2*0,2*0,2*30</t>
  </si>
  <si>
    <t>=0,2*0,5*0,2*20</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</si>
  <si>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</si>
  <si>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</si>
  <si>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</si>
  <si>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</si>
  <si>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</si>
  <si>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Штемовање фасадних зидова за</t>
  </si>
  <si>
    <t>Чишћење подова у тавану са</t>
  </si>
  <si>
    <t>01.</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</si>
  <si>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</si>
  <si>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</si>
  <si>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</si>
  <si>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</si>
  <si>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</si>
  <si>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</si>
  <si>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</si>
  <si>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</si>
  <si>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</si>
  <si>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</si>
  <si>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</si>
  <si>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</si>
  <si>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</si>
  <si>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</si>
  <si>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</si>
  <si>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</si>
  <si>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</si>
  <si>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Ø 25</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</si>
  <si>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</si>
  <si>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</si>
  <si>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</si>
  <si>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</si>
  <si>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</si>
  <si>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</si>
  <si>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</si>
  <si>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</si>
  <si>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</si>
  <si>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</si>
  <si>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</si>
  <si>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</si>
  <si>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</si>
  <si>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</si>
  <si>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</si>
  <si>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После извршене дезинфекције извршити испитивање узорка воде из новомонтиране водоводне мреже у хигијенском заводу на исправност за пиће.</t>
  </si>
  <si>
    <t>УКУПНО ОСТАЛИ РАДОВИ:</t>
  </si>
  <si>
    <t>ВОДОВОД - ЗБИРНА РЕКАПИТУЛАЦИЈА</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</si>
  <si>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</si>
  <si>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</si>
  <si>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</si>
  <si>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</si>
  <si>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</si>
  <si>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</si>
  <si>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</si>
  <si>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</si>
  <si>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</si>
  <si>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</si>
  <si>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</si>
  <si>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</si>
  <si>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</si>
  <si>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</si>
  <si>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</si>
  <si>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</si>
  <si>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</si>
  <si>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</si>
  <si>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</si>
  <si>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</si>
  <si>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</si>
  <si>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</si>
  <si>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ФЕКАЛНА И АТМОСФЕРСКА КАНАЛИЗАЦИЈА - ЗБИРНА РЕКАПИТУЛАЦИЈА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</si>
  <si>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</si>
  <si>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</si>
  <si>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</si>
  <si>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</si>
  <si>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</si>
  <si>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</si>
  <si>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</si>
  <si>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</si>
  <si>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</si>
  <si>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Извршити набавку и монтажу  никловане батерије за умиваоник - стојећа топла и хладна. Обрачунава се према комаду уграђене батерије.</t>
  </si>
  <si>
    <t>ТХВ</t>
  </si>
  <si>
    <t>3.5.</t>
  </si>
  <si>
    <t>Извршити набавку и монтажу огледала у PVC раму изнад умиваоника. Обрачунава се и плаћа по монтираном комаду.</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</si>
  <si>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</si>
  <si>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</si>
  <si>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</si>
  <si>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</si>
  <si>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  у боји по избору пројектанта унутрашњег уређења простора. Обрачунава се и плаћа по монтираном комаду.</t>
  </si>
  <si>
    <t>3.8</t>
  </si>
  <si>
    <t>Набавка и монтажа туш каде, дим 80/80цм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</si>
  <si>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</si>
  <si>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</si>
  <si>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3.10.</t>
  </si>
  <si>
    <t>Набавка, транспорт и монтажа стојеће једноручне батерије са лулом за топлу и хладну воду монтиране на судопери. Обрачун се врши по монтираном комаду.</t>
  </si>
  <si>
    <t>УКУПНО САНИТАРНИ УРЕЂАЈИ:</t>
  </si>
  <si>
    <t>ВОДОВОД</t>
  </si>
  <si>
    <t>ХИДРОТЕХНИЧКЕ ИНСТАЛАЦИЈЕ</t>
  </si>
  <si>
    <t>02.</t>
  </si>
  <si>
    <t>Јединична цена (рсд)</t>
  </si>
  <si>
    <t>Цена (рсд)</t>
  </si>
  <si>
    <t>ПРЕДМЕР И ПРЕДРАЧУН РАДОВА</t>
  </si>
  <si>
    <t>ЕЛЕКТРОЕНЕРГЕТСКЕ ИНСТАЛАЦИЈЕ</t>
  </si>
  <si>
    <t xml:space="preserve">НАПОЈНИ ВОДОВИ </t>
  </si>
  <si>
    <t xml:space="preserve"> </t>
  </si>
  <si>
    <t>m</t>
  </si>
  <si>
    <t>PNK - 100/60mm</t>
  </si>
  <si>
    <t>PNK - 200/60mm</t>
  </si>
  <si>
    <t>РАЗВОДНИ ОРМАНИ</t>
  </si>
  <si>
    <r>
      <t xml:space="preserve">РО-ПТХ - разводни орман поткровља изнад хирургије.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</si>
  <si>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</si>
  <si>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</si>
  <si>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</si>
  <si>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</si>
  <si>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</si>
  <si>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</si>
  <si>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</si>
  <si>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</si>
  <si>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</si>
  <si>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</si>
  <si>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</si>
  <si>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</si>
  <si>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</si>
  <si>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</si>
  <si>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xml:space="preserve"> - 1 ком. Трополна склопка растављач 63А, са положајем 1-0,  монтирана на дин шину у  разводном орману,еквивалентна типу Vistop 63A, "Legrand electric"</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</si>
  <si>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</si>
  <si>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</si>
  <si>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</si>
  <si>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 xml:space="preserve"> - 1 ком. Трополна склопка растављач 40А, са положајем 1-0,  монтирана на дин шину у  разводном орману,еквивалентна типу Vistop 40A, "Legrand electric"</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</si>
  <si>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</si>
  <si>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</si>
  <si>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</si>
  <si>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</si>
  <si>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</si>
  <si>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</si>
  <si>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</si>
  <si>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сличан типу "Legrand"из производног програма  "Mosaic".
Oбрачун и плаћање по комаду испорученог, уграђеног и повезаног елемента, како следи:</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</si>
  <si>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</si>
  <si>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</si>
  <si>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</si>
  <si>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</si>
  <si>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</si>
  <si>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</si>
  <si>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</si>
  <si>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</si>
  <si>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</si>
  <si>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</si>
  <si>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</si>
  <si>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</si>
  <si>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</si>
  <si>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</si>
  <si>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</si>
  <si>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</si>
  <si>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10м.</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</si>
  <si>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</si>
  <si>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УКУПНО ИЗЈЕДНАЧЕЊЕ ПОТЕНЦИЈАЛА:</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</si>
  <si>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</si>
  <si>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</si>
  <si>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</si>
  <si>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</si>
  <si>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</si>
  <si>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</si>
  <si>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</si>
  <si>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ИЗЈЕДНАЧЕЊЕ ПОТЕНЦИЈАЛА:</t>
  </si>
  <si>
    <t>03.</t>
  </si>
  <si>
    <t>03</t>
  </si>
  <si>
    <t>03.04</t>
  </si>
  <si>
    <t>03.04.01</t>
  </si>
  <si>
    <t>03.04.02</t>
  </si>
  <si>
    <t>03.04.04</t>
  </si>
  <si>
    <t>03.04.05</t>
  </si>
  <si>
    <t>03,05</t>
  </si>
  <si>
    <t>03.05.01</t>
  </si>
  <si>
    <t>03.06</t>
  </si>
  <si>
    <t>03.06.01</t>
  </si>
  <si>
    <t>03.06.02</t>
  </si>
  <si>
    <t>03.06.03</t>
  </si>
  <si>
    <t>03.06.08</t>
  </si>
  <si>
    <t>03.07</t>
  </si>
  <si>
    <t>03.07.01</t>
  </si>
  <si>
    <t>03.07.02</t>
  </si>
  <si>
    <t>03.07.03</t>
  </si>
  <si>
    <t>03.07.04</t>
  </si>
  <si>
    <t>03.07.05</t>
  </si>
  <si>
    <t>03.08</t>
  </si>
  <si>
    <t>03.08.01</t>
  </si>
  <si>
    <t>03.08.02</t>
  </si>
  <si>
    <t>03.08.03</t>
  </si>
  <si>
    <t>03.08.04</t>
  </si>
  <si>
    <t>03.08.05</t>
  </si>
  <si>
    <t>03,09</t>
  </si>
  <si>
    <t>03,09,01</t>
  </si>
  <si>
    <t>03,09,02</t>
  </si>
  <si>
    <t>03,09,03</t>
  </si>
  <si>
    <t>03,09,04</t>
  </si>
  <si>
    <t>03,09,06</t>
  </si>
  <si>
    <t>03.05</t>
  </si>
  <si>
    <t>03.09</t>
  </si>
  <si>
    <t>1</t>
  </si>
  <si>
    <t>СТАБИЛНИ СИСТЕМ ЗА ДОЈАВУ ПОЖАРА</t>
  </si>
  <si>
    <t>1.1</t>
  </si>
  <si>
    <t>1.2</t>
  </si>
  <si>
    <t>1.3</t>
  </si>
  <si>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</si>
  <si>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</si>
  <si>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</si>
  <si>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</si>
  <si>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</si>
  <si>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</si>
  <si>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t>1.8</t>
  </si>
  <si>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</si>
  <si>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</si>
  <si>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</si>
  <si>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</si>
  <si>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</si>
  <si>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</si>
  <si>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</si>
  <si>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</si>
  <si>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r>
      <t>Испорука и монтажа</t>
    </r>
    <r>
      <rPr>
        <b/>
        <sz val="10"/>
        <rFont val="Arial"/>
        <family val="2"/>
      </rPr>
      <t xml:space="preserve"> ситног инсталационог материјала</t>
    </r>
  </si>
  <si>
    <t>кпл.</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</si>
  <si>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</si>
  <si>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</si>
  <si>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</si>
  <si>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</si>
  <si>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</si>
  <si>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</si>
  <si>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</si>
  <si>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</si>
  <si>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</si>
  <si>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</si>
  <si>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</si>
  <si>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</si>
  <si>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</si>
  <si>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</si>
  <si>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2.15</t>
  </si>
  <si>
    <t>2.16</t>
  </si>
  <si>
    <t>2.17</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</si>
  <si>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</si>
  <si>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2.18</t>
  </si>
  <si>
    <t>2.19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</si>
  <si>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</si>
  <si>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2.20</t>
  </si>
  <si>
    <t>2.21</t>
  </si>
  <si>
    <t>Ситан и остали неспецифирани материјал и радови</t>
  </si>
  <si>
    <t>2.22</t>
  </si>
  <si>
    <t>Испитивање система и издавање атеста</t>
  </si>
  <si>
    <t>Пуштање система у рад</t>
  </si>
  <si>
    <t>СТРУКТУРНИ КАБЛОВСКИ СИСТЕМ:</t>
  </si>
  <si>
    <t>04.</t>
  </si>
  <si>
    <t>ПРЕДМЕР  И ПРЕДРАЧУН РАДОВА</t>
  </si>
  <si>
    <t>04</t>
  </si>
  <si>
    <t xml:space="preserve"> РЕКАПИТУЛАЦИЈА</t>
  </si>
  <si>
    <t>СТАБИЛНИ СИСТЕМ ЗА ДОЈАВУ ПОЖАРА:</t>
  </si>
  <si>
    <t>СТРУКТУРНИ КАБЛОВСКИ СИСТЕМ :</t>
  </si>
  <si>
    <r>
      <t xml:space="preserve">Демонтажа постојећег дела одзрачне мреже израђене од челичних цеви промера Ø17.2х2 и одзрачних судова од челичних цеви промера </t>
    </r>
    <r>
      <rPr>
        <sz val="10"/>
        <color theme="1"/>
        <rFont val="Calibri"/>
        <family val="2"/>
      </rPr>
      <t>Ø</t>
    </r>
    <r>
      <rPr>
        <sz val="10"/>
        <color theme="1"/>
        <rFont val="Arial"/>
        <family val="2"/>
      </rPr>
      <t>88.9х3.2</t>
    </r>
  </si>
  <si>
    <t>УКУПНО ДЕМОНТАЖНИ РАДОВИ</t>
  </si>
  <si>
    <t xml:space="preserve"> -6.2.3.2</t>
  </si>
  <si>
    <t>Испорука и уградња компактних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одтрачном славином следећих карактеристика:</t>
  </si>
  <si>
    <t>произвођач: ''Voogel &amp; Noot'' Austrija или одговарајуће</t>
  </si>
  <si>
    <t>дебљина лима: 1 мм</t>
  </si>
  <si>
    <t>прикључци: 4х G1/2'' унутрашњи навој</t>
  </si>
  <si>
    <r>
      <t xml:space="preserve">димензије - топлотни учинак 90/70/20 </t>
    </r>
    <r>
      <rPr>
        <vertAlign val="superscript"/>
        <sz val="10"/>
        <color theme="1"/>
        <rFont val="Arial"/>
        <family val="2"/>
      </rPr>
      <t>о</t>
    </r>
    <r>
      <rPr>
        <sz val="10"/>
        <color theme="1"/>
        <rFont val="Arial"/>
        <family val="2"/>
      </rPr>
      <t>С</t>
    </r>
  </si>
  <si>
    <t>Испорука и уградња цевастих радијатора, сушача пешкира, комплет испоручени са конзолама, одстојницима и одзраћним славинама следећих карактеристика</t>
  </si>
  <si>
    <t>тип: ''LUX''</t>
  </si>
  <si>
    <t>1120x500 - 883W</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</si>
  <si>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</si>
  <si>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произвођач: ''HEIMEIR'' Немачка или одговарајуће</t>
  </si>
  <si>
    <t>тип: ''Eclipse F''</t>
  </si>
  <si>
    <t>величина: DN15</t>
  </si>
  <si>
    <t>подручје протока: 10-150 лит/ч</t>
  </si>
  <si>
    <t>Испорука и уградња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</si>
  <si>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</si>
  <si>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</si>
  <si>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</si>
  <si>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</si>
  <si>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</si>
  <si>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</si>
  <si>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</si>
  <si>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t>произвођач: ''Toshiba'', Јапан</t>
  </si>
  <si>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</si>
  <si>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</si>
  <si>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</si>
  <si>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t>Испорука и уградња припадајућих жичаних контролера</t>
  </si>
  <si>
    <t>Испорука и уградња спољашње јединице ''VRF'' система са инвертерском континуалном регулациом следећих карактеристика:</t>
  </si>
  <si>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</si>
  <si>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</si>
  <si>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</si>
  <si>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</si>
  <si>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</si>
  <si>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</si>
  <si>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</si>
  <si>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</si>
  <si>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</si>
  <si>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</si>
  <si>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</si>
  <si>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</si>
  <si>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цимензија:</t>
  </si>
  <si>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</si>
  <si>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</si>
  <si>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</si>
  <si>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</si>
  <si>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</si>
  <si>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DN32</t>
  </si>
  <si>
    <t>Вакумирање расхладне инсталације и пуњенње расхладним флуидим</t>
  </si>
  <si>
    <t>Испитивање расхладне инсталације, функципнална проба, пуштање у рад и издавање гаранције</t>
  </si>
  <si>
    <t>Укупно инсталација хлађења</t>
  </si>
  <si>
    <t xml:space="preserve">Испорука и уградња двобрзинских каналских вентилатора са прикључком на канале кружног попречног пресека следећих карактеристика: </t>
  </si>
  <si>
    <t>класа заштите: IP 44</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</si>
  <si>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</si>
  <si>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</si>
  <si>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</si>
  <si>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</si>
  <si>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приклјучак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</si>
  <si>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</si>
  <si>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</si>
  <si>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</si>
  <si>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</si>
  <si>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05</t>
  </si>
  <si>
    <t>ТЕРМОТЕХНИЧКЕ ИНСТАЛАЦИЈЕ</t>
  </si>
  <si>
    <t xml:space="preserve">ДЕМОНТАЖНИ РАДОВИ </t>
  </si>
  <si>
    <t>05.</t>
  </si>
  <si>
    <t>ИНСТАЛАЦИЈА СИСТЕМА УНУТРАШНЈЕ ИНСТАЛАЦИЈЕ ГРЕЈАЊА</t>
  </si>
  <si>
    <t>ИНСТАЛАЦИЈА СИСТЕМА ХЛАЂЕЊА</t>
  </si>
  <si>
    <t>3.1</t>
  </si>
  <si>
    <t>3.2</t>
  </si>
  <si>
    <t>3.3</t>
  </si>
  <si>
    <t>3.4</t>
  </si>
  <si>
    <t>3.5</t>
  </si>
  <si>
    <t>3.6</t>
  </si>
  <si>
    <t>ИНСТАЛАЦИЈА СИСТЕМА САНИТАРНЕ ВЕНТИЛАЦИЈЕ МОКРИХ ЧВОРОВА</t>
  </si>
  <si>
    <t>4.1</t>
  </si>
  <si>
    <t>4.2</t>
  </si>
  <si>
    <t>4.3</t>
  </si>
  <si>
    <t>4.4</t>
  </si>
  <si>
    <t>06.</t>
  </si>
  <si>
    <t>МОБИЛНА ОПРЕМА ЗА ГАШЕЊЕ ПОЖАРА</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</si>
  <si>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</si>
  <si>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</si>
  <si>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</si>
  <si>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УКУПНО МОБИЛНА ОПРЕМА ЗА ГАШЕЊЕ ПОЖАРА :</t>
  </si>
  <si>
    <t>Зграда Ургентог центра  Клиничког центра Србије у Београду</t>
  </si>
  <si>
    <t xml:space="preserve"> - ХИРУРГИЈА -</t>
  </si>
  <si>
    <t xml:space="preserve">  - ХИРУРГИЈА -</t>
  </si>
  <si>
    <t>ЗБИРНА РЕКАПИТУЛАЦИЈА</t>
  </si>
  <si>
    <t>Б.</t>
  </si>
  <si>
    <t>АРХИТЕКТУРА</t>
  </si>
  <si>
    <t>УКУПНО (рсд) без ПДВ-а:</t>
  </si>
  <si>
    <t>УКУПНО (рсд):</t>
  </si>
  <si>
    <t>УКУПНО(рсд) без ПДВ-а:</t>
  </si>
  <si>
    <t>УКУПНО ЕЛЕКТРОЕНЕРГЕТСКЕ ИНСТАЛАЦИЈЕ (рсд ) без ПДВ-а:</t>
  </si>
  <si>
    <t>ТЕЛЕКОМУНИКАЦИОНЕ И СИГНАЛНЕ ИНСТАЛАЦИЈЕ</t>
  </si>
  <si>
    <t>УКУПНО ТЕРМОТЕХНИЧКЕ ИНСТАЛАЦИЈЕ (рсд) без ПДВ-а:</t>
  </si>
  <si>
    <t>ТЕЛЕКОМУНИКАЦИОНЕ И СИГНАЛНЕ  ИНСТАЛАЦИЈЕ</t>
  </si>
  <si>
    <t>ТЕРМОТЕХНИЧКЕ  ИНСТАЛАЦИЈЕ</t>
  </si>
  <si>
    <t>ЗАШТИТЕ ОД ПОЖАРА</t>
  </si>
  <si>
    <t>07.</t>
  </si>
  <si>
    <t>Израда пројеката изведеног објекта за све врсте радова</t>
  </si>
  <si>
    <t xml:space="preserve"> реконструкције и адаптације дела  таванског   простора у лекарске собе                                                       Зграда Ургентог центра  КЦС, ул. Пастерова 2                                                                                           - ХИРУРГИЈА -</t>
  </si>
  <si>
    <t xml:space="preserve"> реконструкције  и адаптације дела  таванског   простора у лекарске собе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</si>
  <si>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</si>
  <si>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ХИРУРГИЈА -</t>
  </si>
  <si>
    <t xml:space="preserve"> реконструкције  и адаптације дела  таванског   простора у лекарске собе                                                       Зграда Ургентог центра  Клиничког центра Србије у Београду                                                                   - ХИРУРГИЈА -</t>
  </si>
  <si>
    <t xml:space="preserve"> Реконструкција  и адаптације дела  таванског   простора у лекарске собе                                                       Зграда Ургентог центра  Клиничког центра Србије у Београду                                                                   - ХИРУРГИЈА -</t>
  </si>
  <si>
    <t>транспорт до градске депоније и истовар уз грубо планирање.</t>
  </si>
  <si>
    <t xml:space="preserve"> Након три сата преко првог нанети завршни премаз "BD-50" или одговарајући. Хидроизолацију подићи уз холкере 10цм, поред каде у висини 80-100цм, а поред туш кабине 2,00м.</t>
  </si>
  <si>
    <t>ознака 1  у трапезу</t>
  </si>
  <si>
    <t>зид мера164/210+165/210x2цм</t>
  </si>
  <si>
    <t>ознака 2  у трапезу</t>
  </si>
  <si>
    <t>зид мера191/210цм</t>
  </si>
  <si>
    <t>ознака 1у квадрату</t>
  </si>
  <si>
    <t>зидарска мера 419/210цм</t>
  </si>
  <si>
    <t>ознака 2  у  осмоуглу</t>
  </si>
  <si>
    <t>ознака 3  у  осмоуглу</t>
  </si>
  <si>
    <t>зидарска мера 100/210 цм</t>
  </si>
  <si>
    <t>Набавка, уградња подне облоге од синтетичког каучука, типа "Noraplan signa" или одговарајући д=2мм, у ролнама.</t>
  </si>
  <si>
    <t>Плоче се спајају за дрвену конструкцију клемовањем. Испуну спојева извести са пожарноотпорним глетом типа као Fireboard Spachtel или одговарајући.</t>
  </si>
  <si>
    <t xml:space="preserve">зидова полу дисперзивном бојом. </t>
  </si>
  <si>
    <t xml:space="preserve">Набавка,транспорт и монтажа против пожарног апарата С-9. Обрачун по ком. </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</si>
  <si>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</si>
  <si>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кабл за агрегатски део ормана се води у посебној траси.
Обрачун и плаћање по дужном метру положених каблова, следећих типова и пресека како следи:</t>
  </si>
  <si>
    <t>N2XH-Ј 5x6 mm2 од ГРО3-А до агрегатског разводног ормана РО-ПТХ/А</t>
  </si>
  <si>
    <t>N2XH-Ј 5x10 mm2 од ГРО3-М до мрежног разводног ормана РО-ПТХ/М</t>
  </si>
  <si>
    <t>Набавка, транспорт и монтажа топло цинкованих перфорираних кабловских носача, еквивалентни типу "OBO Bettermann" или одговарајући.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</si>
  <si>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еквивалентно типу OBO GRIP 
"OBO Bettermann" или одговарајући.
Обрачун и плаћање по комаду намонтиране обујмице са свим неопходним монтажним прибором.</t>
    </r>
  </si>
  <si>
    <t xml:space="preserve"> - са  ревизионим отвором изнад ормана ширине као и сам орман и 30цм висине.</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</si>
  <si>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сл.типу DX3,  Legrand Electric</t>
  </si>
  <si>
    <t xml:space="preserve"> - 1 ком. Заштитни уређај диференцијалне струје, комбиновани, 16А, Id=30mA, 1p+N, 
сл.типу Legrand Electric</t>
  </si>
  <si>
    <t>- 1 ком.Контактор за командни напон 230VAC,  50Hz, напон прикључења 380-440V, 12А, AC3,са 1NО и 1NC помоћним контактом за сигнализацију 6А, 230VAC</t>
  </si>
  <si>
    <t>- 1 ком  релеј са подножјем са два преклопна контакта, са напоном шпулне 230V,8А</t>
  </si>
  <si>
    <t>- 1 ком  временски програмабилни релеј 230V,8А</t>
  </si>
  <si>
    <t>- 1 ком.Контактор за командни напон 230VAC,  50Hz, напон прикључења 230V,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</si>
  <si>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</si>
  <si>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</si>
  <si>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- 3 ком. црвена ЛЕД сигнална лампица  Ø22mm, са сијалицом и пред-отпором за прикључак на напон  230VAC,
сл.типу  OSMOZ, Legrand Electric</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</si>
  <si>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</si>
  <si>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</si>
  <si>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- 5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</si>
  <si>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- 1 ком  релеј са подножјем са три преклопна контакта, са напоном шпулне 230V,8А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</si>
  <si>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</si>
  <si>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</si>
  <si>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</si>
  <si>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 xml:space="preserve">Двоструке монофазне прикључнице обичне, мрежне , беле, 1P+N+PE,
16A/250V,ип20 </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</si>
  <si>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</si>
  <si>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40W, 4800Lm, ИП20, димензија 1000х80.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</si>
  <si>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</si>
  <si>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</si>
  <si>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</si>
  <si>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</si>
  <si>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03.04.03</t>
  </si>
  <si>
    <t>03.06.04</t>
  </si>
  <si>
    <t>03.06.05</t>
  </si>
  <si>
    <t>03.06.06</t>
  </si>
  <si>
    <t>03.06.07</t>
  </si>
  <si>
    <t>03.06.09</t>
  </si>
  <si>
    <t>03.07.06</t>
  </si>
  <si>
    <t>03,09,05</t>
  </si>
  <si>
    <t>типа XL3 "Legrand Electric" или одговарајући</t>
  </si>
  <si>
    <t xml:space="preserve"> - 17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типа DX3,  Legrand Electric или одговарајући</t>
  </si>
  <si>
    <t xml:space="preserve"> - 11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типа DX3,  Legrand Electric или одговарајући</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</si>
  <si>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типа Siemens FC2060-AA или одговарајући. На ову новопројектовану централу се повезују адресабилни елементи за лекарске собе на поткровљу изнад уралогије.</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</si>
  <si>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</si>
  <si>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</si>
  <si>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</si>
  <si>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</si>
  <si>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одговарајући.</t>
    </r>
  </si>
  <si>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obo bettermann </t>
    </r>
    <r>
      <rPr>
        <sz val="10"/>
        <rFont val="Arial"/>
        <family val="2"/>
      </rPr>
      <t xml:space="preserve"> или одговарајући</t>
    </r>
    <r>
      <rPr>
        <b/>
        <sz val="10"/>
        <rFont val="Arial"/>
        <family val="2"/>
      </rPr>
      <t>.</t>
    </r>
  </si>
  <si>
    <t>19" напојном шином 8xSCHUKO (SCHRACKIU070124) или одговарајући</t>
  </si>
  <si>
    <t>металном полицoм за смештај опреме (SCHRACK DFS14835-C) или одговарајући</t>
  </si>
  <si>
    <t>Испорука и монтажа  микроутичнице за монтажу у модуларни сет TOOLLESS LINE-RJ45 Modul, Cat.6a 10Gbit, STP (SFA), (SCHRACK HSEMRJ6GWT) или одговарајуће</t>
  </si>
  <si>
    <t>Испорука и полагање каблова у већ припремљене трасе кабла, кабл  без халогених елемената, категорије 7, S/FTP - 1000 Mhz, 4x2xAWG-23, LS0H.   Slican tipu  (SCHRACK HSEKP423HP) или одговарајуће</t>
  </si>
  <si>
    <t>20/600х1000</t>
  </si>
  <si>
    <t>20/600х1200</t>
  </si>
  <si>
    <t>20/600х1400</t>
  </si>
  <si>
    <t xml:space="preserve">20/600х1600 </t>
  </si>
  <si>
    <t>90/900х800</t>
  </si>
  <si>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</si>
  <si>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</si>
  <si>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</si>
  <si>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r>
      <t>капацитет хлађења: Q</t>
    </r>
    <r>
      <rPr>
        <vertAlign val="subscript"/>
        <sz val="10"/>
        <color theme="1"/>
        <rFont val="Arial"/>
        <family val="2"/>
      </rPr>
      <t>HL</t>
    </r>
    <r>
      <rPr>
        <sz val="10"/>
        <color theme="1"/>
        <rFont val="Arial"/>
        <family val="2"/>
      </rPr>
      <t>=3.6kW</t>
    </r>
  </si>
  <si>
    <r>
      <t>капацитет грејања: Q</t>
    </r>
    <r>
      <rPr>
        <vertAlign val="subscript"/>
        <sz val="10"/>
        <color theme="1"/>
        <rFont val="Arial"/>
        <family val="2"/>
      </rPr>
      <t>GR</t>
    </r>
    <r>
      <rPr>
        <sz val="10"/>
        <color theme="1"/>
        <rFont val="Arial"/>
        <family val="2"/>
      </rPr>
      <t>=4.5kW</t>
    </r>
  </si>
  <si>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</si>
  <si>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r>
      <t>типа ''MMK-AP0073HP(1)-E1''  или одговарајући Q</t>
    </r>
    <r>
      <rPr>
        <vertAlign val="subscript"/>
        <sz val="10"/>
        <color theme="1"/>
        <rFont val="Arial"/>
        <family val="2"/>
      </rPr>
      <t>HL</t>
    </r>
    <r>
      <rPr>
        <sz val="10"/>
        <color theme="1"/>
        <rFont val="Arial"/>
        <family val="2"/>
      </rPr>
      <t>/Q</t>
    </r>
    <r>
      <rPr>
        <vertAlign val="subscript"/>
        <sz val="10"/>
        <color theme="1"/>
        <rFont val="Arial"/>
        <family val="2"/>
      </rPr>
      <t>GR</t>
    </r>
    <r>
      <rPr>
        <sz val="10"/>
        <color theme="1"/>
        <rFont val="Arial"/>
        <family val="2"/>
      </rPr>
      <t>=2.2/2.5 kW</t>
    </r>
  </si>
  <si>
    <t>тип: ''MMK-AP0093HP-E'' или одговарајући</t>
  </si>
  <si>
    <t>тип: ''MMK-AP0123HP-E'' или одговарајући</t>
  </si>
  <si>
    <t>произвођач: ''Toshiba''</t>
  </si>
  <si>
    <r>
      <t>типа ''MMY-MAP0806HT8P-E'' или одговарајући  Q</t>
    </r>
    <r>
      <rPr>
        <vertAlign val="subscript"/>
        <sz val="10"/>
        <color theme="1"/>
        <rFont val="Arial"/>
        <family val="2"/>
      </rPr>
      <t>HL</t>
    </r>
    <r>
      <rPr>
        <sz val="10"/>
        <color theme="1"/>
        <rFont val="Arial"/>
        <family val="2"/>
      </rPr>
      <t>/Q</t>
    </r>
    <r>
      <rPr>
        <vertAlign val="subscript"/>
        <sz val="10"/>
        <color theme="1"/>
        <rFont val="Arial"/>
        <family val="2"/>
      </rPr>
      <t>GR</t>
    </r>
    <r>
      <rPr>
        <sz val="10"/>
        <color theme="1"/>
        <rFont val="Arial"/>
        <family val="2"/>
      </rPr>
      <t>=22.4/25 kW</t>
    </r>
  </si>
  <si>
    <r>
      <rPr>
        <sz val="10"/>
        <color theme="1"/>
        <rFont val="Calibri"/>
        <family val="2"/>
      </rPr>
      <t>Ø</t>
    </r>
    <r>
      <rPr>
        <sz val="10"/>
        <color theme="1"/>
        <rFont val="Arial"/>
        <family val="2"/>
      </rPr>
      <t>28.6</t>
    </r>
  </si>
  <si>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</si>
  <si>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</si>
  <si>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произвођач: ''Armacell'', Француска или одговарајуће</t>
  </si>
  <si>
    <t>тип: ''Armaflex''</t>
  </si>
  <si>
    <t>Ø6.4; d=9mm</t>
  </si>
  <si>
    <t>Ø9.5; d=9mm</t>
  </si>
  <si>
    <t>Ø12.7; d=9mm</t>
  </si>
  <si>
    <t>Ø15.9; d=9mm</t>
  </si>
  <si>
    <t>Ø22.2; d=13mm</t>
  </si>
  <si>
    <t>Ø28.6; d=13mm</t>
  </si>
  <si>
    <t>TD  500/160</t>
  </si>
  <si>
    <t>прикључна мера: Ø160мм</t>
  </si>
  <si>
    <t>произвођач: Југотерм или одговарајуће</t>
  </si>
  <si>
    <t>произвођач: ''Toshiba'' или одговарајући</t>
  </si>
  <si>
    <t>производ: ''S&amp;P'' Шпанија</t>
  </si>
  <si>
    <t>тип: ''MIXVENT''  или одговарајуће</t>
  </si>
  <si>
    <t>Набавка испорука и монтажа FO сплаис кутије са 12 LC duplex адаптера, ранжир пластиком  за израду наставка, са уводником каблова  и осталим ситним материјалом.</t>
  </si>
  <si>
    <t>кпл</t>
  </si>
  <si>
    <t>Испорука и монтажа оптичких LS0H преспојних каблова (дуплекс) дужине 3m, Multimode 50/125, LC-LC  (SCHRACK HLP23LL03F) или еквивалент</t>
  </si>
  <si>
    <t>Испорука и полагање каблова у већ припремљене трасе кабла, оптички кабл U-DQ(ZN)BH 4x50/125µm OM3. Кабл се полаже од рек ормана у холу павиљона 1 до рек ормана у потровљу.</t>
  </si>
  <si>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одговарајући.  </t>
    </r>
  </si>
  <si>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</si>
  <si>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t>
    </r>
    <r>
      <rPr>
        <b/>
        <sz val="10"/>
        <rFont val="Arial"/>
        <family val="2"/>
      </rPr>
      <t>микропроцесорски контролисан улазно / излазни модул</t>
    </r>
    <r>
      <rPr>
        <sz val="10"/>
        <rFont val="Arial"/>
        <family val="2"/>
      </rPr>
      <t xml:space="preserve"> који поседује 1 надзирани контактни улаз, са LED-ом за приказ статуса, као и 1 надзирани релејни излаз 30VDC / 2А. Улаз је надзиран на прекид и кратак спој. Модул се напаја и адресира са централног уређаја преко петље са само две жице.  Модул у себи поседује уграђени изолатор линије од кратког споја и прекида.  Радна температура модула је -25... +70 °C.
Категорија заштите је IP30. модул се испоручује са кућиштем са поклопцем и дихтунгом за монтажу улазно / излазних модула. </t>
    </r>
    <r>
      <rPr>
        <b/>
        <sz val="10"/>
        <rFont val="Arial"/>
        <family val="2"/>
      </rPr>
      <t xml:space="preserve">
</t>
    </r>
    <r>
      <rPr>
        <sz val="10"/>
        <rFont val="Arial"/>
        <family val="2"/>
      </rPr>
      <t>Микропроцесорски контролисан улазно / излазни модул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FDCIO221 SINTESO  или одговарајући.</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</si>
  <si>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</si>
  <si>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кровни вентилаторским панелом са 2 вентилатора и термостатом. (тип SCHRACK DLT24802)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</si>
  <si>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</si>
  <si>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у рек Cat.3 панела са 25xRJ45 фиксних портова, 1HU((SCHRACK HSERU25IGC) или одговарајући</t>
  </si>
  <si>
    <t>Испорука и монтажа вођице преспојних каблова, висине 1HU у рек (SCHRACK DBS14805) или одговарајући</t>
  </si>
  <si>
    <t>Испорука и монтажа  микроутичнице за монтажу у patch панел TOOLLESS LINE-RJ45 Modul, Cat.6a 10Gbit, STP (SFA), (SCHRACK HSEMRJ6GWT) илиодговарајући</t>
  </si>
  <si>
    <t xml:space="preserve">Испорука и монтажа оптичког  FO pigtail LC, OM3, multimode, 50/125um,  4kom дужине 2м. (SCHRACK HLP03L002E) или одговарајући, у цену урачунати израду наставка на каблу и pigtail </t>
  </si>
  <si>
    <t>2.10</t>
  </si>
  <si>
    <t>2.11</t>
  </si>
  <si>
    <t>2.12</t>
  </si>
  <si>
    <t>2.13</t>
  </si>
  <si>
    <t>2.14</t>
  </si>
  <si>
    <t>2.23</t>
  </si>
  <si>
    <t>2.24</t>
  </si>
  <si>
    <t>2.25</t>
  </si>
  <si>
    <t>13.03.</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</si>
  <si>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сл.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</si>
  <si>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</si>
  <si>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</si>
  <si>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</si>
  <si>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</si>
  <si>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=0,18*4*(2,7*8+3,9*10+5,25*6)+(0,6+0,08)*4*5,2*12+(0,18+0,2)*2*5,9*12+(0,18+0,2)*2*24,5*6+0,18*4*8,25*6+(0,16+0,2)*2*1,25*4*6</t>
  </si>
  <si>
    <t>м².</t>
  </si>
  <si>
    <t>Набавка материјала, израда и уградња спуштених плафона. Плафони се монтирају преко одговарајуће потконструкције.</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</si>
  <si>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</si>
  <si>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Потконструкција је од</t>
  </si>
  <si>
    <t>поцинкованих челичних монтажних</t>
  </si>
  <si>
    <t xml:space="preserve">профила CD 60/27 мм,  директно </t>
  </si>
  <si>
    <t>постављањих преко дистанцера за носећу</t>
  </si>
  <si>
    <t xml:space="preserve"> дрвену конструкцију.</t>
  </si>
  <si>
    <t>Испуну спојева извести са пожарноотпорним глетом типа као Fireboard Spachtel или слично.</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</si>
  <si>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</si>
  <si>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</si>
  <si>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</si>
  <si>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</si>
  <si>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</si>
  <si>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произвођача.</t>
  </si>
  <si>
    <t>- спуштени плафон од гипс картон плоча  дебљине д=2x12,5мм</t>
  </si>
  <si>
    <t>10.07.</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</si>
  <si>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</si>
  <si>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</si>
  <si>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</si>
  <si>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</si>
  <si>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</si>
  <si>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10.08.</t>
  </si>
  <si>
    <t>Преградни зидови са степеном звучне заштите од 44dB, и ватроотпорношћу од мин. 30 мин</t>
  </si>
  <si>
    <t>Преградни зидови са степеном звучне заштите од 44dB, и ватроотпорношћу од мин. 60 и 120 мин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</si>
</sst>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D_i_n_-;\-* #,##0.00\ _D_i_n_-;_-* &quot;-&quot;??\ _D_i_n_-;_-@_-"/>
    <numFmt numFmtId="165" formatCode="_-* #,##0.00\ _€_-;\-* #,##0.00\ _€_-;_-* &quot;-&quot;??\ _€_-;_-@_-"/>
    <numFmt numFmtId="166" formatCode="\У\К\У\П\Н\О\ @\:"/>
  </numFmts>
  <fonts count="61">
    <font>
      <sz val="10"/>
      <name val="Yu Arial"/>
    </font>
    <font>
      <sz val="11"/>
      <color theme="1"/>
      <name val="Calibri"/>
      <family val="2"/>
      <scheme val="minor"/>
    </font>
    <font>
      <b/>
      <sz val="12"/>
      <name val="Arial"/>
      <family val="2"/>
    </font>
    <font>
      <b/>
      <sz val="10"/>
      <name val="Arial"/>
      <family val="2"/>
    </font>
    <font>
      <sz val="10"/>
      <name val="Arial"/>
      <family val="2"/>
    </font>
    <font>
      <sz val="12"/>
      <name val="Arial"/>
      <family val="2"/>
    </font>
    <font>
      <sz val="8"/>
      <name val="Arial"/>
      <family val="2"/>
    </font>
    <font>
      <sz val="8"/>
      <name val="Yu Arial"/>
      <family val="2"/>
    </font>
    <font>
      <b/>
      <sz val="10"/>
      <name val="Yu Arial"/>
      <family val="2"/>
    </font>
    <font>
      <sz val="10"/>
      <name val="Arial"/>
      <family val="2"/>
      <charset val="238"/>
    </font>
    <font>
      <sz val="10"/>
      <name val="Yu Arial"/>
      <family val="2"/>
    </font>
    <font>
      <sz val="11"/>
      <name val="Arial"/>
      <family val="2"/>
    </font>
    <font>
      <sz val="11"/>
      <color indexed="8"/>
      <name val="Calibri"/>
      <family val="2"/>
    </font>
    <font>
      <sz val="11"/>
      <color indexed="8"/>
      <name val="Calibri"/>
      <family val="2"/>
      <charset val="238"/>
    </font>
    <font>
      <sz val="11"/>
      <color indexed="42"/>
      <name val="Calibri"/>
      <family val="2"/>
      <charset val="238"/>
    </font>
    <font>
      <sz val="11"/>
      <color indexed="20"/>
      <name val="Calibri"/>
      <family val="2"/>
      <charset val="238"/>
    </font>
    <font>
      <b/>
      <sz val="11"/>
      <color indexed="10"/>
      <name val="Calibri"/>
      <family val="2"/>
      <charset val="238"/>
    </font>
    <font>
      <b/>
      <sz val="11"/>
      <color indexed="42"/>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62"/>
      <name val="Calibri"/>
      <family val="2"/>
      <charset val="238"/>
    </font>
    <font>
      <sz val="11"/>
      <color indexed="10"/>
      <name val="Calibri"/>
      <family val="2"/>
      <charset val="238"/>
    </font>
    <font>
      <sz val="11"/>
      <color indexed="19"/>
      <name val="Calibri"/>
      <family val="2"/>
      <charset val="238"/>
    </font>
    <font>
      <sz val="10"/>
      <name val="Yu Arial"/>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2"/>
      <color theme="1"/>
      <name val="Arial"/>
      <family val="2"/>
    </font>
    <font>
      <b/>
      <sz val="11"/>
      <name val="Arial"/>
      <family val="2"/>
    </font>
    <font>
      <b/>
      <sz val="9"/>
      <color rgb="FFFF0000"/>
      <name val="Arial"/>
      <family val="2"/>
    </font>
    <font>
      <sz val="10"/>
      <color rgb="FFFF0000"/>
      <name val="Arial"/>
      <family val="2"/>
    </font>
    <font>
      <sz val="10"/>
      <color rgb="FFFF0000"/>
      <name val="Yu Arial"/>
      <family val="2"/>
    </font>
    <font>
      <b/>
      <sz val="9"/>
      <name val="Arial"/>
      <family val="2"/>
    </font>
    <font>
      <b/>
      <sz val="10"/>
      <color rgb="FFFF0000"/>
      <name val="Arial"/>
      <family val="2"/>
    </font>
    <font>
      <sz val="9"/>
      <name val="Arial"/>
      <family val="2"/>
    </font>
    <font>
      <b/>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21">
    <fill>
      <patternFill patternType="none"/>
    </fill>
    <fill>
      <patternFill patternType="gray125"/>
    </fill>
    <fill>
      <patternFill patternType="solid">
        <fgColor theme="0"/>
        <bgColor indexed="64"/>
      </patternFill>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9"/>
        <bgColor indexed="26"/>
      </patternFill>
    </fill>
    <fill>
      <patternFill patternType="solid">
        <fgColor indexed="55"/>
        <bgColor indexed="23"/>
      </patternFill>
    </fill>
    <fill>
      <patternFill patternType="solid">
        <fgColor indexed="9"/>
        <bgColor indexed="64"/>
      </patternFill>
    </fill>
    <fill>
      <patternFill patternType="solid">
        <fgColor rgb="FFFFFFFF"/>
        <bgColor rgb="FF000000"/>
      </patternFill>
    </fill>
  </fills>
  <borders count="184">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34998626667073579"/>
      </left>
      <right style="thin">
        <color theme="1" tint="0.34998626667073579"/>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style="thin">
        <color theme="1" tint="0.24994659260841701"/>
      </left>
      <right/>
      <top/>
      <bottom/>
      <diagonal/>
    </border>
    <border>
      <left/>
      <right style="double">
        <color theme="1" tint="0.24994659260841701"/>
      </right>
      <top/>
      <bottom/>
      <diagonal/>
    </border>
    <border>
      <left style="thin">
        <color auto="1"/>
      </left>
      <right style="thin">
        <color auto="1"/>
      </right>
      <top/>
      <bottom/>
      <diagonal/>
    </border>
    <border>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thin">
        <color indexed="64"/>
      </left>
      <right style="thick">
        <color indexed="64"/>
      </right>
      <top style="medium">
        <color auto="1"/>
      </top>
      <bottom style="thick">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48"/>
      </bottom>
      <diagonal/>
    </border>
    <border>
      <left/>
      <right/>
      <top/>
      <bottom style="thin">
        <color indexed="4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8"/>
      </top>
      <bottom style="double">
        <color indexed="48"/>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medium">
        <color indexed="64"/>
      </left>
      <right/>
      <top/>
      <bottom style="medium">
        <color indexed="64"/>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auto="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right/>
      <top/>
      <bottom style="thin">
        <color theme="1" tint="0.24994659260841701"/>
      </bottom>
      <diagonal/>
    </border>
    <border>
      <left style="thin">
        <color indexed="22"/>
      </left>
      <right style="thin">
        <color indexed="22"/>
      </right>
      <top/>
      <bottom/>
      <diagonal/>
    </border>
    <border>
      <left style="thin">
        <color auto="1"/>
      </left>
      <right style="double">
        <color auto="1"/>
      </right>
      <top style="double">
        <color auto="1"/>
      </top>
      <bottom/>
      <diagonal/>
    </border>
    <border>
      <left style="thin">
        <color indexed="64"/>
      </left>
      <right style="double">
        <color indexed="64"/>
      </right>
      <top/>
      <bottom style="double">
        <color indexed="64"/>
      </bottom>
      <diagonal/>
    </border>
    <border>
      <left/>
      <right/>
      <top/>
      <bottom style="medium">
        <color indexed="64"/>
      </bottom>
      <diagonal/>
    </border>
    <border>
      <left style="thin">
        <color auto="1"/>
      </left>
      <right style="double">
        <color auto="1"/>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indexed="64"/>
      </left>
      <right/>
      <top/>
      <bottom style="thin">
        <color indexed="64"/>
      </bottom>
      <diagonal/>
    </border>
    <border>
      <left style="thin">
        <color auto="1"/>
      </left>
      <right style="thin">
        <color auto="1"/>
      </right>
      <top/>
      <bottom style="thin">
        <color indexed="64"/>
      </bottom>
      <diagonal/>
    </border>
    <border>
      <left/>
      <right style="thin">
        <color auto="1"/>
      </right>
      <top/>
      <bottom style="thin">
        <color indexed="64"/>
      </bottom>
      <diagonal/>
    </border>
    <border>
      <left style="thin">
        <color auto="1"/>
      </left>
      <right style="double">
        <color auto="1"/>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theme="1" tint="0.2499465926084170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auto="1"/>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double">
        <color auto="1"/>
      </right>
      <top style="thin">
        <color indexed="64"/>
      </top>
      <bottom style="thin">
        <color indexed="64"/>
      </bottom>
      <diagonal/>
    </border>
  </borders>
  <cellStyleXfs count="58">
    <xf numFmtId="0" fontId="0" fillId="0" borderId="0"/>
    <xf numFmtId="0" fontId="1" fillId="0" borderId="0"/>
    <xf numFmtId="0" fontId="9" fillId="0" borderId="0"/>
    <xf numFmtId="0" fontId="4" fillId="0" borderId="0"/>
    <xf numFmtId="164" fontId="10" fillId="0" borderId="0" applyFont="0" applyFill="0" applyBorder="0" applyAlignment="0" applyProtection="0"/>
    <xf numFmtId="0" fontId="10" fillId="0" borderId="0"/>
    <xf numFmtId="0" fontId="10"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5" borderId="0" applyNumberFormat="0" applyBorder="0" applyAlignment="0" applyProtection="0"/>
    <xf numFmtId="0" fontId="13" fillId="7" borderId="0" applyNumberFormat="0" applyBorder="0" applyAlignment="0" applyProtection="0"/>
    <xf numFmtId="0" fontId="13" fillId="4"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7" borderId="0" applyNumberFormat="0" applyBorder="0" applyAlignment="0" applyProtection="0"/>
    <xf numFmtId="0" fontId="13" fillId="5" borderId="0" applyNumberFormat="0" applyBorder="0" applyAlignment="0" applyProtection="0"/>
    <xf numFmtId="0" fontId="14" fillId="7"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9" borderId="0" applyNumberFormat="0" applyBorder="0" applyAlignment="0" applyProtection="0"/>
    <xf numFmtId="0" fontId="14" fillId="7" borderId="0" applyNumberFormat="0" applyBorder="0" applyAlignment="0" applyProtection="0"/>
    <xf numFmtId="0" fontId="14" fillId="4" borderId="0" applyNumberFormat="0" applyBorder="0" applyAlignment="0" applyProtection="0"/>
    <xf numFmtId="0" fontId="14" fillId="12"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6" fillId="17" borderId="56" applyNumberFormat="0" applyAlignment="0" applyProtection="0"/>
    <xf numFmtId="0" fontId="17" fillId="18" borderId="57" applyNumberFormat="0" applyAlignment="0" applyProtection="0"/>
    <xf numFmtId="165" fontId="1" fillId="0" borderId="0" applyFont="0" applyFill="0" applyBorder="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0" borderId="58" applyNumberFormat="0" applyFill="0" applyAlignment="0" applyProtection="0"/>
    <xf numFmtId="0" fontId="21" fillId="0" borderId="59" applyNumberFormat="0" applyFill="0" applyAlignment="0" applyProtection="0"/>
    <xf numFmtId="0" fontId="22" fillId="0" borderId="59" applyNumberFormat="0" applyFill="0" applyAlignment="0" applyProtection="0"/>
    <xf numFmtId="0" fontId="22" fillId="0" borderId="0" applyNumberFormat="0" applyFill="0" applyBorder="0" applyAlignment="0" applyProtection="0"/>
    <xf numFmtId="0" fontId="23" fillId="8" borderId="56" applyNumberFormat="0" applyAlignment="0" applyProtection="0"/>
    <xf numFmtId="0" fontId="24" fillId="0" borderId="60" applyNumberFormat="0" applyFill="0" applyAlignment="0" applyProtection="0"/>
    <xf numFmtId="0" fontId="25" fillId="8" borderId="0" applyNumberFormat="0" applyBorder="0" applyAlignment="0" applyProtection="0"/>
    <xf numFmtId="0" fontId="9" fillId="0" borderId="0"/>
    <xf numFmtId="0" fontId="4" fillId="0" borderId="0"/>
    <xf numFmtId="0" fontId="9" fillId="0" borderId="0"/>
    <xf numFmtId="0" fontId="10" fillId="0" borderId="0"/>
    <xf numFmtId="0" fontId="10" fillId="0" borderId="0"/>
    <xf numFmtId="0" fontId="12" fillId="0" borderId="0"/>
    <xf numFmtId="0" fontId="26" fillId="5" borderId="61" applyNumberFormat="0" applyAlignment="0" applyProtection="0"/>
    <xf numFmtId="0" fontId="27" fillId="17" borderId="62" applyNumberFormat="0" applyAlignment="0" applyProtection="0"/>
    <xf numFmtId="0" fontId="28" fillId="0" borderId="0" applyNumberFormat="0" applyFill="0" applyBorder="0" applyAlignment="0" applyProtection="0"/>
    <xf numFmtId="0" fontId="29" fillId="0" borderId="63" applyNumberFormat="0" applyFill="0" applyAlignment="0" applyProtection="0"/>
    <xf numFmtId="0" fontId="24" fillId="0" borderId="0" applyNumberFormat="0" applyFill="0" applyBorder="0" applyAlignment="0" applyProtection="0"/>
    <xf numFmtId="0" fontId="9" fillId="0" borderId="0"/>
    <xf numFmtId="0" fontId="41" fillId="0" borderId="0"/>
    <xf numFmtId="0" fontId="4" fillId="0" borderId="0"/>
  </cellStyleXfs>
  <cellXfs count="994">
    <xf numFmtId="0" fontId="0" fillId="0" borderId="0" xfId="0"/>
    <xf numFmtId="0" fontId="4" fillId="0" borderId="0" xfId="0" applyFont="1" applyFill="1" applyBorder="1"/>
    <xf numFmtId="0" fontId="4" fillId="0" borderId="0" xfId="0" applyFont="1" applyFill="1"/>
    <xf numFmtId="0" fontId="4" fillId="0" borderId="0" xfId="0" quotePrefix="1" applyFont="1" applyFill="1" applyBorder="1"/>
    <xf numFmtId="4" fontId="4" fillId="0" borderId="0" xfId="0" applyNumberFormat="1" applyFont="1" applyFill="1" applyBorder="1"/>
    <xf numFmtId="4" fontId="4" fillId="0" borderId="0" xfId="0" applyNumberFormat="1" applyFont="1" applyFill="1" applyBorder="1" applyAlignment="1"/>
    <xf numFmtId="0" fontId="4" fillId="0" borderId="0" xfId="0" applyFont="1" applyFill="1" applyBorder="1" applyAlignment="1">
      <alignment horizontal="center"/>
    </xf>
    <xf numFmtId="4" fontId="4" fillId="0" borderId="0" xfId="0" applyNumberFormat="1" applyFont="1" applyFill="1" applyBorder="1" applyAlignment="1">
      <alignment horizontal="right"/>
    </xf>
    <xf numFmtId="0" fontId="0" fillId="0" borderId="0" xfId="0" applyFill="1"/>
    <xf numFmtId="2" fontId="4" fillId="0" borderId="0" xfId="0" applyNumberFormat="1" applyFont="1" applyFill="1"/>
    <xf numFmtId="4" fontId="4" fillId="0" borderId="0" xfId="0" quotePrefix="1" applyNumberFormat="1" applyFont="1" applyFill="1" applyBorder="1" applyAlignment="1"/>
    <xf numFmtId="0" fontId="4" fillId="0" borderId="0" xfId="0" applyFont="1" applyFill="1" applyBorder="1" applyAlignment="1">
      <alignment horizontal="center" vertical="top"/>
    </xf>
    <xf numFmtId="0" fontId="4" fillId="0" borderId="0" xfId="0" applyFont="1"/>
    <xf numFmtId="0" fontId="4" fillId="0" borderId="0" xfId="0" applyFont="1" applyFill="1" applyBorder="1" applyAlignment="1" applyProtection="1">
      <alignment horizontal="center"/>
    </xf>
    <xf numFmtId="0" fontId="2" fillId="0" borderId="0" xfId="0" applyFont="1" applyAlignment="1">
      <alignment horizontal="center"/>
    </xf>
    <xf numFmtId="4" fontId="4" fillId="0" borderId="0" xfId="0" applyNumberFormat="1" applyFont="1" applyFill="1"/>
    <xf numFmtId="0" fontId="4" fillId="0" borderId="4" xfId="0" applyFont="1" applyFill="1" applyBorder="1" applyAlignment="1">
      <alignment horizontal="center"/>
    </xf>
    <xf numFmtId="0" fontId="5" fillId="0" borderId="5" xfId="0" applyFont="1" applyFill="1" applyBorder="1" applyAlignment="1">
      <alignment horizontal="left" vertical="top"/>
    </xf>
    <xf numFmtId="0" fontId="4" fillId="0" borderId="5" xfId="0" applyFont="1" applyFill="1" applyBorder="1"/>
    <xf numFmtId="4" fontId="5" fillId="0" borderId="5" xfId="0" applyNumberFormat="1" applyFont="1" applyFill="1" applyBorder="1"/>
    <xf numFmtId="4" fontId="5" fillId="0" borderId="5" xfId="0" applyNumberFormat="1" applyFont="1" applyFill="1" applyBorder="1" applyAlignment="1">
      <alignment horizontal="right"/>
    </xf>
    <xf numFmtId="0" fontId="4" fillId="0" borderId="6" xfId="0" applyFont="1" applyFill="1" applyBorder="1" applyAlignment="1">
      <alignment wrapText="1"/>
    </xf>
    <xf numFmtId="0" fontId="4" fillId="0" borderId="6" xfId="0" applyFont="1" applyFill="1" applyBorder="1" applyAlignment="1">
      <alignment horizontal="center"/>
    </xf>
    <xf numFmtId="4" fontId="4" fillId="0" borderId="6" xfId="0" applyNumberFormat="1" applyFont="1" applyFill="1" applyBorder="1"/>
    <xf numFmtId="4" fontId="4" fillId="0" borderId="6" xfId="0" applyNumberFormat="1" applyFont="1" applyFill="1" applyBorder="1" applyAlignment="1"/>
    <xf numFmtId="2" fontId="4" fillId="0" borderId="6" xfId="0" quotePrefix="1" applyNumberFormat="1" applyFont="1" applyFill="1" applyBorder="1"/>
    <xf numFmtId="4" fontId="4" fillId="0" borderId="30" xfId="0" applyNumberFormat="1" applyFont="1" applyFill="1" applyBorder="1" applyAlignment="1">
      <alignment vertical="top" wrapText="1"/>
    </xf>
    <xf numFmtId="0" fontId="9" fillId="0" borderId="6" xfId="0" applyFont="1" applyFill="1" applyBorder="1" applyAlignment="1">
      <alignment horizontal="center"/>
    </xf>
    <xf numFmtId="4" fontId="9" fillId="0" borderId="6" xfId="0" applyNumberFormat="1" applyFont="1" applyFill="1" applyBorder="1" applyAlignment="1">
      <alignment horizontal="center"/>
    </xf>
    <xf numFmtId="4" fontId="4" fillId="0" borderId="30" xfId="0" applyNumberFormat="1" applyFont="1" applyFill="1" applyBorder="1" applyAlignment="1">
      <alignment wrapText="1"/>
    </xf>
    <xf numFmtId="0" fontId="4" fillId="0" borderId="6" xfId="0" applyFont="1" applyFill="1" applyBorder="1" applyAlignment="1"/>
    <xf numFmtId="4" fontId="4" fillId="0" borderId="6" xfId="0" applyNumberFormat="1" applyFont="1" applyFill="1" applyBorder="1" applyAlignment="1">
      <alignment wrapText="1"/>
    </xf>
    <xf numFmtId="0" fontId="4" fillId="0" borderId="6" xfId="0" quotePrefix="1" applyFont="1" applyFill="1" applyBorder="1" applyAlignment="1">
      <alignment wrapText="1"/>
    </xf>
    <xf numFmtId="4" fontId="4" fillId="0" borderId="6" xfId="0" quotePrefix="1" applyNumberFormat="1" applyFont="1" applyFill="1" applyBorder="1" applyAlignment="1">
      <alignment horizontal="right"/>
    </xf>
    <xf numFmtId="4" fontId="4" fillId="0" borderId="6" xfId="0" applyNumberFormat="1" applyFont="1" applyFill="1" applyBorder="1" applyAlignment="1">
      <alignment vertical="center"/>
    </xf>
    <xf numFmtId="3" fontId="4" fillId="0" borderId="6" xfId="0" applyNumberFormat="1" applyFont="1" applyFill="1" applyBorder="1" applyAlignment="1">
      <alignment horizontal="center"/>
    </xf>
    <xf numFmtId="4" fontId="4" fillId="0" borderId="6" xfId="0" applyNumberFormat="1" applyFont="1" applyFill="1" applyBorder="1" applyAlignment="1">
      <alignment vertical="center" wrapText="1"/>
    </xf>
    <xf numFmtId="0" fontId="4" fillId="0" borderId="6" xfId="0" applyFont="1" applyFill="1" applyBorder="1" applyAlignment="1">
      <alignment horizontal="center" vertical="center"/>
    </xf>
    <xf numFmtId="0" fontId="4" fillId="0" borderId="31" xfId="0" applyFont="1" applyFill="1" applyBorder="1" applyAlignment="1">
      <alignment horizontal="center" vertical="top"/>
    </xf>
    <xf numFmtId="0" fontId="4" fillId="0" borderId="6" xfId="0" applyFont="1" applyFill="1" applyBorder="1" applyAlignment="1">
      <alignment horizontal="center" wrapText="1"/>
    </xf>
    <xf numFmtId="4" fontId="4" fillId="0" borderId="6" xfId="0" quotePrefix="1" applyNumberFormat="1" applyFont="1" applyFill="1" applyBorder="1" applyAlignment="1"/>
    <xf numFmtId="0" fontId="4" fillId="0" borderId="6" xfId="0" applyNumberFormat="1" applyFont="1" applyFill="1" applyBorder="1" applyAlignment="1">
      <alignment horizontal="center"/>
    </xf>
    <xf numFmtId="4" fontId="4" fillId="0" borderId="6" xfId="0" quotePrefix="1" applyNumberFormat="1" applyFont="1" applyFill="1" applyBorder="1"/>
    <xf numFmtId="4" fontId="4" fillId="0" borderId="6" xfId="0" quotePrefix="1" applyNumberFormat="1" applyFont="1" applyFill="1" applyBorder="1" applyAlignment="1">
      <alignment wrapText="1"/>
    </xf>
    <xf numFmtId="0" fontId="4" fillId="0" borderId="6" xfId="0" applyFont="1" applyFill="1" applyBorder="1" applyAlignment="1">
      <alignment vertical="top" wrapText="1"/>
    </xf>
    <xf numFmtId="4" fontId="4" fillId="0" borderId="6" xfId="0" applyNumberFormat="1" applyFont="1" applyFill="1" applyBorder="1" applyAlignment="1">
      <alignment vertical="top" wrapText="1"/>
    </xf>
    <xf numFmtId="0" fontId="10" fillId="0" borderId="0" xfId="0" applyFont="1" applyFill="1"/>
    <xf numFmtId="0" fontId="10" fillId="0" borderId="0" xfId="0" applyFont="1" applyFill="1" applyAlignment="1">
      <alignment horizontal="left"/>
    </xf>
    <xf numFmtId="0" fontId="6" fillId="0" borderId="0" xfId="0" applyFont="1" applyFill="1" applyAlignment="1">
      <alignment vertical="top"/>
    </xf>
    <xf numFmtId="0" fontId="7" fillId="0" borderId="0" xfId="0" applyFont="1" applyFill="1" applyAlignment="1">
      <alignment vertical="top"/>
    </xf>
    <xf numFmtId="0" fontId="7" fillId="0" borderId="0" xfId="0" applyFont="1" applyFill="1" applyAlignment="1">
      <alignment horizontal="left" vertical="top"/>
    </xf>
    <xf numFmtId="0" fontId="3" fillId="0" borderId="16" xfId="0" applyFont="1" applyFill="1" applyBorder="1" applyAlignment="1">
      <alignment horizontal="center" vertical="center"/>
    </xf>
    <xf numFmtId="0" fontId="4" fillId="0" borderId="27" xfId="0" applyFont="1" applyFill="1" applyBorder="1" applyAlignment="1">
      <alignment horizontal="center" vertical="top"/>
    </xf>
    <xf numFmtId="4" fontId="4" fillId="0" borderId="28" xfId="0" applyNumberFormat="1" applyFont="1" applyFill="1" applyBorder="1" applyAlignment="1"/>
    <xf numFmtId="0" fontId="4" fillId="0" borderId="28" xfId="0" applyFont="1" applyFill="1" applyBorder="1" applyAlignment="1">
      <alignment horizontal="center"/>
    </xf>
    <xf numFmtId="0" fontId="4" fillId="0" borderId="10" xfId="0" applyFont="1" applyFill="1" applyBorder="1" applyAlignment="1">
      <alignment horizontal="center" vertical="top"/>
    </xf>
    <xf numFmtId="0" fontId="4" fillId="0" borderId="10" xfId="0" applyFont="1" applyFill="1" applyBorder="1" applyAlignment="1">
      <alignment horizontal="center"/>
    </xf>
    <xf numFmtId="4" fontId="4" fillId="0" borderId="6" xfId="0" applyNumberFormat="1" applyFont="1" applyFill="1" applyBorder="1" applyAlignment="1">
      <alignment horizontal="left" vertical="top" wrapText="1"/>
    </xf>
    <xf numFmtId="0" fontId="10" fillId="0" borderId="0" xfId="0" applyFont="1" applyFill="1" applyBorder="1"/>
    <xf numFmtId="0" fontId="10" fillId="0" borderId="0" xfId="0" applyFont="1" applyFill="1" applyBorder="1" applyAlignment="1">
      <alignment horizontal="left"/>
    </xf>
    <xf numFmtId="0" fontId="4" fillId="0" borderId="6" xfId="0" applyFont="1" applyFill="1" applyBorder="1"/>
    <xf numFmtId="2" fontId="4" fillId="0" borderId="6" xfId="0" quotePrefix="1" applyNumberFormat="1" applyFont="1" applyFill="1" applyBorder="1" applyAlignment="1">
      <alignment horizontal="right" wrapText="1"/>
    </xf>
    <xf numFmtId="0" fontId="6" fillId="0" borderId="13" xfId="0" applyFont="1" applyFill="1" applyBorder="1" applyAlignment="1">
      <alignment horizontal="center"/>
    </xf>
    <xf numFmtId="4" fontId="4" fillId="0" borderId="14" xfId="0" quotePrefix="1" applyNumberFormat="1" applyFont="1" applyFill="1" applyBorder="1" applyAlignment="1">
      <alignment wrapText="1"/>
    </xf>
    <xf numFmtId="0" fontId="4" fillId="0" borderId="14" xfId="0" applyFont="1" applyFill="1" applyBorder="1" applyAlignment="1">
      <alignment horizontal="center"/>
    </xf>
    <xf numFmtId="4" fontId="4" fillId="0" borderId="14" xfId="0" quotePrefix="1" applyNumberFormat="1" applyFont="1" applyFill="1" applyBorder="1" applyAlignment="1"/>
    <xf numFmtId="0" fontId="3" fillId="0" borderId="13" xfId="0" applyFont="1" applyFill="1" applyBorder="1" applyAlignment="1">
      <alignment horizontal="center" vertical="center"/>
    </xf>
    <xf numFmtId="4" fontId="9" fillId="0" borderId="6" xfId="0" quotePrefix="1" applyNumberFormat="1" applyFont="1" applyFill="1" applyBorder="1" applyAlignment="1">
      <alignment horizontal="right" vertical="center"/>
    </xf>
    <xf numFmtId="2" fontId="4" fillId="0" borderId="6" xfId="0" quotePrefix="1" applyNumberFormat="1" applyFont="1" applyFill="1" applyBorder="1" applyAlignment="1"/>
    <xf numFmtId="0" fontId="4" fillId="0" borderId="6" xfId="0" quotePrefix="1" applyNumberFormat="1" applyFont="1" applyFill="1" applyBorder="1" applyAlignment="1">
      <alignment vertical="center" wrapText="1"/>
    </xf>
    <xf numFmtId="0" fontId="4" fillId="0" borderId="6" xfId="0" quotePrefix="1" applyNumberFormat="1" applyFont="1" applyFill="1" applyBorder="1" applyAlignment="1"/>
    <xf numFmtId="0" fontId="4" fillId="0" borderId="13" xfId="0" applyFont="1" applyFill="1" applyBorder="1" applyAlignment="1">
      <alignment horizontal="center"/>
    </xf>
    <xf numFmtId="4" fontId="4" fillId="0" borderId="14" xfId="0" applyNumberFormat="1" applyFont="1" applyFill="1" applyBorder="1" applyAlignment="1">
      <alignment vertical="center" wrapText="1"/>
    </xf>
    <xf numFmtId="2" fontId="4" fillId="0" borderId="14" xfId="0" quotePrefix="1" applyNumberFormat="1" applyFont="1" applyFill="1" applyBorder="1" applyAlignment="1">
      <alignment horizontal="right" vertical="center"/>
    </xf>
    <xf numFmtId="4" fontId="4" fillId="0" borderId="14" xfId="0" applyNumberFormat="1" applyFont="1" applyFill="1" applyBorder="1" applyAlignment="1">
      <alignment vertical="center"/>
    </xf>
    <xf numFmtId="3" fontId="4" fillId="0" borderId="14" xfId="0" applyNumberFormat="1" applyFont="1" applyFill="1" applyBorder="1" applyAlignment="1">
      <alignment horizontal="center"/>
    </xf>
    <xf numFmtId="0" fontId="4" fillId="0" borderId="6" xfId="0" applyFont="1" applyFill="1" applyBorder="1" applyAlignment="1">
      <alignment horizontal="left" vertical="center"/>
    </xf>
    <xf numFmtId="0" fontId="4" fillId="0" borderId="6" xfId="0" applyNumberFormat="1" applyFont="1" applyFill="1" applyBorder="1" applyAlignment="1">
      <alignment wrapText="1"/>
    </xf>
    <xf numFmtId="0" fontId="6" fillId="0" borderId="10" xfId="0" applyFont="1" applyFill="1" applyBorder="1" applyAlignment="1">
      <alignment horizontal="center" vertical="top" wrapText="1"/>
    </xf>
    <xf numFmtId="0" fontId="3" fillId="0" borderId="10" xfId="0" applyFont="1" applyFill="1" applyBorder="1" applyAlignment="1">
      <alignment horizontal="center" vertical="center"/>
    </xf>
    <xf numFmtId="0" fontId="3" fillId="0" borderId="6" xfId="0" applyFont="1" applyFill="1" applyBorder="1" applyAlignment="1">
      <alignment horizontal="left" vertical="center"/>
    </xf>
    <xf numFmtId="0" fontId="6" fillId="0" borderId="10" xfId="0" applyFont="1" applyFill="1" applyBorder="1" applyAlignment="1">
      <alignment horizontal="center" vertical="center"/>
    </xf>
    <xf numFmtId="0" fontId="6" fillId="0" borderId="10" xfId="0" applyFont="1" applyFill="1" applyBorder="1" applyAlignment="1">
      <alignment horizontal="center" vertical="top"/>
    </xf>
    <xf numFmtId="4" fontId="4" fillId="0" borderId="6" xfId="0" quotePrefix="1"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21" xfId="0" applyFont="1" applyFill="1" applyBorder="1" applyAlignment="1">
      <alignment horizontal="right" vertical="center"/>
    </xf>
    <xf numFmtId="0" fontId="2" fillId="0" borderId="16" xfId="0" applyFont="1" applyFill="1" applyBorder="1" applyAlignment="1">
      <alignment horizontal="center" vertical="center"/>
    </xf>
    <xf numFmtId="4" fontId="3" fillId="0" borderId="23" xfId="0" applyNumberFormat="1" applyFont="1" applyFill="1" applyBorder="1" applyAlignment="1">
      <alignment horizontal="left" vertical="center"/>
    </xf>
    <xf numFmtId="4" fontId="10" fillId="0" borderId="0" xfId="0" applyNumberFormat="1" applyFont="1" applyFill="1"/>
    <xf numFmtId="49" fontId="4" fillId="0" borderId="16" xfId="0" applyNumberFormat="1" applyFont="1" applyFill="1" applyBorder="1" applyAlignment="1">
      <alignment horizontal="center" vertical="center"/>
    </xf>
    <xf numFmtId="4" fontId="4" fillId="0" borderId="0" xfId="0" applyNumberFormat="1" applyFont="1" applyFill="1" applyAlignment="1">
      <alignment wrapText="1"/>
    </xf>
    <xf numFmtId="4" fontId="5" fillId="0" borderId="30" xfId="0" applyNumberFormat="1" applyFont="1" applyFill="1" applyBorder="1" applyAlignment="1">
      <alignment horizontal="left" vertical="top"/>
    </xf>
    <xf numFmtId="4" fontId="4" fillId="0" borderId="30" xfId="0" quotePrefix="1" applyNumberFormat="1" applyFont="1" applyFill="1" applyBorder="1" applyAlignment="1">
      <alignment vertical="top" wrapText="1"/>
    </xf>
    <xf numFmtId="4" fontId="4" fillId="0" borderId="30" xfId="0" applyNumberFormat="1" applyFont="1" applyFill="1" applyBorder="1" applyAlignment="1"/>
    <xf numFmtId="0" fontId="4" fillId="0" borderId="6" xfId="0" quotePrefix="1" applyFont="1" applyFill="1" applyBorder="1" applyAlignment="1"/>
    <xf numFmtId="4" fontId="4" fillId="0" borderId="25" xfId="0" applyNumberFormat="1" applyFont="1" applyFill="1" applyBorder="1" applyAlignment="1">
      <alignment wrapText="1"/>
    </xf>
    <xf numFmtId="4" fontId="4" fillId="0" borderId="25" xfId="0" applyNumberFormat="1" applyFont="1" applyFill="1" applyBorder="1" applyAlignment="1"/>
    <xf numFmtId="4" fontId="4" fillId="0" borderId="26" xfId="0" applyNumberFormat="1" applyFont="1" applyFill="1" applyBorder="1" applyAlignment="1">
      <alignment horizontal="right"/>
    </xf>
    <xf numFmtId="4" fontId="4" fillId="0" borderId="6" xfId="0" applyNumberFormat="1" applyFont="1" applyFill="1" applyBorder="1" applyAlignment="1">
      <alignment horizontal="center"/>
    </xf>
    <xf numFmtId="0" fontId="4" fillId="0" borderId="6" xfId="0" applyFont="1" applyFill="1" applyBorder="1" applyAlignment="1">
      <alignment vertical="center"/>
    </xf>
    <xf numFmtId="0" fontId="4" fillId="0" borderId="30" xfId="0" applyNumberFormat="1" applyFont="1" applyFill="1" applyBorder="1" applyAlignment="1">
      <alignment wrapText="1"/>
    </xf>
    <xf numFmtId="0" fontId="4" fillId="0" borderId="30" xfId="0" applyFont="1" applyFill="1" applyBorder="1" applyAlignment="1"/>
    <xf numFmtId="0" fontId="4" fillId="0" borderId="6" xfId="0" applyFont="1" applyFill="1" applyBorder="1" applyAlignment="1">
      <alignment horizontal="left" vertical="center" wrapText="1"/>
    </xf>
    <xf numFmtId="4" fontId="4" fillId="0" borderId="6" xfId="0" applyNumberFormat="1" applyFont="1" applyFill="1" applyBorder="1" applyAlignment="1">
      <alignment horizontal="center" vertical="center"/>
    </xf>
    <xf numFmtId="2" fontId="4" fillId="0" borderId="34" xfId="0" applyNumberFormat="1" applyFont="1" applyFill="1" applyBorder="1" applyAlignment="1">
      <alignment horizontal="center"/>
    </xf>
    <xf numFmtId="4" fontId="4" fillId="0" borderId="6" xfId="0" applyNumberFormat="1" applyFont="1" applyFill="1" applyBorder="1" applyAlignment="1">
      <alignment horizontal="right" vertical="center"/>
    </xf>
    <xf numFmtId="4" fontId="4" fillId="0" borderId="26" xfId="0" applyNumberFormat="1" applyFont="1" applyFill="1" applyBorder="1" applyAlignment="1">
      <alignment wrapText="1"/>
    </xf>
    <xf numFmtId="0" fontId="4" fillId="0" borderId="26" xfId="0" applyFont="1" applyFill="1" applyBorder="1" applyAlignment="1">
      <alignment horizontal="center"/>
    </xf>
    <xf numFmtId="0" fontId="4" fillId="0" borderId="31" xfId="0" applyFont="1" applyFill="1" applyBorder="1" applyAlignment="1">
      <alignment horizontal="center"/>
    </xf>
    <xf numFmtId="0" fontId="4" fillId="0" borderId="25" xfId="0" applyFont="1" applyFill="1" applyBorder="1" applyAlignment="1">
      <alignment wrapText="1"/>
    </xf>
    <xf numFmtId="2" fontId="4" fillId="0" borderId="26" xfId="0" applyNumberFormat="1" applyFont="1" applyFill="1" applyBorder="1" applyAlignment="1">
      <alignment horizontal="right"/>
    </xf>
    <xf numFmtId="0" fontId="4" fillId="0" borderId="42" xfId="0" applyFont="1" applyFill="1" applyBorder="1" applyAlignment="1">
      <alignment horizontal="center" vertical="top"/>
    </xf>
    <xf numFmtId="0" fontId="4" fillId="0" borderId="43" xfId="0" applyFont="1" applyFill="1" applyBorder="1" applyAlignment="1">
      <alignment horizontal="center"/>
    </xf>
    <xf numFmtId="0" fontId="4" fillId="0" borderId="43" xfId="0" quotePrefix="1" applyNumberFormat="1" applyFont="1" applyFill="1" applyBorder="1" applyAlignment="1"/>
    <xf numFmtId="0" fontId="4" fillId="0" borderId="43" xfId="0" applyFont="1" applyFill="1" applyBorder="1" applyAlignment="1">
      <alignment wrapText="1"/>
    </xf>
    <xf numFmtId="4" fontId="4" fillId="0" borderId="6" xfId="0" quotePrefix="1" applyNumberFormat="1" applyFont="1" applyFill="1" applyBorder="1" applyAlignment="1">
      <alignment horizontal="left" vertical="top" wrapText="1"/>
    </xf>
    <xf numFmtId="1" fontId="4" fillId="0" borderId="6" xfId="0" applyNumberFormat="1" applyFont="1" applyFill="1" applyBorder="1" applyAlignment="1"/>
    <xf numFmtId="4" fontId="3" fillId="0" borderId="0" xfId="0" applyNumberFormat="1" applyFont="1" applyFill="1" applyBorder="1" applyAlignment="1">
      <alignment horizontal="right" vertical="center"/>
    </xf>
    <xf numFmtId="4" fontId="3" fillId="0" borderId="21" xfId="0" applyNumberFormat="1" applyFont="1" applyFill="1" applyBorder="1" applyAlignment="1">
      <alignment horizontal="right" vertical="center"/>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xf>
    <xf numFmtId="0" fontId="4" fillId="0" borderId="49" xfId="0" applyFont="1" applyFill="1" applyBorder="1" applyAlignment="1">
      <alignment horizontal="center"/>
    </xf>
    <xf numFmtId="0" fontId="4" fillId="0" borderId="6" xfId="0" applyNumberFormat="1" applyFont="1" applyFill="1" applyBorder="1" applyAlignment="1">
      <alignment horizontal="left" vertical="center" wrapText="1"/>
    </xf>
    <xf numFmtId="4" fontId="4" fillId="0" borderId="6" xfId="0" applyNumberFormat="1" applyFont="1" applyFill="1" applyBorder="1" applyAlignment="1">
      <alignment horizontal="left"/>
    </xf>
    <xf numFmtId="0" fontId="4" fillId="0" borderId="0" xfId="0" applyNumberFormat="1" applyFont="1" applyFill="1" applyBorder="1" applyAlignment="1">
      <alignment wrapText="1"/>
    </xf>
    <xf numFmtId="0" fontId="4" fillId="0" borderId="30" xfId="0" quotePrefix="1" applyNumberFormat="1" applyFont="1" applyFill="1" applyBorder="1" applyAlignment="1">
      <alignment wrapText="1"/>
    </xf>
    <xf numFmtId="0" fontId="4" fillId="0" borderId="28" xfId="0" applyFont="1" applyFill="1" applyBorder="1"/>
    <xf numFmtId="0" fontId="4" fillId="0" borderId="28" xfId="0" applyNumberFormat="1" applyFont="1" applyFill="1" applyBorder="1" applyAlignment="1">
      <alignment horizontal="center"/>
    </xf>
    <xf numFmtId="4" fontId="4" fillId="0" borderId="28" xfId="0" quotePrefix="1" applyNumberFormat="1" applyFont="1" applyFill="1" applyBorder="1"/>
    <xf numFmtId="4" fontId="4" fillId="0" borderId="28" xfId="0" applyNumberFormat="1" applyFont="1" applyFill="1" applyBorder="1" applyAlignment="1">
      <alignment wrapText="1"/>
    </xf>
    <xf numFmtId="4" fontId="4" fillId="0" borderId="6" xfId="0" applyNumberFormat="1" applyFont="1" applyFill="1" applyBorder="1" applyAlignment="1">
      <alignment horizontal="left" vertical="center"/>
    </xf>
    <xf numFmtId="4" fontId="4" fillId="0" borderId="0" xfId="0" applyNumberFormat="1" applyFont="1" applyFill="1" applyBorder="1" applyAlignment="1">
      <alignment wrapText="1"/>
    </xf>
    <xf numFmtId="4" fontId="4" fillId="0" borderId="25" xfId="0" applyNumberFormat="1" applyFont="1" applyFill="1" applyBorder="1" applyAlignment="1">
      <alignment vertical="top" wrapText="1"/>
    </xf>
    <xf numFmtId="0" fontId="4" fillId="0" borderId="13" xfId="0" applyFont="1" applyFill="1" applyBorder="1" applyAlignment="1">
      <alignment horizontal="center" vertical="top"/>
    </xf>
    <xf numFmtId="4" fontId="4" fillId="0" borderId="14" xfId="0" quotePrefix="1" applyNumberFormat="1" applyFont="1" applyFill="1" applyBorder="1" applyAlignment="1">
      <alignment vertical="top" wrapText="1"/>
    </xf>
    <xf numFmtId="0" fontId="4" fillId="0" borderId="14" xfId="0" applyFont="1" applyFill="1" applyBorder="1" applyAlignment="1">
      <alignment horizontal="center" vertical="top" wrapText="1"/>
    </xf>
    <xf numFmtId="2" fontId="4" fillId="0" borderId="14" xfId="0" applyNumberFormat="1" applyFont="1" applyFill="1" applyBorder="1" applyAlignment="1">
      <alignment vertical="top" wrapText="1"/>
    </xf>
    <xf numFmtId="0" fontId="4" fillId="0" borderId="30" xfId="0" applyFont="1" applyFill="1" applyBorder="1" applyAlignment="1">
      <alignment vertical="top" wrapText="1"/>
    </xf>
    <xf numFmtId="4" fontId="4" fillId="0" borderId="25" xfId="0" applyNumberFormat="1" applyFont="1" applyFill="1" applyBorder="1"/>
    <xf numFmtId="0" fontId="4" fillId="0" borderId="30" xfId="0" applyFont="1" applyFill="1" applyBorder="1" applyAlignment="1">
      <alignment wrapText="1"/>
    </xf>
    <xf numFmtId="4" fontId="4" fillId="0" borderId="6" xfId="0" applyNumberFormat="1" applyFont="1" applyFill="1" applyBorder="1" applyAlignment="1">
      <alignment horizontal="left" wrapText="1"/>
    </xf>
    <xf numFmtId="4" fontId="10" fillId="0" borderId="6" xfId="0" applyNumberFormat="1" applyFont="1" applyFill="1" applyBorder="1" applyAlignment="1">
      <alignment wrapText="1"/>
    </xf>
    <xf numFmtId="0" fontId="4" fillId="0" borderId="42" xfId="0" applyFont="1" applyFill="1" applyBorder="1" applyAlignment="1">
      <alignment horizontal="center"/>
    </xf>
    <xf numFmtId="4" fontId="4" fillId="0" borderId="43" xfId="0" applyNumberFormat="1" applyFont="1" applyFill="1" applyBorder="1" applyAlignment="1">
      <alignment wrapText="1"/>
    </xf>
    <xf numFmtId="4" fontId="4" fillId="0" borderId="0" xfId="0" applyNumberFormat="1" applyFont="1" applyFill="1" applyBorder="1" applyAlignment="1">
      <alignment vertical="center" wrapText="1"/>
    </xf>
    <xf numFmtId="0" fontId="4" fillId="0" borderId="39" xfId="0" applyFont="1" applyFill="1" applyBorder="1" applyAlignment="1">
      <alignment wrapText="1"/>
    </xf>
    <xf numFmtId="3" fontId="4" fillId="0" borderId="6" xfId="0" applyNumberFormat="1" applyFont="1" applyFill="1" applyBorder="1" applyAlignment="1"/>
    <xf numFmtId="0" fontId="4" fillId="0" borderId="43" xfId="0" applyNumberFormat="1" applyFont="1" applyFill="1" applyBorder="1" applyAlignment="1">
      <alignment horizontal="center"/>
    </xf>
    <xf numFmtId="4" fontId="4" fillId="0" borderId="6" xfId="0" applyNumberFormat="1" applyFont="1" applyFill="1" applyBorder="1" applyAlignment="1">
      <alignment horizontal="left" vertical="top"/>
    </xf>
    <xf numFmtId="0" fontId="4" fillId="0" borderId="6" xfId="0" quotePrefix="1" applyNumberFormat="1" applyFont="1" applyFill="1" applyBorder="1" applyAlignment="1">
      <alignment wrapText="1"/>
    </xf>
    <xf numFmtId="0" fontId="4" fillId="0" borderId="6" xfId="0" applyFont="1" applyFill="1" applyBorder="1" applyAlignment="1">
      <alignment horizontal="left" wrapText="1"/>
    </xf>
    <xf numFmtId="0" fontId="10" fillId="0" borderId="6" xfId="0" applyFont="1" applyFill="1" applyBorder="1" applyAlignment="1">
      <alignment horizontal="left"/>
    </xf>
    <xf numFmtId="0" fontId="4" fillId="0" borderId="43" xfId="0" quotePrefix="1" applyFont="1" applyFill="1" applyBorder="1" applyAlignment="1">
      <alignment wrapText="1"/>
    </xf>
    <xf numFmtId="4" fontId="4" fillId="0" borderId="43" xfId="0" applyNumberFormat="1" applyFont="1" applyFill="1" applyBorder="1" applyAlignment="1">
      <alignment horizontal="center"/>
    </xf>
    <xf numFmtId="4" fontId="4" fillId="0" borderId="43" xfId="0" quotePrefix="1" applyNumberFormat="1" applyFont="1" applyFill="1" applyBorder="1" applyAlignment="1"/>
    <xf numFmtId="0" fontId="10" fillId="0" borderId="6" xfId="0" applyFont="1" applyFill="1" applyBorder="1" applyAlignment="1">
      <alignment vertical="top" wrapText="1"/>
    </xf>
    <xf numFmtId="0" fontId="10" fillId="0" borderId="6" xfId="0" quotePrefix="1" applyFont="1" applyFill="1" applyBorder="1" applyAlignment="1">
      <alignment vertical="top" wrapText="1"/>
    </xf>
    <xf numFmtId="3" fontId="4" fillId="0" borderId="6" xfId="0" quotePrefix="1" applyNumberFormat="1" applyFont="1" applyFill="1" applyBorder="1" applyAlignment="1"/>
    <xf numFmtId="4" fontId="4" fillId="0" borderId="25" xfId="0" quotePrefix="1" applyNumberFormat="1" applyFont="1" applyFill="1" applyBorder="1"/>
    <xf numFmtId="4" fontId="4" fillId="0" borderId="43" xfId="0" quotePrefix="1" applyNumberFormat="1" applyFont="1" applyFill="1" applyBorder="1" applyAlignment="1">
      <alignment wrapText="1"/>
    </xf>
    <xf numFmtId="0" fontId="4" fillId="0" borderId="43" xfId="0" quotePrefix="1" applyNumberFormat="1" applyFont="1" applyFill="1" applyBorder="1" applyAlignment="1">
      <alignment vertical="center" wrapText="1"/>
    </xf>
    <xf numFmtId="0" fontId="4" fillId="0" borderId="6" xfId="0" quotePrefix="1" applyFont="1" applyFill="1" applyBorder="1" applyAlignment="1">
      <alignment vertical="top" wrapText="1"/>
    </xf>
    <xf numFmtId="0" fontId="4" fillId="0" borderId="6" xfId="0" applyNumberFormat="1" applyFont="1" applyFill="1" applyBorder="1" applyAlignment="1">
      <alignment horizontal="right" wrapText="1"/>
    </xf>
    <xf numFmtId="0" fontId="4" fillId="0" borderId="6" xfId="0" applyNumberFormat="1" applyFont="1" applyFill="1" applyBorder="1" applyAlignment="1">
      <alignment horizontal="center" wrapText="1"/>
    </xf>
    <xf numFmtId="3" fontId="4" fillId="0" borderId="43" xfId="0" applyNumberFormat="1" applyFont="1" applyFill="1" applyBorder="1" applyAlignment="1">
      <alignment horizontal="center"/>
    </xf>
    <xf numFmtId="0" fontId="10" fillId="0" borderId="6" xfId="0" quotePrefix="1" applyFont="1" applyFill="1" applyBorder="1"/>
    <xf numFmtId="0" fontId="4" fillId="0" borderId="30" xfId="0" applyFont="1" applyFill="1" applyBorder="1"/>
    <xf numFmtId="4" fontId="4" fillId="0" borderId="43" xfId="0" quotePrefix="1" applyNumberFormat="1" applyFont="1" applyFill="1" applyBorder="1" applyAlignment="1">
      <alignment horizontal="left" vertical="top" wrapText="1"/>
    </xf>
    <xf numFmtId="4" fontId="4" fillId="0" borderId="43" xfId="0" quotePrefix="1" applyNumberFormat="1" applyFont="1" applyFill="1" applyBorder="1"/>
    <xf numFmtId="2" fontId="4" fillId="0" borderId="6" xfId="0" quotePrefix="1" applyNumberFormat="1" applyFont="1" applyFill="1" applyBorder="1" applyAlignment="1">
      <alignment wrapText="1"/>
    </xf>
    <xf numFmtId="1" fontId="4" fillId="0" borderId="6" xfId="0" quotePrefix="1" applyNumberFormat="1" applyFont="1" applyFill="1" applyBorder="1" applyAlignment="1">
      <alignment wrapText="1"/>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xf>
    <xf numFmtId="0" fontId="3" fillId="0" borderId="24" xfId="0" applyFont="1" applyFill="1" applyBorder="1" applyAlignment="1">
      <alignment horizontal="left" vertical="center"/>
    </xf>
    <xf numFmtId="0" fontId="4" fillId="0" borderId="6" xfId="0" quotePrefix="1" applyFont="1" applyFill="1" applyBorder="1" applyAlignment="1">
      <alignment horizontal="center"/>
    </xf>
    <xf numFmtId="4" fontId="4" fillId="0" borderId="6" xfId="0" quotePrefix="1" applyNumberFormat="1" applyFont="1" applyFill="1" applyBorder="1" applyAlignment="1">
      <alignment vertical="top" wrapText="1"/>
    </xf>
    <xf numFmtId="2" fontId="4" fillId="0" borderId="6" xfId="0" applyNumberFormat="1" applyFont="1" applyFill="1" applyBorder="1" applyAlignment="1">
      <alignment wrapText="1"/>
    </xf>
    <xf numFmtId="0" fontId="4" fillId="0" borderId="43" xfId="0" applyFont="1" applyFill="1" applyBorder="1" applyAlignment="1">
      <alignment horizontal="center" wrapText="1"/>
    </xf>
    <xf numFmtId="0" fontId="4" fillId="0" borderId="6" xfId="0" applyFont="1" applyFill="1" applyBorder="1" applyAlignment="1">
      <alignment horizontal="left"/>
    </xf>
    <xf numFmtId="4" fontId="4" fillId="2" borderId="6" xfId="0" applyNumberFormat="1" applyFont="1" applyFill="1" applyBorder="1" applyProtection="1">
      <protection locked="0"/>
    </xf>
    <xf numFmtId="4" fontId="4" fillId="0" borderId="50" xfId="0" quotePrefix="1" applyNumberFormat="1" applyFont="1" applyFill="1" applyBorder="1" applyAlignment="1"/>
    <xf numFmtId="0" fontId="11" fillId="0" borderId="0" xfId="0" quotePrefix="1" applyFont="1" applyFill="1" applyBorder="1" applyAlignment="1">
      <alignment horizontal="center" vertical="top" wrapText="1"/>
    </xf>
    <xf numFmtId="4" fontId="0" fillId="0" borderId="0" xfId="0" applyNumberFormat="1" applyFill="1"/>
    <xf numFmtId="0" fontId="11" fillId="0" borderId="0" xfId="0" applyFont="1" applyFill="1" applyBorder="1" applyAlignment="1">
      <alignment horizontal="center" vertical="top" wrapText="1"/>
    </xf>
    <xf numFmtId="49" fontId="31" fillId="0" borderId="21" xfId="0" applyNumberFormat="1" applyFont="1" applyFill="1" applyBorder="1" applyAlignment="1">
      <alignment horizontal="center" vertical="top"/>
    </xf>
    <xf numFmtId="4" fontId="4" fillId="0" borderId="6" xfId="0" applyNumberFormat="1" applyFont="1" applyFill="1" applyBorder="1" applyProtection="1">
      <protection locked="0"/>
    </xf>
    <xf numFmtId="4" fontId="4" fillId="2" borderId="6" xfId="0" quotePrefix="1" applyNumberFormat="1" applyFont="1" applyFill="1" applyBorder="1" applyAlignment="1">
      <alignment horizontal="right"/>
    </xf>
    <xf numFmtId="2" fontId="4" fillId="0" borderId="43" xfId="0" quotePrefix="1" applyNumberFormat="1" applyFont="1" applyFill="1" applyBorder="1" applyAlignment="1"/>
    <xf numFmtId="4" fontId="4" fillId="0" borderId="43" xfId="0" applyNumberFormat="1" applyFont="1" applyFill="1" applyBorder="1" applyAlignment="1">
      <alignment vertical="center" wrapText="1"/>
    </xf>
    <xf numFmtId="0" fontId="4" fillId="0" borderId="43" xfId="0" applyFont="1" applyFill="1" applyBorder="1" applyAlignment="1">
      <alignment horizontal="center" vertical="center"/>
    </xf>
    <xf numFmtId="4" fontId="4" fillId="0" borderId="43" xfId="0" applyNumberFormat="1" applyFont="1" applyFill="1" applyBorder="1" applyAlignment="1">
      <alignment horizontal="right" vertical="center"/>
    </xf>
    <xf numFmtId="49" fontId="4" fillId="0" borderId="0" xfId="0" applyNumberFormat="1" applyFont="1" applyFill="1"/>
    <xf numFmtId="0" fontId="2" fillId="0" borderId="0"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4" fillId="0" borderId="70" xfId="0" applyFont="1" applyFill="1" applyBorder="1" applyAlignment="1">
      <alignment horizontal="center"/>
    </xf>
    <xf numFmtId="0" fontId="4" fillId="0" borderId="71" xfId="0" applyFont="1" applyFill="1" applyBorder="1" applyAlignment="1">
      <alignment horizontal="center"/>
    </xf>
    <xf numFmtId="49" fontId="32" fillId="0" borderId="0" xfId="0" applyNumberFormat="1" applyFont="1" applyFill="1" applyBorder="1" applyAlignment="1">
      <alignment horizontal="center" vertical="top"/>
    </xf>
    <xf numFmtId="0" fontId="33" fillId="0" borderId="0" xfId="0" applyFont="1" applyFill="1" applyBorder="1" applyAlignment="1">
      <alignment horizontal="left" vertical="center" wrapText="1"/>
    </xf>
    <xf numFmtId="0" fontId="33" fillId="0" borderId="0" xfId="0" applyFont="1" applyFill="1" applyBorder="1" applyAlignment="1">
      <alignment horizontal="center"/>
    </xf>
    <xf numFmtId="4" fontId="33" fillId="0" borderId="0" xfId="0" applyNumberFormat="1" applyFont="1" applyFill="1" applyBorder="1" applyAlignment="1">
      <alignment horizontal="right"/>
    </xf>
    <xf numFmtId="0" fontId="33" fillId="0" borderId="0" xfId="0" applyFont="1" applyFill="1"/>
    <xf numFmtId="0" fontId="34" fillId="0" borderId="0" xfId="0" applyFont="1" applyFill="1"/>
    <xf numFmtId="49" fontId="3" fillId="0" borderId="74" xfId="0" applyNumberFormat="1" applyFont="1" applyFill="1" applyBorder="1" applyAlignment="1">
      <alignment horizontal="center" vertical="center"/>
    </xf>
    <xf numFmtId="49" fontId="35" fillId="0" borderId="78" xfId="0" applyNumberFormat="1" applyFont="1" applyFill="1" applyBorder="1" applyAlignment="1">
      <alignment horizontal="center" vertical="top"/>
    </xf>
    <xf numFmtId="0" fontId="4" fillId="0" borderId="79" xfId="0" applyFont="1" applyFill="1" applyBorder="1" applyAlignment="1">
      <alignment horizontal="left" vertical="top" wrapText="1"/>
    </xf>
    <xf numFmtId="0" fontId="33" fillId="0" borderId="79" xfId="0" applyFont="1" applyFill="1" applyBorder="1" applyAlignment="1">
      <alignment horizontal="center"/>
    </xf>
    <xf numFmtId="4" fontId="33" fillId="0" borderId="79" xfId="0" applyNumberFormat="1" applyFont="1" applyFill="1" applyBorder="1" applyAlignment="1">
      <alignment horizontal="right"/>
    </xf>
    <xf numFmtId="4" fontId="33" fillId="0" borderId="80" xfId="0" applyNumberFormat="1" applyFont="1" applyFill="1" applyBorder="1" applyAlignment="1">
      <alignment horizontal="right"/>
    </xf>
    <xf numFmtId="49" fontId="33" fillId="0" borderId="81" xfId="0" applyNumberFormat="1" applyFont="1" applyFill="1" applyBorder="1" applyAlignment="1">
      <alignment horizontal="center" vertical="top"/>
    </xf>
    <xf numFmtId="0" fontId="4" fillId="0" borderId="82" xfId="0" applyFont="1" applyFill="1" applyBorder="1" applyAlignment="1">
      <alignment horizontal="left" vertical="center" wrapText="1"/>
    </xf>
    <xf numFmtId="0" fontId="4" fillId="0" borderId="82" xfId="0" applyFont="1" applyFill="1" applyBorder="1" applyAlignment="1">
      <alignment horizontal="center"/>
    </xf>
    <xf numFmtId="2" fontId="4" fillId="0" borderId="82" xfId="55" applyNumberFormat="1" applyFont="1" applyFill="1" applyBorder="1" applyAlignment="1">
      <alignment horizontal="center"/>
    </xf>
    <xf numFmtId="49" fontId="35" fillId="0" borderId="84" xfId="0" applyNumberFormat="1" applyFont="1" applyFill="1" applyBorder="1" applyAlignment="1">
      <alignment horizontal="center" vertical="top"/>
    </xf>
    <xf numFmtId="0" fontId="4" fillId="0" borderId="84" xfId="0" applyFont="1" applyFill="1" applyBorder="1" applyAlignment="1">
      <alignment horizontal="left" vertical="top" wrapText="1"/>
    </xf>
    <xf numFmtId="0" fontId="4" fillId="0" borderId="84" xfId="0" applyFont="1" applyFill="1" applyBorder="1" applyAlignment="1">
      <alignment horizontal="center"/>
    </xf>
    <xf numFmtId="4" fontId="4" fillId="0" borderId="84" xfId="0" applyNumberFormat="1" applyFont="1" applyFill="1" applyBorder="1" applyAlignment="1">
      <alignment horizontal="right"/>
    </xf>
    <xf numFmtId="49" fontId="33" fillId="0" borderId="64" xfId="0" applyNumberFormat="1" applyFont="1" applyFill="1" applyBorder="1" applyAlignment="1">
      <alignment horizontal="right" vertical="center"/>
    </xf>
    <xf numFmtId="0" fontId="34" fillId="0" borderId="64" xfId="0" applyFont="1" applyFill="1" applyBorder="1" applyAlignment="1">
      <alignment horizontal="right" vertical="center"/>
    </xf>
    <xf numFmtId="4" fontId="36" fillId="0" borderId="64" xfId="0" applyNumberFormat="1" applyFont="1" applyFill="1" applyBorder="1" applyAlignment="1">
      <alignment horizontal="right" vertical="center"/>
    </xf>
    <xf numFmtId="49" fontId="33" fillId="0" borderId="88" xfId="0" applyNumberFormat="1" applyFont="1" applyFill="1" applyBorder="1" applyAlignment="1">
      <alignment horizontal="center" vertical="top"/>
    </xf>
    <xf numFmtId="0" fontId="4" fillId="0" borderId="52" xfId="0" applyFont="1" applyFill="1" applyBorder="1" applyAlignment="1">
      <alignment horizontal="left" vertical="center" wrapText="1"/>
    </xf>
    <xf numFmtId="0" fontId="4" fillId="0" borderId="52" xfId="0" applyFont="1" applyFill="1" applyBorder="1" applyAlignment="1">
      <alignment horizontal="center"/>
    </xf>
    <xf numFmtId="2" fontId="4" fillId="0" borderId="52" xfId="55" applyNumberFormat="1" applyFont="1" applyFill="1" applyBorder="1" applyAlignment="1">
      <alignment horizontal="center"/>
    </xf>
    <xf numFmtId="2" fontId="34" fillId="0" borderId="0" xfId="0" applyNumberFormat="1" applyFont="1" applyFill="1"/>
    <xf numFmtId="49" fontId="35" fillId="0" borderId="88" xfId="0" applyNumberFormat="1" applyFont="1" applyFill="1" applyBorder="1" applyAlignment="1">
      <alignment horizontal="center" vertical="top"/>
    </xf>
    <xf numFmtId="0" fontId="4" fillId="0" borderId="52" xfId="0" applyFont="1" applyFill="1" applyBorder="1" applyAlignment="1">
      <alignment horizontal="left" wrapText="1"/>
    </xf>
    <xf numFmtId="0" fontId="33" fillId="0" borderId="52" xfId="0" applyFont="1" applyFill="1" applyBorder="1" applyAlignment="1">
      <alignment horizontal="center"/>
    </xf>
    <xf numFmtId="1" fontId="4" fillId="0" borderId="52" xfId="55" applyNumberFormat="1" applyFont="1" applyFill="1" applyBorder="1" applyAlignment="1">
      <alignment horizontal="center"/>
    </xf>
    <xf numFmtId="49" fontId="4" fillId="0" borderId="88" xfId="0" applyNumberFormat="1" applyFont="1" applyFill="1" applyBorder="1" applyAlignment="1">
      <alignment horizontal="center" vertical="top"/>
    </xf>
    <xf numFmtId="0" fontId="4" fillId="0" borderId="90" xfId="0" applyFont="1" applyFill="1" applyBorder="1" applyAlignment="1">
      <alignment horizontal="left" vertical="top" wrapText="1"/>
    </xf>
    <xf numFmtId="0" fontId="4" fillId="0" borderId="90" xfId="0" applyFont="1" applyFill="1" applyBorder="1" applyAlignment="1">
      <alignment horizontal="center"/>
    </xf>
    <xf numFmtId="4" fontId="34" fillId="0" borderId="0" xfId="0" applyNumberFormat="1" applyFont="1" applyFill="1"/>
    <xf numFmtId="49" fontId="35" fillId="0" borderId="68" xfId="0" applyNumberFormat="1" applyFont="1" applyFill="1" applyBorder="1" applyAlignment="1">
      <alignment horizontal="center" vertical="top"/>
    </xf>
    <xf numFmtId="0" fontId="4" fillId="0" borderId="82" xfId="0" applyFont="1" applyFill="1" applyBorder="1" applyAlignment="1">
      <alignment horizontal="left" vertical="top" wrapText="1"/>
    </xf>
    <xf numFmtId="2" fontId="4" fillId="0" borderId="82" xfId="0" applyNumberFormat="1" applyFont="1" applyFill="1" applyBorder="1" applyAlignment="1">
      <alignment horizontal="center"/>
    </xf>
    <xf numFmtId="49" fontId="35" fillId="0" borderId="91" xfId="0" applyNumberFormat="1" applyFont="1" applyFill="1" applyBorder="1" applyAlignment="1">
      <alignment horizontal="center" vertical="top"/>
    </xf>
    <xf numFmtId="1" fontId="4" fillId="0" borderId="84" xfId="0" applyNumberFormat="1" applyFont="1" applyFill="1" applyBorder="1" applyAlignment="1">
      <alignment horizontal="center"/>
    </xf>
    <xf numFmtId="49" fontId="33" fillId="0" borderId="0" xfId="0" applyNumberFormat="1" applyFont="1" applyFill="1" applyBorder="1" applyAlignment="1">
      <alignment horizontal="right" vertical="center"/>
    </xf>
    <xf numFmtId="0" fontId="34" fillId="0" borderId="0" xfId="0" applyFont="1" applyFill="1" applyBorder="1" applyAlignment="1">
      <alignment horizontal="right" vertical="center"/>
    </xf>
    <xf numFmtId="4" fontId="36" fillId="0" borderId="0" xfId="0" applyNumberFormat="1" applyFont="1" applyFill="1" applyBorder="1" applyAlignment="1">
      <alignment horizontal="right" vertical="center"/>
    </xf>
    <xf numFmtId="0" fontId="3" fillId="0" borderId="75" xfId="0" applyFont="1" applyFill="1" applyBorder="1" applyAlignment="1">
      <alignment horizontal="left" vertical="center"/>
    </xf>
    <xf numFmtId="0" fontId="3" fillId="0" borderId="76" xfId="0" applyFont="1" applyFill="1" applyBorder="1" applyAlignment="1">
      <alignment horizontal="left" vertical="center"/>
    </xf>
    <xf numFmtId="0" fontId="3" fillId="0" borderId="93" xfId="0" applyFont="1" applyFill="1" applyBorder="1" applyAlignment="1">
      <alignment horizontal="left" vertical="center"/>
    </xf>
    <xf numFmtId="0" fontId="34" fillId="0" borderId="0" xfId="0" applyFont="1" applyFill="1" applyBorder="1"/>
    <xf numFmtId="49" fontId="33" fillId="0" borderId="0" xfId="0" applyNumberFormat="1" applyFont="1" applyFill="1"/>
    <xf numFmtId="49" fontId="35" fillId="0" borderId="96" xfId="0" applyNumberFormat="1" applyFont="1" applyFill="1" applyBorder="1" applyAlignment="1">
      <alignment horizontal="center" vertical="top"/>
    </xf>
    <xf numFmtId="0" fontId="4" fillId="0" borderId="52" xfId="0" applyNumberFormat="1" applyFont="1" applyFill="1" applyBorder="1" applyAlignment="1">
      <alignment horizontal="left" vertical="top" wrapText="1"/>
    </xf>
    <xf numFmtId="0" fontId="4" fillId="0" borderId="97" xfId="0" applyFont="1" applyFill="1" applyBorder="1" applyAlignment="1">
      <alignment horizontal="center"/>
    </xf>
    <xf numFmtId="2" fontId="4" fillId="0" borderId="97" xfId="55" applyNumberFormat="1" applyFont="1" applyFill="1" applyBorder="1" applyAlignment="1">
      <alignment horizontal="center"/>
    </xf>
    <xf numFmtId="49" fontId="34" fillId="0" borderId="84" xfId="0" applyNumberFormat="1" applyFont="1" applyFill="1" applyBorder="1"/>
    <xf numFmtId="0" fontId="34" fillId="0" borderId="84" xfId="0" applyFont="1" applyFill="1" applyBorder="1"/>
    <xf numFmtId="49" fontId="33" fillId="0" borderId="99" xfId="0" applyNumberFormat="1" applyFont="1" applyFill="1" applyBorder="1" applyAlignment="1">
      <alignment horizontal="right" vertical="center"/>
    </xf>
    <xf numFmtId="0" fontId="34" fillId="0" borderId="99" xfId="0" applyFont="1" applyFill="1" applyBorder="1" applyAlignment="1">
      <alignment horizontal="right" vertical="center"/>
    </xf>
    <xf numFmtId="4" fontId="36" fillId="0" borderId="99" xfId="0" applyNumberFormat="1" applyFont="1" applyFill="1" applyBorder="1" applyAlignment="1">
      <alignment horizontal="right" vertical="center"/>
    </xf>
    <xf numFmtId="49" fontId="3" fillId="0" borderId="72" xfId="0" applyNumberFormat="1" applyFont="1" applyFill="1" applyBorder="1" applyAlignment="1">
      <alignment horizontal="center" vertical="center"/>
    </xf>
    <xf numFmtId="0" fontId="0" fillId="0" borderId="65" xfId="0" applyBorder="1" applyAlignment="1">
      <alignment vertical="top" wrapText="1"/>
    </xf>
    <xf numFmtId="0" fontId="4" fillId="0" borderId="67" xfId="0" applyFont="1" applyFill="1" applyBorder="1" applyAlignment="1">
      <alignment horizontal="left" vertical="center" wrapText="1"/>
    </xf>
    <xf numFmtId="0" fontId="0" fillId="0" borderId="82" xfId="0" applyFont="1" applyFill="1" applyBorder="1" applyAlignment="1">
      <alignment horizontal="center"/>
    </xf>
    <xf numFmtId="0" fontId="4" fillId="0" borderId="65" xfId="0" applyFont="1" applyFill="1" applyBorder="1" applyAlignment="1">
      <alignment horizontal="left" vertical="center" wrapText="1"/>
    </xf>
    <xf numFmtId="0" fontId="0" fillId="0" borderId="52" xfId="0" applyFont="1" applyFill="1" applyBorder="1" applyAlignment="1">
      <alignment horizontal="center"/>
    </xf>
    <xf numFmtId="0" fontId="4" fillId="0" borderId="84" xfId="0" applyFont="1" applyFill="1" applyBorder="1" applyAlignment="1">
      <alignment horizontal="left" vertical="center" wrapText="1"/>
    </xf>
    <xf numFmtId="0" fontId="0" fillId="0" borderId="84" xfId="0" applyFont="1" applyFill="1" applyBorder="1" applyAlignment="1">
      <alignment horizontal="center"/>
    </xf>
    <xf numFmtId="49" fontId="36" fillId="0" borderId="84" xfId="0" applyNumberFormat="1" applyFont="1" applyFill="1" applyBorder="1" applyAlignment="1">
      <alignment horizontal="center" vertical="top"/>
    </xf>
    <xf numFmtId="0" fontId="33" fillId="0" borderId="84" xfId="0" applyFont="1" applyFill="1" applyBorder="1" applyAlignment="1">
      <alignment horizontal="left" vertical="top" wrapText="1"/>
    </xf>
    <xf numFmtId="0" fontId="33" fillId="0" borderId="84" xfId="0" applyFont="1" applyFill="1" applyBorder="1" applyAlignment="1">
      <alignment horizontal="center"/>
    </xf>
    <xf numFmtId="4" fontId="33" fillId="0" borderId="84" xfId="0" applyNumberFormat="1" applyFont="1" applyFill="1" applyBorder="1" applyAlignment="1">
      <alignment horizontal="right"/>
    </xf>
    <xf numFmtId="0" fontId="33" fillId="0" borderId="0" xfId="0" applyFont="1" applyFill="1" applyBorder="1" applyAlignment="1">
      <alignment horizontal="right" vertical="center"/>
    </xf>
    <xf numFmtId="49" fontId="3" fillId="0" borderId="68" xfId="0" applyNumberFormat="1" applyFont="1" applyFill="1" applyBorder="1" applyAlignment="1">
      <alignment horizontal="center" vertical="center"/>
    </xf>
    <xf numFmtId="1" fontId="4" fillId="0" borderId="90" xfId="55" applyNumberFormat="1" applyFont="1" applyFill="1" applyBorder="1" applyAlignment="1">
      <alignment horizontal="center"/>
    </xf>
    <xf numFmtId="0" fontId="4" fillId="0" borderId="79" xfId="0" applyNumberFormat="1" applyFont="1" applyFill="1" applyBorder="1" applyAlignment="1">
      <alignment horizontal="left" vertical="top" wrapText="1"/>
    </xf>
    <xf numFmtId="0" fontId="4" fillId="0" borderId="79" xfId="0" applyFont="1" applyFill="1" applyBorder="1" applyAlignment="1">
      <alignment horizontal="center"/>
    </xf>
    <xf numFmtId="1" fontId="4" fillId="0" borderId="79" xfId="55" applyNumberFormat="1" applyFont="1" applyFill="1" applyBorder="1" applyAlignment="1">
      <alignment horizontal="center"/>
    </xf>
    <xf numFmtId="0" fontId="4" fillId="0" borderId="52" xfId="0" applyNumberFormat="1" applyFont="1" applyFill="1" applyBorder="1" applyAlignment="1">
      <alignment horizontal="left" wrapText="1"/>
    </xf>
    <xf numFmtId="1" fontId="4" fillId="0" borderId="82" xfId="55" applyNumberFormat="1" applyFont="1" applyFill="1" applyBorder="1" applyAlignment="1">
      <alignment horizontal="center"/>
    </xf>
    <xf numFmtId="0" fontId="4" fillId="0" borderId="52" xfId="0" applyFont="1" applyFill="1" applyBorder="1" applyAlignment="1">
      <alignment horizontal="left" vertical="top" wrapText="1"/>
    </xf>
    <xf numFmtId="49" fontId="35" fillId="0" borderId="90" xfId="0" applyNumberFormat="1" applyFont="1" applyFill="1" applyBorder="1" applyAlignment="1">
      <alignment horizontal="center" vertical="top"/>
    </xf>
    <xf numFmtId="0" fontId="38" fillId="0" borderId="0" xfId="0" applyFont="1" applyFill="1" applyAlignment="1">
      <alignment horizontal="right" vertical="center"/>
    </xf>
    <xf numFmtId="0" fontId="38" fillId="0" borderId="0" xfId="0" applyFont="1" applyFill="1" applyBorder="1" applyAlignment="1">
      <alignment horizontal="right" vertical="center"/>
    </xf>
    <xf numFmtId="4" fontId="38" fillId="0" borderId="0" xfId="0" applyNumberFormat="1" applyFont="1" applyFill="1" applyBorder="1" applyAlignment="1">
      <alignment horizontal="right" vertical="center"/>
    </xf>
    <xf numFmtId="0" fontId="2" fillId="0" borderId="0" xfId="0" applyFont="1" applyFill="1" applyBorder="1" applyAlignment="1">
      <alignment horizontal="center" vertical="center"/>
    </xf>
    <xf numFmtId="0" fontId="2" fillId="0" borderId="94" xfId="0" applyFont="1" applyFill="1" applyBorder="1" applyAlignment="1">
      <alignment horizontal="center" vertical="center"/>
    </xf>
    <xf numFmtId="9" fontId="38" fillId="0" borderId="0" xfId="0" applyNumberFormat="1" applyFont="1" applyFill="1" applyBorder="1" applyAlignment="1">
      <alignment horizontal="right" vertical="center"/>
    </xf>
    <xf numFmtId="49" fontId="4" fillId="0" borderId="0" xfId="0" applyNumberFormat="1" applyFont="1" applyFill="1" applyAlignment="1">
      <alignment horizontal="left"/>
    </xf>
    <xf numFmtId="0" fontId="10" fillId="0" borderId="0" xfId="5"/>
    <xf numFmtId="0" fontId="9" fillId="0" borderId="103" xfId="5" applyFont="1" applyBorder="1" applyAlignment="1">
      <alignment horizontal="center" vertical="center" wrapText="1"/>
    </xf>
    <xf numFmtId="4" fontId="9" fillId="0" borderId="103" xfId="5" applyNumberFormat="1" applyFont="1" applyBorder="1" applyAlignment="1">
      <alignment horizontal="right" vertical="center" wrapText="1"/>
    </xf>
    <xf numFmtId="4" fontId="9" fillId="0" borderId="104" xfId="5" applyNumberFormat="1" applyFont="1" applyBorder="1" applyAlignment="1">
      <alignment horizontal="right" vertical="center" wrapText="1"/>
    </xf>
    <xf numFmtId="0" fontId="9" fillId="0" borderId="0" xfId="5" applyFont="1"/>
    <xf numFmtId="0" fontId="9" fillId="0" borderId="103" xfId="5" applyFont="1" applyBorder="1" applyAlignment="1">
      <alignment horizontal="center"/>
    </xf>
    <xf numFmtId="4" fontId="9" fillId="0" borderId="103" xfId="5" applyNumberFormat="1" applyFont="1" applyBorder="1" applyAlignment="1">
      <alignment horizontal="right"/>
    </xf>
    <xf numFmtId="4" fontId="9" fillId="0" borderId="104" xfId="5" applyNumberFormat="1" applyFont="1" applyBorder="1" applyAlignment="1">
      <alignment horizontal="right"/>
    </xf>
    <xf numFmtId="4" fontId="39" fillId="0" borderId="109" xfId="0" applyNumberFormat="1" applyFont="1" applyFill="1" applyBorder="1" applyAlignment="1">
      <alignment horizontal="right"/>
    </xf>
    <xf numFmtId="49" fontId="3" fillId="0" borderId="111" xfId="5" applyNumberFormat="1" applyFont="1" applyFill="1" applyBorder="1" applyAlignment="1">
      <alignment horizontal="center" vertical="top"/>
    </xf>
    <xf numFmtId="0" fontId="3" fillId="0" borderId="112" xfId="5" applyFont="1" applyFill="1" applyBorder="1"/>
    <xf numFmtId="0" fontId="4" fillId="0" borderId="112" xfId="5" applyFont="1" applyFill="1" applyBorder="1" applyAlignment="1">
      <alignment horizontal="center"/>
    </xf>
    <xf numFmtId="1" fontId="4" fillId="0" borderId="112" xfId="5" applyNumberFormat="1" applyFont="1" applyFill="1" applyBorder="1" applyAlignment="1">
      <alignment horizontal="center"/>
    </xf>
    <xf numFmtId="4" fontId="9" fillId="0" borderId="112" xfId="5" applyNumberFormat="1" applyFont="1" applyFill="1" applyBorder="1" applyAlignment="1">
      <alignment horizontal="right"/>
    </xf>
    <xf numFmtId="4" fontId="39" fillId="0" borderId="113" xfId="5" applyNumberFormat="1" applyFont="1" applyFill="1" applyBorder="1" applyAlignment="1">
      <alignment horizontal="right"/>
    </xf>
    <xf numFmtId="0" fontId="9" fillId="0" borderId="0" xfId="5" applyFont="1" applyBorder="1" applyAlignment="1">
      <alignment vertical="center"/>
    </xf>
    <xf numFmtId="0" fontId="9" fillId="0" borderId="0" xfId="5" applyFont="1" applyAlignment="1">
      <alignment vertical="center"/>
    </xf>
    <xf numFmtId="49" fontId="9" fillId="0" borderId="114" xfId="5" applyNumberFormat="1" applyFont="1" applyFill="1" applyBorder="1" applyAlignment="1">
      <alignment horizontal="center" vertical="top"/>
    </xf>
    <xf numFmtId="4" fontId="4" fillId="0" borderId="115" xfId="5" applyNumberFormat="1" applyFont="1" applyFill="1" applyBorder="1" applyAlignment="1">
      <alignment horizontal="right"/>
    </xf>
    <xf numFmtId="0" fontId="9" fillId="0" borderId="0" xfId="5" applyFont="1" applyFill="1"/>
    <xf numFmtId="49" fontId="9" fillId="0" borderId="114" xfId="0" applyNumberFormat="1" applyFont="1" applyFill="1" applyBorder="1" applyAlignment="1">
      <alignment horizontal="center" vertical="top"/>
    </xf>
    <xf numFmtId="0" fontId="4" fillId="0" borderId="115" xfId="5" applyFont="1" applyFill="1" applyBorder="1" applyAlignment="1">
      <alignment horizontal="left" vertical="center" wrapText="1"/>
    </xf>
    <xf numFmtId="0" fontId="9" fillId="0" borderId="115" xfId="5" applyFont="1" applyFill="1" applyBorder="1" applyAlignment="1">
      <alignment horizontal="center" vertical="center"/>
    </xf>
    <xf numFmtId="0" fontId="4" fillId="0" borderId="115" xfId="0" applyFont="1" applyFill="1" applyBorder="1" applyAlignment="1">
      <alignment horizontal="left" vertical="top" wrapText="1"/>
    </xf>
    <xf numFmtId="0" fontId="39" fillId="0" borderId="115" xfId="5" applyFont="1" applyFill="1" applyBorder="1" applyAlignment="1">
      <alignment horizontal="center"/>
    </xf>
    <xf numFmtId="1" fontId="39" fillId="0" borderId="115" xfId="5" applyNumberFormat="1" applyFont="1" applyFill="1" applyBorder="1" applyAlignment="1">
      <alignment horizontal="center" wrapText="1"/>
    </xf>
    <xf numFmtId="4" fontId="4" fillId="0" borderId="116" xfId="5" applyNumberFormat="1" applyFont="1" applyFill="1" applyBorder="1" applyAlignment="1">
      <alignment horizontal="right"/>
    </xf>
    <xf numFmtId="49" fontId="9" fillId="0" borderId="114" xfId="5" applyNumberFormat="1" applyFont="1" applyFill="1" applyBorder="1" applyAlignment="1">
      <alignment horizontal="center" vertical="center"/>
    </xf>
    <xf numFmtId="0" fontId="4" fillId="0" borderId="115" xfId="5" applyFont="1" applyFill="1" applyBorder="1" applyAlignment="1">
      <alignment horizontal="left" vertical="top" wrapText="1"/>
    </xf>
    <xf numFmtId="1" fontId="9" fillId="0" borderId="115" xfId="5" applyNumberFormat="1" applyFont="1" applyFill="1" applyBorder="1" applyAlignment="1">
      <alignment horizontal="center" wrapText="1"/>
    </xf>
    <xf numFmtId="0" fontId="9" fillId="0" borderId="115" xfId="5" applyFont="1" applyFill="1" applyBorder="1" applyAlignment="1">
      <alignment horizontal="center"/>
    </xf>
    <xf numFmtId="3" fontId="9" fillId="0" borderId="115" xfId="5" applyNumberFormat="1" applyFont="1" applyFill="1" applyBorder="1" applyAlignment="1">
      <alignment horizontal="center" wrapText="1"/>
    </xf>
    <xf numFmtId="49" fontId="9" fillId="0" borderId="88" xfId="5" applyNumberFormat="1" applyFont="1" applyFill="1" applyBorder="1" applyAlignment="1">
      <alignment horizontal="center" vertical="top"/>
    </xf>
    <xf numFmtId="0" fontId="3" fillId="0" borderId="52" xfId="5" applyFont="1" applyFill="1" applyBorder="1" applyAlignment="1">
      <alignment horizontal="left" vertical="top" wrapText="1"/>
    </xf>
    <xf numFmtId="0" fontId="9" fillId="0" borderId="52" xfId="5" applyFont="1" applyFill="1" applyBorder="1" applyAlignment="1">
      <alignment horizontal="center"/>
    </xf>
    <xf numFmtId="1" fontId="9" fillId="0" borderId="52" xfId="5" applyNumberFormat="1" applyFont="1" applyFill="1" applyBorder="1" applyAlignment="1">
      <alignment horizontal="center" wrapText="1"/>
    </xf>
    <xf numFmtId="0" fontId="10" fillId="0" borderId="0" xfId="5" applyFont="1" applyFill="1"/>
    <xf numFmtId="0" fontId="4" fillId="0" borderId="0" xfId="56" applyFont="1" applyFill="1" applyBorder="1" applyAlignment="1">
      <alignment horizontal="left" vertical="center" wrapText="1"/>
    </xf>
    <xf numFmtId="0" fontId="10" fillId="0" borderId="0" xfId="5" applyFont="1"/>
    <xf numFmtId="0" fontId="4" fillId="0" borderId="117" xfId="56" applyFont="1" applyFill="1" applyBorder="1" applyAlignment="1">
      <alignment horizontal="left" vertical="center" wrapText="1"/>
    </xf>
    <xf numFmtId="49" fontId="9" fillId="0" borderId="110" xfId="5" applyNumberFormat="1" applyFont="1" applyFill="1" applyBorder="1" applyAlignment="1">
      <alignment horizontal="center" vertical="top"/>
    </xf>
    <xf numFmtId="0" fontId="4" fillId="0" borderId="52" xfId="5" applyNumberFormat="1" applyFont="1" applyFill="1" applyBorder="1" applyAlignment="1">
      <alignment horizontal="justify" vertical="top" wrapText="1"/>
    </xf>
    <xf numFmtId="0" fontId="9" fillId="0" borderId="66" xfId="5" applyNumberFormat="1" applyFont="1" applyFill="1" applyBorder="1" applyAlignment="1">
      <alignment horizontal="right"/>
    </xf>
    <xf numFmtId="1" fontId="9" fillId="0" borderId="52" xfId="5" applyNumberFormat="1" applyFont="1" applyFill="1" applyBorder="1" applyAlignment="1">
      <alignment horizontal="center"/>
    </xf>
    <xf numFmtId="0" fontId="9" fillId="0" borderId="66" xfId="5" applyFont="1" applyFill="1" applyBorder="1" applyAlignment="1">
      <alignment horizontal="center"/>
    </xf>
    <xf numFmtId="0" fontId="4" fillId="0" borderId="52" xfId="5" applyFont="1" applyFill="1" applyBorder="1" applyAlignment="1">
      <alignment horizontal="justify" vertical="top" wrapText="1"/>
    </xf>
    <xf numFmtId="49" fontId="4" fillId="0" borderId="52" xfId="5" applyNumberFormat="1" applyFont="1" applyFill="1" applyBorder="1" applyAlignment="1">
      <alignment vertical="center" wrapText="1"/>
    </xf>
    <xf numFmtId="49" fontId="4" fillId="0" borderId="82" xfId="5" applyNumberFormat="1" applyFont="1" applyFill="1" applyBorder="1" applyAlignment="1">
      <alignment vertical="center" wrapText="1"/>
    </xf>
    <xf numFmtId="0" fontId="3" fillId="0" borderId="106" xfId="0" applyFont="1" applyFill="1" applyBorder="1" applyAlignment="1">
      <alignment horizontal="left" vertical="center" wrapText="1"/>
    </xf>
    <xf numFmtId="4" fontId="39" fillId="0" borderId="109" xfId="0" applyNumberFormat="1" applyFont="1" applyFill="1" applyBorder="1" applyAlignment="1">
      <alignment horizontal="right" vertical="center"/>
    </xf>
    <xf numFmtId="0" fontId="9" fillId="0" borderId="82" xfId="0" applyFont="1" applyFill="1" applyBorder="1" applyAlignment="1">
      <alignment horizontal="center"/>
    </xf>
    <xf numFmtId="0" fontId="4" fillId="0" borderId="117" xfId="0" applyFont="1" applyFill="1" applyBorder="1" applyAlignment="1">
      <alignment horizontal="left" vertical="center" wrapText="1"/>
    </xf>
    <xf numFmtId="0" fontId="9" fillId="0" borderId="117" xfId="0" applyFont="1" applyFill="1" applyBorder="1" applyAlignment="1">
      <alignment horizontal="center"/>
    </xf>
    <xf numFmtId="0" fontId="4" fillId="0" borderId="115" xfId="0" applyNumberFormat="1" applyFont="1" applyFill="1" applyBorder="1" applyAlignment="1">
      <alignment horizontal="left" vertical="top" wrapText="1"/>
    </xf>
    <xf numFmtId="0" fontId="9" fillId="0" borderId="0" xfId="0" applyFont="1"/>
    <xf numFmtId="49" fontId="9" fillId="0" borderId="81" xfId="0" applyNumberFormat="1" applyFont="1" applyFill="1" applyBorder="1" applyAlignment="1">
      <alignment horizontal="center" vertical="top"/>
    </xf>
    <xf numFmtId="0" fontId="43" fillId="0" borderId="0" xfId="0" applyFont="1" applyFill="1" applyAlignment="1">
      <alignment wrapText="1"/>
    </xf>
    <xf numFmtId="0" fontId="3" fillId="0" borderId="107" xfId="0" applyFont="1" applyFill="1" applyBorder="1" applyAlignment="1">
      <alignment horizontal="left"/>
    </xf>
    <xf numFmtId="49" fontId="3" fillId="0" borderId="123" xfId="0" applyNumberFormat="1" applyFont="1" applyFill="1" applyBorder="1" applyAlignment="1">
      <alignment horizontal="center" vertical="top"/>
    </xf>
    <xf numFmtId="0" fontId="3" fillId="0" borderId="100" xfId="0" applyFont="1" applyFill="1" applyBorder="1" applyAlignment="1">
      <alignment vertical="center"/>
    </xf>
    <xf numFmtId="0" fontId="4" fillId="0" borderId="101" xfId="0" applyFont="1" applyFill="1" applyBorder="1" applyAlignment="1">
      <alignment vertical="center"/>
    </xf>
    <xf numFmtId="4" fontId="4" fillId="0" borderId="101" xfId="0" applyNumberFormat="1" applyFont="1" applyFill="1" applyBorder="1" applyAlignment="1">
      <alignment horizontal="center"/>
    </xf>
    <xf numFmtId="0" fontId="3" fillId="0" borderId="101" xfId="0" applyFont="1" applyFill="1" applyBorder="1" applyAlignment="1">
      <alignment horizontal="right" vertical="center" wrapText="1"/>
    </xf>
    <xf numFmtId="0" fontId="3" fillId="0" borderId="102" xfId="0" applyFont="1" applyFill="1" applyBorder="1" applyAlignment="1">
      <alignment horizontal="right" wrapText="1"/>
    </xf>
    <xf numFmtId="0" fontId="4" fillId="0" borderId="115" xfId="0" applyFont="1" applyFill="1" applyBorder="1" applyAlignment="1">
      <alignment horizontal="center"/>
    </xf>
    <xf numFmtId="1" fontId="4" fillId="0" borderId="115" xfId="0" applyNumberFormat="1" applyFont="1" applyFill="1" applyBorder="1" applyAlignment="1">
      <alignment horizontal="center"/>
    </xf>
    <xf numFmtId="0" fontId="10" fillId="0" borderId="0" xfId="0" applyFont="1"/>
    <xf numFmtId="49" fontId="3" fillId="0" borderId="101" xfId="0" applyNumberFormat="1" applyFont="1" applyFill="1" applyBorder="1" applyAlignment="1">
      <alignment vertical="center"/>
    </xf>
    <xf numFmtId="0" fontId="39" fillId="0" borderId="101" xfId="5" applyFont="1" applyFill="1" applyBorder="1" applyAlignment="1">
      <alignment vertical="center"/>
    </xf>
    <xf numFmtId="0" fontId="39" fillId="0" borderId="101" xfId="5" applyFont="1" applyFill="1" applyBorder="1" applyAlignment="1">
      <alignment horizontal="center"/>
    </xf>
    <xf numFmtId="0" fontId="39" fillId="0" borderId="101" xfId="5" applyFont="1" applyFill="1" applyBorder="1" applyAlignment="1">
      <alignment horizontal="right" vertical="center"/>
    </xf>
    <xf numFmtId="0" fontId="4" fillId="0" borderId="125" xfId="5" applyFont="1" applyFill="1" applyBorder="1"/>
    <xf numFmtId="0" fontId="4" fillId="0" borderId="0" xfId="5" applyFont="1" applyFill="1" applyBorder="1"/>
    <xf numFmtId="49" fontId="3" fillId="0" borderId="54" xfId="5" applyNumberFormat="1" applyFont="1" applyFill="1" applyBorder="1" applyAlignment="1">
      <alignment horizontal="center" vertical="top"/>
    </xf>
    <xf numFmtId="0" fontId="3" fillId="0" borderId="127" xfId="5" applyFont="1" applyFill="1" applyBorder="1"/>
    <xf numFmtId="0" fontId="4" fillId="0" borderId="127" xfId="5" applyFont="1" applyFill="1" applyBorder="1" applyAlignment="1">
      <alignment horizontal="center"/>
    </xf>
    <xf numFmtId="1" fontId="4" fillId="0" borderId="127" xfId="5" applyNumberFormat="1" applyFont="1" applyFill="1" applyBorder="1" applyAlignment="1">
      <alignment horizontal="center"/>
    </xf>
    <xf numFmtId="4" fontId="9" fillId="0" borderId="127" xfId="5" applyNumberFormat="1" applyFont="1" applyFill="1" applyBorder="1" applyAlignment="1">
      <alignment horizontal="right"/>
    </xf>
    <xf numFmtId="0" fontId="3" fillId="0" borderId="127" xfId="0" applyFont="1" applyFill="1" applyBorder="1" applyAlignment="1">
      <alignment horizontal="left"/>
    </xf>
    <xf numFmtId="0" fontId="3" fillId="0" borderId="127" xfId="0" applyFont="1" applyFill="1" applyBorder="1" applyAlignment="1">
      <alignment horizontal="center"/>
    </xf>
    <xf numFmtId="4" fontId="3" fillId="0" borderId="127" xfId="0" applyNumberFormat="1" applyFont="1" applyFill="1" applyBorder="1" applyAlignment="1">
      <alignment horizontal="right"/>
    </xf>
    <xf numFmtId="0" fontId="3" fillId="0" borderId="127" xfId="5" applyFont="1" applyFill="1" applyBorder="1" applyAlignment="1">
      <alignment horizontal="left" vertical="center"/>
    </xf>
    <xf numFmtId="0" fontId="3" fillId="0" borderId="0" xfId="5" applyFont="1" applyFill="1" applyBorder="1" applyAlignment="1">
      <alignment horizontal="left" vertical="center" wrapText="1"/>
    </xf>
    <xf numFmtId="0" fontId="4" fillId="0" borderId="0" xfId="5" applyFont="1" applyAlignment="1">
      <alignment horizontal="center"/>
    </xf>
    <xf numFmtId="0" fontId="4" fillId="0" borderId="0" xfId="5" applyFont="1" applyFill="1"/>
    <xf numFmtId="0" fontId="4" fillId="0" borderId="0" xfId="5" applyFont="1"/>
    <xf numFmtId="4" fontId="4" fillId="0" borderId="0" xfId="5" applyNumberFormat="1" applyFont="1" applyAlignment="1">
      <alignment horizontal="right"/>
    </xf>
    <xf numFmtId="0" fontId="4" fillId="0" borderId="0" xfId="5" applyFont="1" applyFill="1" applyBorder="1" applyAlignment="1">
      <alignment horizontal="center"/>
    </xf>
    <xf numFmtId="3" fontId="4" fillId="0" borderId="115" xfId="5" applyNumberFormat="1" applyFont="1" applyFill="1" applyBorder="1" applyAlignment="1">
      <alignment horizontal="center" wrapText="1"/>
    </xf>
    <xf numFmtId="0" fontId="39" fillId="0" borderId="106" xfId="5" applyFont="1" applyFill="1" applyBorder="1" applyAlignment="1">
      <alignment vertical="top" wrapText="1"/>
    </xf>
    <xf numFmtId="0" fontId="9" fillId="0" borderId="107" xfId="5" applyFont="1" applyFill="1" applyBorder="1" applyAlignment="1"/>
    <xf numFmtId="0" fontId="9" fillId="0" borderId="108" xfId="5" applyFont="1" applyFill="1" applyBorder="1" applyAlignment="1"/>
    <xf numFmtId="4" fontId="9" fillId="0" borderId="109" xfId="5" applyNumberFormat="1" applyFont="1" applyFill="1" applyBorder="1" applyAlignment="1">
      <alignment horizontal="right"/>
    </xf>
    <xf numFmtId="49" fontId="39" fillId="0" borderId="88" xfId="0" applyNumberFormat="1" applyFont="1" applyFill="1" applyBorder="1" applyAlignment="1">
      <alignment horizontal="center" vertical="top"/>
    </xf>
    <xf numFmtId="0" fontId="39" fillId="0" borderId="52" xfId="0" applyFont="1" applyFill="1" applyBorder="1" applyAlignment="1">
      <alignment horizontal="center"/>
    </xf>
    <xf numFmtId="49" fontId="39" fillId="0" borderId="110" xfId="0" applyNumberFormat="1" applyFont="1" applyFill="1" applyBorder="1" applyAlignment="1">
      <alignment horizontal="center" vertical="top"/>
    </xf>
    <xf numFmtId="0" fontId="39" fillId="0" borderId="66" xfId="0" applyFont="1" applyFill="1" applyBorder="1" applyAlignment="1">
      <alignment horizontal="center"/>
    </xf>
    <xf numFmtId="49" fontId="9" fillId="0" borderId="110" xfId="0" applyNumberFormat="1" applyFont="1" applyFill="1" applyBorder="1" applyAlignment="1">
      <alignment horizontal="center" vertical="top"/>
    </xf>
    <xf numFmtId="49" fontId="39" fillId="0" borderId="110" xfId="5" applyNumberFormat="1" applyFont="1" applyFill="1" applyBorder="1" applyAlignment="1">
      <alignment horizontal="center" vertical="top"/>
    </xf>
    <xf numFmtId="49" fontId="39" fillId="0" borderId="81" xfId="5" applyNumberFormat="1" applyFont="1" applyFill="1" applyBorder="1" applyAlignment="1">
      <alignment horizontal="center" vertical="top"/>
    </xf>
    <xf numFmtId="0" fontId="4" fillId="0" borderId="82" xfId="5" applyFont="1" applyFill="1" applyBorder="1" applyAlignment="1">
      <alignment horizontal="center"/>
    </xf>
    <xf numFmtId="49" fontId="39" fillId="0" borderId="105" xfId="0" applyNumberFormat="1" applyFont="1" applyFill="1" applyBorder="1" applyAlignment="1">
      <alignment horizontal="center" vertical="center"/>
    </xf>
    <xf numFmtId="4" fontId="42" fillId="0" borderId="107" xfId="0" applyNumberFormat="1" applyFont="1" applyFill="1" applyBorder="1" applyAlignment="1">
      <alignment horizontal="right" vertical="center"/>
    </xf>
    <xf numFmtId="1" fontId="39" fillId="0" borderId="107" xfId="0" applyNumberFormat="1" applyFont="1" applyFill="1" applyBorder="1" applyAlignment="1">
      <alignment horizontal="center" vertical="center"/>
    </xf>
    <xf numFmtId="4" fontId="39" fillId="0" borderId="107" xfId="0" applyNumberFormat="1" applyFont="1" applyFill="1" applyBorder="1" applyAlignment="1">
      <alignment horizontal="right" vertical="center"/>
    </xf>
    <xf numFmtId="49" fontId="9" fillId="0" borderId="111" xfId="0" applyNumberFormat="1" applyFont="1" applyFill="1" applyBorder="1" applyAlignment="1">
      <alignment horizontal="center" vertical="top"/>
    </xf>
    <xf numFmtId="49" fontId="9" fillId="0" borderId="118" xfId="0" applyNumberFormat="1" applyFont="1" applyFill="1" applyBorder="1" applyAlignment="1">
      <alignment horizontal="center" vertical="top"/>
    </xf>
    <xf numFmtId="0" fontId="9" fillId="0" borderId="115" xfId="0" applyFont="1" applyFill="1" applyBorder="1" applyAlignment="1">
      <alignment horizontal="center"/>
    </xf>
    <xf numFmtId="4" fontId="39" fillId="0" borderId="107" xfId="0" applyNumberFormat="1" applyFont="1" applyFill="1" applyBorder="1" applyAlignment="1">
      <alignment horizontal="right"/>
    </xf>
    <xf numFmtId="0" fontId="4" fillId="0" borderId="111" xfId="0" applyFont="1" applyFill="1" applyBorder="1" applyAlignment="1">
      <alignment horizontal="center" vertical="top"/>
    </xf>
    <xf numFmtId="0" fontId="4" fillId="0" borderId="112" xfId="0" applyFont="1" applyFill="1" applyBorder="1" applyAlignment="1">
      <alignment horizontal="center"/>
    </xf>
    <xf numFmtId="0" fontId="3" fillId="0" borderId="107" xfId="0" applyFont="1" applyFill="1" applyBorder="1" applyAlignment="1">
      <alignment horizontal="center"/>
    </xf>
    <xf numFmtId="4" fontId="3" fillId="0" borderId="107" xfId="0" applyNumberFormat="1" applyFont="1" applyFill="1" applyBorder="1" applyAlignment="1">
      <alignment horizontal="right"/>
    </xf>
    <xf numFmtId="4" fontId="3" fillId="0" borderId="109" xfId="0" applyNumberFormat="1" applyFont="1" applyFill="1" applyBorder="1" applyAlignment="1">
      <alignment horizontal="right"/>
    </xf>
    <xf numFmtId="0" fontId="4" fillId="0" borderId="125" xfId="5" applyFont="1" applyFill="1" applyBorder="1" applyAlignment="1">
      <alignment horizontal="center"/>
    </xf>
    <xf numFmtId="4" fontId="4" fillId="0" borderId="125" xfId="5" applyNumberFormat="1" applyFont="1" applyFill="1" applyBorder="1" applyAlignment="1">
      <alignment horizontal="right"/>
    </xf>
    <xf numFmtId="4" fontId="4" fillId="0" borderId="0" xfId="5" applyNumberFormat="1" applyFont="1" applyFill="1" applyBorder="1" applyAlignment="1">
      <alignment horizontal="right"/>
    </xf>
    <xf numFmtId="4" fontId="39" fillId="0" borderId="127" xfId="0" applyNumberFormat="1" applyFont="1" applyFill="1" applyBorder="1" applyAlignment="1">
      <alignment horizontal="right"/>
    </xf>
    <xf numFmtId="0" fontId="9" fillId="0" borderId="128" xfId="5" applyFont="1" applyFill="1" applyBorder="1" applyAlignment="1">
      <alignment horizontal="center"/>
    </xf>
    <xf numFmtId="0" fontId="39" fillId="0" borderId="127" xfId="5" applyFont="1" applyFill="1" applyBorder="1" applyAlignment="1">
      <alignment horizontal="left" vertical="center"/>
    </xf>
    <xf numFmtId="0" fontId="39" fillId="0" borderId="127" xfId="5" applyFont="1" applyFill="1" applyBorder="1" applyAlignment="1">
      <alignment horizontal="center" vertical="center"/>
    </xf>
    <xf numFmtId="4" fontId="39" fillId="0" borderId="127" xfId="5" applyNumberFormat="1" applyFont="1" applyFill="1" applyBorder="1" applyAlignment="1">
      <alignment horizontal="right" vertical="center"/>
    </xf>
    <xf numFmtId="0" fontId="46" fillId="0" borderId="0" xfId="5" applyFont="1" applyFill="1" applyBorder="1" applyAlignment="1">
      <alignment horizontal="center" vertical="top"/>
    </xf>
    <xf numFmtId="49" fontId="47" fillId="0" borderId="0" xfId="5" applyNumberFormat="1" applyFont="1" applyFill="1" applyBorder="1" applyAlignment="1">
      <alignment horizontal="center"/>
    </xf>
    <xf numFmtId="0" fontId="4" fillId="0" borderId="0" xfId="5" applyFont="1" applyFill="1" applyBorder="1" applyAlignment="1">
      <alignment horizontal="right"/>
    </xf>
    <xf numFmtId="0" fontId="4" fillId="0" borderId="0" xfId="5" applyFont="1" applyFill="1" applyAlignment="1">
      <alignment horizontal="center"/>
    </xf>
    <xf numFmtId="0" fontId="47" fillId="0" borderId="0" xfId="5" applyFont="1" applyFill="1" applyBorder="1" applyAlignment="1">
      <alignment horizontal="center"/>
    </xf>
    <xf numFmtId="0" fontId="47" fillId="0" borderId="0" xfId="5" applyFont="1" applyFill="1" applyBorder="1" applyAlignment="1">
      <alignment horizontal="right"/>
    </xf>
    <xf numFmtId="0" fontId="47" fillId="0" borderId="0" xfId="57" applyFont="1" applyFill="1" applyBorder="1" applyAlignment="1">
      <alignment horizontal="right"/>
    </xf>
    <xf numFmtId="4" fontId="4" fillId="0" borderId="0" xfId="5" applyNumberFormat="1" applyFont="1" applyFill="1" applyAlignment="1">
      <alignment horizontal="right"/>
    </xf>
    <xf numFmtId="49" fontId="3" fillId="0" borderId="54" xfId="5" applyNumberFormat="1" applyFont="1" applyFill="1" applyBorder="1" applyAlignment="1">
      <alignment horizontal="center" vertical="center"/>
    </xf>
    <xf numFmtId="0" fontId="3" fillId="0" borderId="127" xfId="5" applyFont="1" applyFill="1" applyBorder="1" applyAlignment="1">
      <alignment vertical="center"/>
    </xf>
    <xf numFmtId="49" fontId="39" fillId="0" borderId="105" xfId="5" applyNumberFormat="1" applyFont="1" applyFill="1" applyBorder="1" applyAlignment="1">
      <alignment horizontal="center"/>
    </xf>
    <xf numFmtId="49" fontId="4" fillId="0" borderId="114" xfId="0" applyNumberFormat="1" applyFont="1" applyFill="1" applyBorder="1" applyAlignment="1">
      <alignment horizontal="center" vertical="top"/>
    </xf>
    <xf numFmtId="49" fontId="8" fillId="0" borderId="123" xfId="0" applyNumberFormat="1" applyFont="1" applyFill="1" applyBorder="1"/>
    <xf numFmtId="0" fontId="4" fillId="0" borderId="110" xfId="56" applyFont="1" applyFill="1" applyBorder="1" applyAlignment="1">
      <alignment horizontal="left" vertical="center" wrapText="1"/>
    </xf>
    <xf numFmtId="0" fontId="4" fillId="0" borderId="130" xfId="56" applyFont="1" applyFill="1" applyBorder="1" applyAlignment="1">
      <alignment horizontal="left" vertical="center" wrapText="1"/>
    </xf>
    <xf numFmtId="0" fontId="49" fillId="0" borderId="0" xfId="0" applyFont="1" applyAlignment="1">
      <alignment horizontal="center" vertical="top"/>
    </xf>
    <xf numFmtId="0" fontId="49" fillId="0" borderId="0" xfId="0" applyFont="1" applyAlignment="1">
      <alignment horizontal="justify" vertical="top" wrapText="1"/>
    </xf>
    <xf numFmtId="0" fontId="49" fillId="0" borderId="0" xfId="0" applyFont="1" applyAlignment="1">
      <alignment horizontal="center"/>
    </xf>
    <xf numFmtId="4" fontId="49" fillId="0" borderId="0" xfId="0" applyNumberFormat="1" applyFont="1" applyAlignment="1"/>
    <xf numFmtId="0" fontId="50" fillId="0" borderId="0" xfId="0" applyFont="1"/>
    <xf numFmtId="0" fontId="4" fillId="0" borderId="103" xfId="0" applyFont="1" applyFill="1" applyBorder="1" applyAlignment="1">
      <alignment horizontal="center" vertical="center" wrapText="1"/>
    </xf>
    <xf numFmtId="4" fontId="4" fillId="0" borderId="103" xfId="0" applyNumberFormat="1" applyFont="1" applyFill="1" applyBorder="1" applyAlignment="1">
      <alignment horizontal="center" vertical="center" wrapText="1"/>
    </xf>
    <xf numFmtId="4" fontId="4" fillId="0" borderId="104" xfId="0" applyNumberFormat="1" applyFont="1" applyFill="1" applyBorder="1" applyAlignment="1">
      <alignment horizontal="center" wrapText="1"/>
    </xf>
    <xf numFmtId="0" fontId="4" fillId="0" borderId="103" xfId="0" applyFont="1" applyFill="1" applyBorder="1" applyAlignment="1">
      <alignment horizontal="center"/>
    </xf>
    <xf numFmtId="4" fontId="4" fillId="0" borderId="103" xfId="0" applyNumberFormat="1" applyFont="1" applyFill="1" applyBorder="1" applyAlignment="1">
      <alignment horizontal="center"/>
    </xf>
    <xf numFmtId="4" fontId="4" fillId="0" borderId="104" xfId="0" applyNumberFormat="1" applyFont="1" applyFill="1" applyBorder="1" applyAlignment="1">
      <alignment horizontal="center"/>
    </xf>
    <xf numFmtId="0" fontId="4" fillId="0" borderId="107" xfId="0" applyFont="1" applyFill="1" applyBorder="1" applyAlignment="1">
      <alignment horizontal="center" vertical="top" wrapText="1"/>
    </xf>
    <xf numFmtId="0" fontId="4" fillId="0" borderId="107" xfId="0" applyFont="1" applyFill="1" applyBorder="1" applyAlignment="1">
      <alignment horizontal="justify" vertical="top"/>
    </xf>
    <xf numFmtId="0" fontId="4" fillId="0" borderId="107" xfId="0" applyFont="1" applyFill="1" applyBorder="1" applyAlignment="1">
      <alignment horizontal="center"/>
    </xf>
    <xf numFmtId="4" fontId="4" fillId="0" borderId="107" xfId="0" applyNumberFormat="1" applyFont="1" applyFill="1" applyBorder="1" applyAlignment="1">
      <alignment horizontal="center"/>
    </xf>
    <xf numFmtId="0" fontId="0" fillId="2" borderId="0" xfId="0" applyFill="1"/>
    <xf numFmtId="0" fontId="3" fillId="0" borderId="115" xfId="0" applyFont="1" applyFill="1" applyBorder="1" applyAlignment="1">
      <alignment horizontal="justify" vertical="top" wrapText="1"/>
    </xf>
    <xf numFmtId="0" fontId="3" fillId="0" borderId="115" xfId="0" applyFont="1" applyFill="1" applyBorder="1" applyAlignment="1">
      <alignment horizontal="left" vertical="center"/>
    </xf>
    <xf numFmtId="0" fontId="4" fillId="0" borderId="115" xfId="0" applyFont="1" applyFill="1" applyBorder="1" applyAlignment="1">
      <alignment horizontal="justify" vertical="top" wrapText="1"/>
    </xf>
    <xf numFmtId="0" fontId="52" fillId="2" borderId="0" xfId="0" applyFont="1" applyFill="1"/>
    <xf numFmtId="0" fontId="53" fillId="2" borderId="0" xfId="0" applyFont="1" applyFill="1"/>
    <xf numFmtId="0" fontId="4" fillId="0" borderId="133" xfId="0" applyFont="1" applyFill="1" applyBorder="1" applyAlignment="1">
      <alignment horizontal="center"/>
    </xf>
    <xf numFmtId="0" fontId="4" fillId="0" borderId="134" xfId="0" applyFont="1" applyFill="1" applyBorder="1" applyAlignment="1">
      <alignment horizontal="center"/>
    </xf>
    <xf numFmtId="4" fontId="53" fillId="2" borderId="0" xfId="0" applyNumberFormat="1" applyFont="1" applyFill="1"/>
    <xf numFmtId="0" fontId="3" fillId="0" borderId="125" xfId="0" applyFont="1" applyFill="1" applyBorder="1" applyAlignment="1">
      <alignment horizontal="center" vertical="top"/>
    </xf>
    <xf numFmtId="0" fontId="51" fillId="0" borderId="125" xfId="0" applyFont="1" applyFill="1" applyBorder="1" applyAlignment="1">
      <alignment horizontal="justify" vertical="top"/>
    </xf>
    <xf numFmtId="0" fontId="51" fillId="0" borderId="125" xfId="0" applyFont="1" applyFill="1" applyBorder="1" applyAlignment="1">
      <alignment horizontal="center"/>
    </xf>
    <xf numFmtId="4" fontId="51" fillId="0" borderId="125" xfId="0" applyNumberFormat="1" applyFont="1" applyFill="1" applyBorder="1" applyAlignment="1"/>
    <xf numFmtId="4" fontId="4" fillId="0" borderId="125" xfId="0" applyNumberFormat="1" applyFont="1" applyFill="1" applyBorder="1" applyAlignment="1">
      <alignment horizontal="right"/>
    </xf>
    <xf numFmtId="0" fontId="0" fillId="2" borderId="0" xfId="0" applyFill="1" applyBorder="1"/>
    <xf numFmtId="4" fontId="3" fillId="0" borderId="82" xfId="0" applyNumberFormat="1" applyFont="1" applyFill="1" applyBorder="1" applyAlignment="1">
      <alignment horizontal="left" vertical="center"/>
    </xf>
    <xf numFmtId="4" fontId="51" fillId="0" borderId="82" xfId="0" applyNumberFormat="1" applyFont="1" applyFill="1" applyBorder="1" applyAlignment="1"/>
    <xf numFmtId="4" fontId="51" fillId="0" borderId="83" xfId="0" applyNumberFormat="1" applyFont="1" applyFill="1" applyBorder="1" applyAlignment="1"/>
    <xf numFmtId="0" fontId="4" fillId="0" borderId="122" xfId="0" applyFont="1" applyBorder="1" applyAlignment="1">
      <alignment horizontal="center"/>
    </xf>
    <xf numFmtId="0" fontId="4" fillId="0" borderId="64" xfId="0" applyFont="1" applyBorder="1" applyAlignment="1">
      <alignment horizontal="center"/>
    </xf>
    <xf numFmtId="3" fontId="4" fillId="0" borderId="122" xfId="0" applyNumberFormat="1" applyFont="1" applyBorder="1" applyAlignment="1">
      <alignment horizontal="center"/>
    </xf>
    <xf numFmtId="49" fontId="3" fillId="0" borderId="0" xfId="0" applyNumberFormat="1" applyFont="1" applyFill="1" applyBorder="1" applyAlignment="1">
      <alignment horizontal="right" vertical="center"/>
    </xf>
    <xf numFmtId="0" fontId="51" fillId="0" borderId="0" xfId="0" applyFont="1" applyFill="1" applyBorder="1" applyAlignment="1">
      <alignment horizontal="right"/>
    </xf>
    <xf numFmtId="49" fontId="3" fillId="0" borderId="111" xfId="0" applyNumberFormat="1" applyFont="1" applyFill="1" applyBorder="1" applyAlignment="1">
      <alignment horizontal="center" vertical="center"/>
    </xf>
    <xf numFmtId="0" fontId="4" fillId="0" borderId="0" xfId="0" applyFont="1" applyAlignment="1">
      <alignment horizontal="center" vertical="top"/>
    </xf>
    <xf numFmtId="0" fontId="4" fillId="0" borderId="0" xfId="0" applyFont="1" applyAlignment="1">
      <alignment horizontal="justify" vertical="top"/>
    </xf>
    <xf numFmtId="0" fontId="4" fillId="0" borderId="0" xfId="0" applyFont="1" applyAlignment="1">
      <alignment horizontal="center"/>
    </xf>
    <xf numFmtId="4" fontId="4" fillId="0" borderId="0" xfId="0" applyNumberFormat="1" applyFont="1" applyAlignment="1"/>
    <xf numFmtId="0" fontId="48" fillId="0" borderId="0" xfId="0" applyFont="1" applyBorder="1" applyAlignment="1">
      <alignment horizontal="center" vertical="top"/>
    </xf>
    <xf numFmtId="0" fontId="48" fillId="0" borderId="0" xfId="0" applyFont="1" applyBorder="1" applyAlignment="1">
      <alignment horizontal="justify" vertical="top"/>
    </xf>
    <xf numFmtId="0" fontId="48" fillId="0" borderId="0" xfId="0" applyFont="1" applyBorder="1" applyAlignment="1">
      <alignment horizontal="center"/>
    </xf>
    <xf numFmtId="0" fontId="48" fillId="0" borderId="0" xfId="0" applyFont="1" applyAlignment="1">
      <alignment horizontal="center"/>
    </xf>
    <xf numFmtId="4" fontId="48" fillId="0" borderId="0" xfId="0" applyNumberFormat="1" applyFont="1" applyAlignment="1"/>
    <xf numFmtId="0" fontId="48" fillId="0" borderId="0" xfId="0" applyFont="1" applyAlignment="1">
      <alignment horizontal="center" vertical="top"/>
    </xf>
    <xf numFmtId="0" fontId="48" fillId="0" borderId="0" xfId="0" applyFont="1" applyAlignment="1">
      <alignment horizontal="justify" vertical="top"/>
    </xf>
    <xf numFmtId="49" fontId="3" fillId="0" borderId="4" xfId="0" applyNumberFormat="1" applyFont="1" applyFill="1" applyBorder="1" applyAlignment="1">
      <alignment vertical="center"/>
    </xf>
    <xf numFmtId="0" fontId="51" fillId="0" borderId="107" xfId="0" applyFont="1" applyBorder="1" applyAlignment="1"/>
    <xf numFmtId="0" fontId="51" fillId="0" borderId="109" xfId="0" applyFont="1" applyBorder="1" applyAlignment="1"/>
    <xf numFmtId="49" fontId="3" fillId="0" borderId="4" xfId="0" applyNumberFormat="1" applyFont="1" applyFill="1" applyBorder="1" applyAlignment="1">
      <alignment horizontal="center" vertical="center"/>
    </xf>
    <xf numFmtId="49" fontId="3" fillId="0" borderId="81" xfId="0" applyNumberFormat="1" applyFont="1" applyFill="1" applyBorder="1" applyAlignment="1">
      <alignment horizontal="center" vertical="center"/>
    </xf>
    <xf numFmtId="0" fontId="37" fillId="0" borderId="136" xfId="3" applyFont="1" applyFill="1" applyBorder="1" applyAlignment="1">
      <alignment horizontal="center" vertical="center" wrapText="1"/>
    </xf>
    <xf numFmtId="0" fontId="37" fillId="0" borderId="137" xfId="3" applyFont="1" applyFill="1" applyBorder="1" applyAlignment="1">
      <alignment horizontal="center" vertical="center" wrapText="1"/>
    </xf>
    <xf numFmtId="0" fontId="51" fillId="0" borderId="0" xfId="0" applyFont="1"/>
    <xf numFmtId="0" fontId="4" fillId="0" borderId="136" xfId="3" applyFont="1" applyFill="1" applyBorder="1" applyAlignment="1">
      <alignment horizontal="center"/>
    </xf>
    <xf numFmtId="0" fontId="4" fillId="0" borderId="137" xfId="3" applyFont="1" applyFill="1" applyBorder="1" applyAlignment="1">
      <alignment horizontal="center"/>
    </xf>
    <xf numFmtId="0" fontId="49" fillId="0" borderId="139" xfId="0" applyFont="1" applyBorder="1" applyAlignment="1">
      <alignment horizontal="justify" vertical="top"/>
    </xf>
    <xf numFmtId="0" fontId="51" fillId="0" borderId="136" xfId="0" applyFont="1" applyBorder="1"/>
    <xf numFmtId="0" fontId="51" fillId="0" borderId="137" xfId="0" applyFont="1" applyBorder="1"/>
    <xf numFmtId="0" fontId="51" fillId="0" borderId="141" xfId="0" applyFont="1" applyBorder="1" applyAlignment="1">
      <alignment horizontal="justify" vertical="top"/>
    </xf>
    <xf numFmtId="0" fontId="51" fillId="0" borderId="142" xfId="0" applyFont="1" applyBorder="1"/>
    <xf numFmtId="0" fontId="49" fillId="0" borderId="127" xfId="0" applyFont="1" applyBorder="1" applyAlignment="1">
      <alignment vertical="top"/>
    </xf>
    <xf numFmtId="0" fontId="51" fillId="0" borderId="0" xfId="0" applyFont="1" applyAlignment="1">
      <alignment vertical="top"/>
    </xf>
    <xf numFmtId="0" fontId="51" fillId="0" borderId="139" xfId="0" applyFont="1" applyBorder="1"/>
    <xf numFmtId="0" fontId="51" fillId="0" borderId="146" xfId="0" applyFont="1" applyBorder="1" applyAlignment="1">
      <alignment horizontal="justify" vertical="top"/>
    </xf>
    <xf numFmtId="0" fontId="51" fillId="0" borderId="146" xfId="0" applyFont="1" applyBorder="1"/>
    <xf numFmtId="0" fontId="51" fillId="0" borderId="52" xfId="0" applyFont="1" applyFill="1" applyBorder="1" applyAlignment="1">
      <alignment horizontal="justify" vertical="top"/>
    </xf>
    <xf numFmtId="0" fontId="51" fillId="0" borderId="52" xfId="0" applyFont="1" applyBorder="1"/>
    <xf numFmtId="0" fontId="51" fillId="0" borderId="52" xfId="0" applyFont="1" applyFill="1" applyBorder="1" applyAlignment="1">
      <alignment vertical="top"/>
    </xf>
    <xf numFmtId="0" fontId="51" fillId="0" borderId="52" xfId="0" applyFont="1" applyBorder="1" applyAlignment="1">
      <alignment vertical="top"/>
    </xf>
    <xf numFmtId="0" fontId="51" fillId="0" borderId="117" xfId="0" applyFont="1" applyBorder="1" applyAlignment="1">
      <alignment horizontal="justify" vertical="top"/>
    </xf>
    <xf numFmtId="0" fontId="51" fillId="0" borderId="117" xfId="0" applyFont="1" applyBorder="1"/>
    <xf numFmtId="0" fontId="51" fillId="0" borderId="139" xfId="0" applyFont="1" applyBorder="1" applyAlignment="1">
      <alignment vertical="top"/>
    </xf>
    <xf numFmtId="0" fontId="51" fillId="0" borderId="52" xfId="0" applyFont="1" applyBorder="1" applyAlignment="1">
      <alignment horizontal="justify" vertical="top"/>
    </xf>
    <xf numFmtId="0" fontId="51" fillId="0" borderId="82" xfId="0" applyFont="1" applyBorder="1" applyAlignment="1">
      <alignment horizontal="justify" vertical="top"/>
    </xf>
    <xf numFmtId="0" fontId="51" fillId="0" borderId="82" xfId="0" applyFont="1" applyBorder="1"/>
    <xf numFmtId="0" fontId="4" fillId="0" borderId="82" xfId="3" applyFont="1" applyFill="1" applyBorder="1" applyAlignment="1">
      <alignment horizontal="justify" vertical="top" wrapText="1"/>
    </xf>
    <xf numFmtId="0" fontId="49" fillId="0" borderId="136" xfId="0" applyFont="1" applyBorder="1" applyAlignment="1">
      <alignment vertical="top"/>
    </xf>
    <xf numFmtId="0" fontId="51" fillId="0" borderId="127" xfId="0" applyFont="1" applyBorder="1"/>
    <xf numFmtId="0" fontId="51" fillId="0" borderId="154" xfId="0" applyFont="1" applyBorder="1"/>
    <xf numFmtId="0" fontId="51" fillId="0" borderId="65" xfId="0" applyFont="1" applyBorder="1"/>
    <xf numFmtId="0" fontId="51" fillId="0" borderId="115" xfId="0" applyFont="1" applyBorder="1" applyAlignment="1">
      <alignment horizontal="justify" vertical="top"/>
    </xf>
    <xf numFmtId="0" fontId="51" fillId="0" borderId="133" xfId="0" applyFont="1" applyBorder="1"/>
    <xf numFmtId="0" fontId="51" fillId="0" borderId="115" xfId="0" applyFont="1" applyBorder="1"/>
    <xf numFmtId="0" fontId="51" fillId="0" borderId="134" xfId="0" applyFont="1" applyBorder="1"/>
    <xf numFmtId="0" fontId="49" fillId="0" borderId="52" xfId="0" applyFont="1" applyBorder="1" applyAlignment="1">
      <alignment vertical="top"/>
    </xf>
    <xf numFmtId="0" fontId="51" fillId="0" borderId="67" xfId="0" applyFont="1" applyBorder="1"/>
    <xf numFmtId="0" fontId="51" fillId="0" borderId="130" xfId="0" applyFont="1" applyBorder="1"/>
    <xf numFmtId="0" fontId="51" fillId="0" borderId="139" xfId="0" applyFont="1" applyBorder="1" applyAlignment="1">
      <alignment horizontal="justify" vertical="top"/>
    </xf>
    <xf numFmtId="0" fontId="49" fillId="0" borderId="52" xfId="0" applyFont="1" applyFill="1" applyBorder="1" applyAlignment="1">
      <alignment vertical="top"/>
    </xf>
    <xf numFmtId="0" fontId="4" fillId="0" borderId="127" xfId="5" applyFont="1" applyFill="1" applyBorder="1" applyAlignment="1">
      <alignment horizontal="center" vertical="center"/>
    </xf>
    <xf numFmtId="1" fontId="4" fillId="0" borderId="127" xfId="5" applyNumberFormat="1" applyFont="1" applyFill="1" applyBorder="1" applyAlignment="1">
      <alignment horizontal="center" vertical="center"/>
    </xf>
    <xf numFmtId="4" fontId="9" fillId="0" borderId="127" xfId="5" applyNumberFormat="1" applyFont="1" applyFill="1" applyBorder="1" applyAlignment="1">
      <alignment horizontal="right" vertical="center"/>
    </xf>
    <xf numFmtId="49" fontId="9" fillId="0" borderId="128" xfId="5" applyNumberFormat="1" applyFont="1" applyFill="1" applyBorder="1" applyAlignment="1">
      <alignment horizontal="center"/>
    </xf>
    <xf numFmtId="49" fontId="49" fillId="0" borderId="135" xfId="0" applyNumberFormat="1" applyFont="1" applyBorder="1" applyAlignment="1">
      <alignment horizontal="center" vertical="top"/>
    </xf>
    <xf numFmtId="0" fontId="51" fillId="0" borderId="135" xfId="0" applyFont="1" applyBorder="1" applyAlignment="1">
      <alignment horizontal="center" vertical="top"/>
    </xf>
    <xf numFmtId="0" fontId="49" fillId="0" borderId="138" xfId="0" applyFont="1" applyBorder="1" applyAlignment="1">
      <alignment horizontal="center" vertical="top"/>
    </xf>
    <xf numFmtId="0" fontId="51" fillId="0" borderId="148" xfId="0" applyFont="1" applyBorder="1" applyAlignment="1">
      <alignment horizontal="center" vertical="top"/>
    </xf>
    <xf numFmtId="0" fontId="51" fillId="0" borderId="152" xfId="0" applyFont="1" applyBorder="1" applyAlignment="1">
      <alignment horizontal="center" vertical="top"/>
    </xf>
    <xf numFmtId="0" fontId="51" fillId="0" borderId="128" xfId="0" applyFont="1" applyBorder="1" applyAlignment="1">
      <alignment horizontal="center" vertical="top"/>
    </xf>
    <xf numFmtId="0" fontId="51" fillId="0" borderId="156" xfId="0" applyFont="1" applyBorder="1" applyAlignment="1">
      <alignment horizontal="center" vertical="top"/>
    </xf>
    <xf numFmtId="49" fontId="51" fillId="0" borderId="140" xfId="0" applyNumberFormat="1" applyFont="1" applyBorder="1" applyAlignment="1">
      <alignment horizontal="center" vertical="top"/>
    </xf>
    <xf numFmtId="49" fontId="51" fillId="0" borderId="145" xfId="0" applyNumberFormat="1" applyFont="1" applyBorder="1" applyAlignment="1">
      <alignment horizontal="center" vertical="top"/>
    </xf>
    <xf numFmtId="49" fontId="51" fillId="0" borderId="150" xfId="0" applyNumberFormat="1" applyFont="1" applyBorder="1" applyAlignment="1">
      <alignment horizontal="center" vertical="top"/>
    </xf>
    <xf numFmtId="49" fontId="49" fillId="0" borderId="138" xfId="0" applyNumberFormat="1" applyFont="1" applyBorder="1" applyAlignment="1">
      <alignment horizontal="center" vertical="top"/>
    </xf>
    <xf numFmtId="49" fontId="51" fillId="0" borderId="155" xfId="0" applyNumberFormat="1" applyFont="1" applyBorder="1" applyAlignment="1">
      <alignment horizontal="center" vertical="top"/>
    </xf>
    <xf numFmtId="49" fontId="51" fillId="0" borderId="138" xfId="0" applyNumberFormat="1" applyFont="1" applyBorder="1" applyAlignment="1">
      <alignment horizontal="center" vertical="top"/>
    </xf>
    <xf numFmtId="4" fontId="51" fillId="0" borderId="0" xfId="0" applyNumberFormat="1" applyFont="1"/>
    <xf numFmtId="0" fontId="4" fillId="0" borderId="104" xfId="0" applyFont="1" applyFill="1" applyBorder="1" applyAlignment="1">
      <alignment horizontal="center" vertical="center" wrapText="1"/>
    </xf>
    <xf numFmtId="0" fontId="4" fillId="0" borderId="104" xfId="0" applyFont="1" applyFill="1" applyBorder="1" applyAlignment="1">
      <alignment horizontal="center"/>
    </xf>
    <xf numFmtId="49" fontId="3" fillId="0" borderId="105" xfId="0" applyNumberFormat="1" applyFont="1" applyFill="1" applyBorder="1" applyAlignment="1">
      <alignment horizontal="center" vertical="center"/>
    </xf>
    <xf numFmtId="49" fontId="35" fillId="0" borderId="118" xfId="0" applyNumberFormat="1" applyFont="1" applyFill="1" applyBorder="1" applyAlignment="1">
      <alignment horizontal="center" vertical="top"/>
    </xf>
    <xf numFmtId="4" fontId="4" fillId="0" borderId="115" xfId="0" applyNumberFormat="1" applyFont="1" applyFill="1" applyBorder="1" applyAlignment="1">
      <alignment horizontal="center"/>
    </xf>
    <xf numFmtId="0" fontId="57" fillId="0" borderId="0" xfId="0" applyFont="1" applyAlignment="1">
      <alignment horizontal="justify" vertical="center"/>
    </xf>
    <xf numFmtId="0" fontId="58" fillId="0" borderId="0" xfId="0" applyFont="1"/>
    <xf numFmtId="0" fontId="57" fillId="0" borderId="0" xfId="0" applyFont="1" applyAlignment="1">
      <alignment vertical="center"/>
    </xf>
    <xf numFmtId="0" fontId="0" fillId="0" borderId="0" xfId="0" applyFont="1"/>
    <xf numFmtId="0" fontId="59" fillId="0" borderId="0" xfId="0" applyFont="1" applyAlignment="1">
      <alignment vertical="center"/>
    </xf>
    <xf numFmtId="0" fontId="59" fillId="0" borderId="0" xfId="0" applyFont="1" applyAlignment="1">
      <alignment horizontal="left" vertical="center" indent="15"/>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0" fontId="4" fillId="0" borderId="157" xfId="0" applyFont="1" applyFill="1" applyBorder="1" applyAlignment="1">
      <alignment horizontal="center" vertical="top"/>
    </xf>
    <xf numFmtId="0" fontId="4" fillId="0" borderId="158" xfId="0" applyFont="1" applyFill="1" applyBorder="1" applyAlignment="1">
      <alignment horizontal="center"/>
    </xf>
    <xf numFmtId="2" fontId="4" fillId="0" borderId="43" xfId="0" quotePrefix="1" applyNumberFormat="1" applyFont="1" applyFill="1" applyBorder="1" applyAlignment="1">
      <alignment horizontal="right" wrapText="1"/>
    </xf>
    <xf numFmtId="0" fontId="4" fillId="0" borderId="43" xfId="0" applyFont="1" applyFill="1" applyBorder="1" applyAlignment="1"/>
    <xf numFmtId="0" fontId="4" fillId="0" borderId="160" xfId="0" applyFont="1" applyFill="1" applyBorder="1"/>
    <xf numFmtId="4" fontId="4" fillId="0" borderId="158" xfId="0" quotePrefix="1" applyNumberFormat="1" applyFont="1" applyFill="1" applyBorder="1" applyAlignment="1">
      <alignment wrapText="1"/>
    </xf>
    <xf numFmtId="0" fontId="4" fillId="0" borderId="158" xfId="0" applyFont="1" applyFill="1" applyBorder="1" applyAlignment="1">
      <alignment horizontal="center" wrapText="1"/>
    </xf>
    <xf numFmtId="0" fontId="4" fillId="0" borderId="158" xfId="0" quotePrefix="1" applyFont="1" applyFill="1" applyBorder="1" applyAlignment="1">
      <alignment wrapText="1"/>
    </xf>
    <xf numFmtId="4" fontId="4" fillId="0" borderId="158" xfId="0" quotePrefix="1" applyNumberFormat="1" applyFont="1" applyFill="1" applyBorder="1" applyAlignment="1">
      <alignment horizontal="left" vertical="top" wrapText="1"/>
    </xf>
    <xf numFmtId="0" fontId="4" fillId="0" borderId="158" xfId="0" applyNumberFormat="1" applyFont="1" applyFill="1" applyBorder="1" applyAlignment="1">
      <alignment horizontal="center"/>
    </xf>
    <xf numFmtId="4" fontId="4" fillId="0" borderId="158" xfId="0" quotePrefix="1" applyNumberFormat="1" applyFont="1" applyFill="1" applyBorder="1"/>
    <xf numFmtId="4" fontId="4" fillId="0" borderId="43" xfId="0" quotePrefix="1" applyNumberFormat="1" applyFont="1" applyFill="1" applyBorder="1" applyAlignment="1">
      <alignment horizontal="right"/>
    </xf>
    <xf numFmtId="4" fontId="4" fillId="0" borderId="161" xfId="0" applyNumberFormat="1" applyFont="1" applyFill="1" applyBorder="1" applyAlignment="1"/>
    <xf numFmtId="49" fontId="2" fillId="0" borderId="16" xfId="0" applyNumberFormat="1" applyFont="1" applyFill="1" applyBorder="1" applyAlignment="1">
      <alignment horizontal="center" vertical="center"/>
    </xf>
    <xf numFmtId="49" fontId="35" fillId="0" borderId="81" xfId="0" applyNumberFormat="1" applyFont="1" applyFill="1" applyBorder="1" applyAlignment="1">
      <alignment horizontal="center" vertical="top"/>
    </xf>
    <xf numFmtId="49" fontId="35" fillId="0" borderId="111" xfId="0" applyNumberFormat="1" applyFont="1" applyFill="1" applyBorder="1" applyAlignment="1">
      <alignment horizontal="center" vertical="top"/>
    </xf>
    <xf numFmtId="0" fontId="4" fillId="0" borderId="112" xfId="0" applyNumberFormat="1" applyFont="1" applyFill="1" applyBorder="1" applyAlignment="1">
      <alignment horizontal="left" vertical="top" wrapText="1"/>
    </xf>
    <xf numFmtId="1" fontId="4" fillId="0" borderId="112" xfId="55" applyNumberFormat="1" applyFont="1" applyFill="1" applyBorder="1" applyAlignment="1">
      <alignment horizontal="center"/>
    </xf>
    <xf numFmtId="49" fontId="35" fillId="0" borderId="131" xfId="0" applyNumberFormat="1" applyFont="1" applyFill="1" applyBorder="1" applyAlignment="1">
      <alignment horizontal="center" vertical="top"/>
    </xf>
    <xf numFmtId="0" fontId="37" fillId="0" borderId="69" xfId="0" applyFont="1" applyFill="1" applyBorder="1" applyAlignment="1">
      <alignment horizontal="left" vertical="top" wrapText="1"/>
    </xf>
    <xf numFmtId="0" fontId="33" fillId="0" borderId="69" xfId="0" applyFont="1" applyFill="1" applyBorder="1" applyAlignment="1">
      <alignment horizontal="center"/>
    </xf>
    <xf numFmtId="49" fontId="35" fillId="0" borderId="114" xfId="0" applyNumberFormat="1" applyFont="1" applyFill="1" applyBorder="1" applyAlignment="1">
      <alignment horizontal="center" vertical="top"/>
    </xf>
    <xf numFmtId="2" fontId="4" fillId="0" borderId="115" xfId="0" applyNumberFormat="1" applyFont="1" applyFill="1" applyBorder="1" applyAlignment="1">
      <alignment horizontal="center"/>
    </xf>
    <xf numFmtId="1" fontId="4" fillId="0" borderId="115" xfId="55" applyNumberFormat="1" applyFont="1" applyFill="1" applyBorder="1" applyAlignment="1">
      <alignment horizontal="center"/>
    </xf>
    <xf numFmtId="0" fontId="5" fillId="0" borderId="92" xfId="0" applyFont="1" applyBorder="1" applyAlignment="1">
      <alignment horizontal="center"/>
    </xf>
    <xf numFmtId="0" fontId="9" fillId="0" borderId="0" xfId="5" applyFont="1" applyFill="1" applyBorder="1" applyAlignment="1">
      <alignment horizontal="center"/>
    </xf>
    <xf numFmtId="0" fontId="9" fillId="0" borderId="164" xfId="5" applyFont="1" applyFill="1" applyBorder="1" applyAlignment="1">
      <alignment horizontal="center"/>
    </xf>
    <xf numFmtId="0" fontId="5" fillId="0" borderId="123" xfId="0" applyFont="1" applyFill="1" applyBorder="1" applyAlignment="1">
      <alignment horizontal="center"/>
    </xf>
    <xf numFmtId="4" fontId="4" fillId="0" borderId="45" xfId="0" applyNumberFormat="1" applyFont="1" applyFill="1" applyBorder="1" applyAlignment="1">
      <alignment vertical="top" wrapText="1"/>
    </xf>
    <xf numFmtId="4" fontId="4" fillId="0" borderId="30" xfId="0" applyNumberFormat="1" applyFont="1" applyFill="1" applyBorder="1" applyAlignment="1">
      <alignment horizontal="left" vertical="top" wrapText="1"/>
    </xf>
    <xf numFmtId="0" fontId="4" fillId="0" borderId="158" xfId="0" quotePrefix="1" applyNumberFormat="1" applyFont="1" applyFill="1" applyBorder="1" applyAlignment="1">
      <alignment vertical="center" wrapText="1"/>
    </xf>
    <xf numFmtId="0" fontId="4" fillId="0" borderId="158" xfId="0" quotePrefix="1" applyNumberFormat="1" applyFont="1" applyFill="1" applyBorder="1" applyAlignment="1"/>
    <xf numFmtId="0" fontId="4" fillId="0" borderId="157" xfId="0" applyFont="1" applyFill="1" applyBorder="1" applyAlignment="1">
      <alignment horizontal="center"/>
    </xf>
    <xf numFmtId="4" fontId="4" fillId="0" borderId="158" xfId="0" applyNumberFormat="1" applyFont="1" applyFill="1" applyBorder="1" applyAlignment="1">
      <alignment vertical="center" wrapText="1"/>
    </xf>
    <xf numFmtId="3" fontId="4" fillId="0" borderId="158" xfId="0" applyNumberFormat="1" applyFont="1" applyFill="1" applyBorder="1" applyAlignment="1">
      <alignment horizontal="center"/>
    </xf>
    <xf numFmtId="4" fontId="4" fillId="0" borderId="6" xfId="0" quotePrefix="1" applyNumberFormat="1" applyFont="1" applyFill="1" applyBorder="1" applyAlignment="1">
      <alignment horizontal="left" wrapText="1"/>
    </xf>
    <xf numFmtId="0" fontId="4" fillId="0" borderId="43" xfId="0" quotePrefix="1" applyFont="1" applyFill="1" applyBorder="1" applyAlignment="1">
      <alignment vertical="top" wrapText="1"/>
    </xf>
    <xf numFmtId="0" fontId="3" fillId="0" borderId="17"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4" fillId="0" borderId="117" xfId="0" applyFont="1" applyFill="1" applyBorder="1" applyAlignment="1">
      <alignment horizontal="left" vertical="top" wrapText="1"/>
    </xf>
    <xf numFmtId="0" fontId="33" fillId="0" borderId="117" xfId="0" applyFont="1" applyFill="1" applyBorder="1" applyAlignment="1">
      <alignment horizontal="center"/>
    </xf>
    <xf numFmtId="1" fontId="33" fillId="0" borderId="117" xfId="0" applyNumberFormat="1" applyFont="1" applyFill="1" applyBorder="1" applyAlignment="1">
      <alignment horizontal="center"/>
    </xf>
    <xf numFmtId="0" fontId="4" fillId="0" borderId="117" xfId="0" applyNumberFormat="1" applyFont="1" applyFill="1" applyBorder="1" applyAlignment="1">
      <alignment horizontal="left" vertical="top" wrapText="1"/>
    </xf>
    <xf numFmtId="0" fontId="0" fillId="0" borderId="134" xfId="0" applyBorder="1" applyAlignment="1">
      <alignment vertical="top" wrapText="1"/>
    </xf>
    <xf numFmtId="0" fontId="4" fillId="0" borderId="115" xfId="5" applyFont="1" applyFill="1" applyBorder="1" applyAlignment="1">
      <alignment horizontal="left" wrapText="1"/>
    </xf>
    <xf numFmtId="49" fontId="4" fillId="0" borderId="52" xfId="0" applyNumberFormat="1" applyFont="1" applyBorder="1" applyAlignment="1">
      <alignment wrapText="1"/>
    </xf>
    <xf numFmtId="0" fontId="4" fillId="0" borderId="52" xfId="0" applyFont="1" applyBorder="1" applyAlignment="1">
      <alignment wrapText="1"/>
    </xf>
    <xf numFmtId="49" fontId="39" fillId="0" borderId="88" xfId="5" applyNumberFormat="1" applyFont="1" applyFill="1" applyBorder="1" applyAlignment="1">
      <alignment horizontal="center" vertical="top"/>
    </xf>
    <xf numFmtId="0" fontId="4" fillId="0" borderId="52" xfId="5" applyFont="1" applyFill="1" applyBorder="1" applyAlignment="1">
      <alignment horizontal="center"/>
    </xf>
    <xf numFmtId="0" fontId="4" fillId="0" borderId="52" xfId="0" applyFont="1" applyBorder="1" applyAlignment="1">
      <alignment vertical="top" wrapText="1"/>
    </xf>
    <xf numFmtId="0" fontId="4" fillId="0" borderId="117" xfId="5" applyFont="1" applyFill="1" applyBorder="1" applyAlignment="1">
      <alignment horizontal="justify" vertical="top" wrapText="1"/>
    </xf>
    <xf numFmtId="0" fontId="3" fillId="0" borderId="52" xfId="0" applyFont="1" applyBorder="1" applyAlignment="1">
      <alignment wrapText="1"/>
    </xf>
    <xf numFmtId="0" fontId="4" fillId="0" borderId="166" xfId="0" applyFont="1" applyFill="1" applyBorder="1" applyAlignment="1">
      <alignment horizontal="left" vertical="center" wrapText="1"/>
    </xf>
    <xf numFmtId="0" fontId="4" fillId="0" borderId="112" xfId="0" applyFont="1" applyBorder="1" applyAlignment="1">
      <alignment horizontal="left" vertical="top" wrapText="1"/>
    </xf>
    <xf numFmtId="0" fontId="4" fillId="0" borderId="112" xfId="0" applyFont="1" applyBorder="1" applyAlignment="1">
      <alignment horizontal="center"/>
    </xf>
    <xf numFmtId="0" fontId="9" fillId="0" borderId="167" xfId="0" applyFont="1" applyFill="1" applyBorder="1" applyAlignment="1">
      <alignment horizontal="left" vertical="top" wrapText="1"/>
    </xf>
    <xf numFmtId="0" fontId="9" fillId="0" borderId="167" xfId="0" applyFont="1" applyFill="1" applyBorder="1" applyAlignment="1">
      <alignment horizontal="center" wrapText="1"/>
    </xf>
    <xf numFmtId="1" fontId="9" fillId="0" borderId="167" xfId="0" applyNumberFormat="1" applyFont="1" applyFill="1" applyBorder="1" applyAlignment="1">
      <alignment horizontal="center" wrapText="1"/>
    </xf>
    <xf numFmtId="0" fontId="4" fillId="0" borderId="167" xfId="0" applyFont="1" applyFill="1" applyBorder="1" applyAlignment="1">
      <alignment horizontal="left" vertical="top" wrapText="1"/>
    </xf>
    <xf numFmtId="0" fontId="44" fillId="0" borderId="167" xfId="0" applyFont="1" applyBorder="1" applyAlignment="1">
      <alignment vertical="top" wrapText="1"/>
    </xf>
    <xf numFmtId="0" fontId="44" fillId="0" borderId="167" xfId="0" applyFont="1" applyBorder="1" applyAlignment="1">
      <alignment horizontal="center" wrapText="1"/>
    </xf>
    <xf numFmtId="0" fontId="4" fillId="0" borderId="167" xfId="5" applyFont="1" applyFill="1" applyBorder="1" applyAlignment="1">
      <alignment horizontal="left" vertical="top" wrapText="1"/>
    </xf>
    <xf numFmtId="0" fontId="9" fillId="0" borderId="167" xfId="0" applyFont="1" applyBorder="1" applyAlignment="1">
      <alignment horizontal="center"/>
    </xf>
    <xf numFmtId="3" fontId="9" fillId="0" borderId="167" xfId="0" applyNumberFormat="1" applyFont="1" applyBorder="1" applyAlignment="1">
      <alignment horizontal="center" wrapText="1"/>
    </xf>
    <xf numFmtId="0" fontId="9" fillId="0" borderId="52" xfId="0" applyFont="1" applyBorder="1" applyAlignment="1">
      <alignment horizontal="center"/>
    </xf>
    <xf numFmtId="3" fontId="9" fillId="0" borderId="52" xfId="0" applyNumberFormat="1" applyFont="1" applyBorder="1" applyAlignment="1">
      <alignment horizontal="center" wrapText="1"/>
    </xf>
    <xf numFmtId="0" fontId="4" fillId="0" borderId="167" xfId="0" applyFont="1" applyBorder="1" applyAlignment="1">
      <alignment horizontal="center"/>
    </xf>
    <xf numFmtId="3" fontId="4" fillId="0" borderId="167" xfId="0" applyNumberFormat="1" applyFont="1" applyBorder="1" applyAlignment="1">
      <alignment horizontal="center" wrapText="1"/>
    </xf>
    <xf numFmtId="0" fontId="4" fillId="0" borderId="167" xfId="0" applyFont="1" applyFill="1" applyBorder="1" applyAlignment="1">
      <alignment horizontal="center"/>
    </xf>
    <xf numFmtId="49" fontId="9" fillId="0" borderId="88" xfId="0" applyNumberFormat="1" applyFont="1" applyFill="1" applyBorder="1" applyAlignment="1">
      <alignment horizontal="center" vertical="top"/>
    </xf>
    <xf numFmtId="0" fontId="4" fillId="0" borderId="82" xfId="0" applyNumberFormat="1" applyFont="1" applyFill="1" applyBorder="1" applyAlignment="1">
      <alignment horizontal="left" vertical="top" wrapText="1"/>
    </xf>
    <xf numFmtId="1" fontId="4" fillId="0" borderId="82" xfId="0" applyNumberFormat="1" applyFont="1" applyFill="1" applyBorder="1" applyAlignment="1">
      <alignment horizontal="center"/>
    </xf>
    <xf numFmtId="49" fontId="9" fillId="0" borderId="168" xfId="0" applyNumberFormat="1" applyFont="1" applyFill="1" applyBorder="1" applyAlignment="1">
      <alignment horizontal="center" vertical="top"/>
    </xf>
    <xf numFmtId="49" fontId="9" fillId="0" borderId="170" xfId="5" applyNumberFormat="1" applyFont="1" applyFill="1" applyBorder="1" applyAlignment="1">
      <alignment horizontal="center" vertical="top"/>
    </xf>
    <xf numFmtId="0" fontId="4" fillId="0" borderId="171" xfId="0" applyFont="1" applyFill="1" applyBorder="1" applyAlignment="1">
      <alignment horizontal="left" vertical="center" wrapText="1"/>
    </xf>
    <xf numFmtId="0" fontId="9" fillId="0" borderId="172" xfId="5" applyFont="1" applyFill="1" applyBorder="1" applyAlignment="1">
      <alignment horizontal="center"/>
    </xf>
    <xf numFmtId="1" fontId="9" fillId="0" borderId="171" xfId="5" applyNumberFormat="1" applyFont="1" applyFill="1" applyBorder="1" applyAlignment="1">
      <alignment horizontal="center" wrapText="1"/>
    </xf>
    <xf numFmtId="49" fontId="4" fillId="0" borderId="171" xfId="5" applyNumberFormat="1" applyFont="1" applyFill="1" applyBorder="1" applyAlignment="1">
      <alignment vertical="center" wrapText="1"/>
    </xf>
    <xf numFmtId="0" fontId="9" fillId="0" borderId="172" xfId="5" applyNumberFormat="1" applyFont="1" applyFill="1" applyBorder="1" applyAlignment="1">
      <alignment horizontal="right"/>
    </xf>
    <xf numFmtId="1" fontId="9" fillId="0" borderId="171" xfId="5" applyNumberFormat="1" applyFont="1" applyFill="1" applyBorder="1" applyAlignment="1">
      <alignment horizontal="center"/>
    </xf>
    <xf numFmtId="0" fontId="9" fillId="0" borderId="167" xfId="0" applyFont="1" applyFill="1" applyBorder="1" applyAlignment="1">
      <alignment horizontal="center"/>
    </xf>
    <xf numFmtId="0" fontId="4" fillId="0" borderId="167" xfId="0" applyFont="1" applyFill="1" applyBorder="1" applyAlignment="1">
      <alignment horizontal="justify" vertical="top" wrapText="1"/>
    </xf>
    <xf numFmtId="49" fontId="4" fillId="0" borderId="167" xfId="0" applyNumberFormat="1" applyFont="1" applyFill="1" applyBorder="1" applyAlignment="1">
      <alignment horizontal="justify" vertical="top" wrapText="1"/>
    </xf>
    <xf numFmtId="0" fontId="9" fillId="2" borderId="167" xfId="0" applyFont="1" applyFill="1" applyBorder="1" applyAlignment="1">
      <alignment horizontal="justify" vertical="top" wrapText="1"/>
    </xf>
    <xf numFmtId="0" fontId="4" fillId="0" borderId="167" xfId="0" applyFont="1" applyBorder="1" applyAlignment="1">
      <alignment horizontal="justify" vertical="top" wrapText="1"/>
    </xf>
    <xf numFmtId="4" fontId="4" fillId="0" borderId="167" xfId="0" applyNumberFormat="1" applyFont="1" applyFill="1" applyBorder="1" applyAlignment="1">
      <alignment horizontal="justify" vertical="top" wrapText="1"/>
    </xf>
    <xf numFmtId="0" fontId="4" fillId="2" borderId="167" xfId="0" applyFont="1" applyFill="1" applyBorder="1" applyAlignment="1">
      <alignment horizontal="center"/>
    </xf>
    <xf numFmtId="49" fontId="4" fillId="0" borderId="168" xfId="0" applyNumberFormat="1" applyFont="1" applyFill="1" applyBorder="1" applyAlignment="1">
      <alignment horizontal="center" vertical="top"/>
    </xf>
    <xf numFmtId="0" fontId="51" fillId="0" borderId="167" xfId="0" applyFont="1" applyFill="1" applyBorder="1" applyAlignment="1">
      <alignment horizontal="center"/>
    </xf>
    <xf numFmtId="0" fontId="4" fillId="20" borderId="167" xfId="0" applyFont="1" applyFill="1" applyBorder="1" applyAlignment="1">
      <alignment horizontal="center"/>
    </xf>
    <xf numFmtId="0" fontId="51" fillId="0" borderId="52" xfId="0" applyFont="1" applyBorder="1" applyAlignment="1">
      <alignment vertical="top" wrapText="1"/>
    </xf>
    <xf numFmtId="0" fontId="51" fillId="0" borderId="171" xfId="0" applyFont="1" applyBorder="1" applyAlignment="1">
      <alignment horizontal="justify" vertical="top"/>
    </xf>
    <xf numFmtId="0" fontId="51" fillId="0" borderId="171" xfId="0" applyFont="1" applyBorder="1"/>
    <xf numFmtId="0" fontId="51" fillId="0" borderId="117" xfId="0" applyFont="1" applyBorder="1" applyAlignment="1">
      <alignment vertical="top"/>
    </xf>
    <xf numFmtId="0" fontId="51" fillId="0" borderId="171" xfId="0" applyFont="1" applyBorder="1" applyAlignment="1">
      <alignment vertical="top"/>
    </xf>
    <xf numFmtId="4" fontId="9" fillId="2" borderId="175" xfId="0" applyNumberFormat="1" applyFont="1" applyFill="1" applyBorder="1" applyAlignment="1">
      <alignment horizontal="justify" vertical="top"/>
    </xf>
    <xf numFmtId="49" fontId="51" fillId="0" borderId="148" xfId="0" applyNumberFormat="1" applyFont="1" applyBorder="1" applyAlignment="1">
      <alignment horizontal="center" vertical="top"/>
    </xf>
    <xf numFmtId="0" fontId="0" fillId="0" borderId="52" xfId="0" applyBorder="1"/>
    <xf numFmtId="0" fontId="0" fillId="0" borderId="52" xfId="0" applyFill="1" applyBorder="1"/>
    <xf numFmtId="4" fontId="9" fillId="2" borderId="117" xfId="0" applyNumberFormat="1" applyFont="1" applyFill="1" applyBorder="1" applyAlignment="1">
      <alignment horizontal="justify" vertical="top"/>
    </xf>
    <xf numFmtId="0" fontId="0" fillId="0" borderId="117" xfId="0" applyFill="1" applyBorder="1"/>
    <xf numFmtId="4" fontId="9" fillId="2" borderId="52" xfId="0" applyNumberFormat="1" applyFont="1" applyFill="1" applyBorder="1" applyAlignment="1">
      <alignment horizontal="justify" vertical="top"/>
    </xf>
    <xf numFmtId="0" fontId="9" fillId="2" borderId="52" xfId="0" applyFont="1" applyFill="1" applyBorder="1"/>
    <xf numFmtId="4" fontId="9" fillId="2" borderId="171" xfId="0" applyNumberFormat="1" applyFont="1" applyFill="1" applyBorder="1" applyAlignment="1">
      <alignment horizontal="justify" vertical="top"/>
    </xf>
    <xf numFmtId="0" fontId="0" fillId="0" borderId="171" xfId="0" applyFill="1" applyBorder="1"/>
    <xf numFmtId="0" fontId="51" fillId="0" borderId="167" xfId="0" applyFont="1" applyBorder="1" applyAlignment="1">
      <alignment horizontal="justify" vertical="top"/>
    </xf>
    <xf numFmtId="0" fontId="49" fillId="0" borderId="52" xfId="0" applyFont="1" applyFill="1" applyBorder="1" applyAlignment="1">
      <alignment vertical="top" wrapText="1"/>
    </xf>
    <xf numFmtId="0" fontId="51" fillId="0" borderId="176" xfId="0" applyFont="1" applyBorder="1" applyAlignment="1">
      <alignment horizontal="center" vertical="top"/>
    </xf>
    <xf numFmtId="0" fontId="51" fillId="0" borderId="177" xfId="0" applyFont="1" applyBorder="1" applyAlignment="1">
      <alignment horizontal="justify" vertical="top"/>
    </xf>
    <xf numFmtId="0" fontId="51" fillId="0" borderId="177" xfId="0" applyFont="1" applyBorder="1"/>
    <xf numFmtId="0" fontId="9" fillId="0" borderId="177" xfId="0" applyFont="1" applyFill="1" applyBorder="1" applyAlignment="1">
      <alignment horizontal="center"/>
    </xf>
    <xf numFmtId="0" fontId="4" fillId="0" borderId="177" xfId="0" applyFont="1" applyFill="1" applyBorder="1" applyAlignment="1">
      <alignment horizontal="center"/>
    </xf>
    <xf numFmtId="0" fontId="4" fillId="0" borderId="177" xfId="0" applyFont="1" applyBorder="1" applyAlignment="1">
      <alignment horizontal="justify" vertical="top" wrapText="1"/>
    </xf>
    <xf numFmtId="3" fontId="4" fillId="0" borderId="179" xfId="0" applyNumberFormat="1" applyFont="1" applyBorder="1" applyAlignment="1">
      <alignment horizontal="center"/>
    </xf>
    <xf numFmtId="0" fontId="4" fillId="2" borderId="177" xfId="0" applyFont="1" applyFill="1" applyBorder="1" applyAlignment="1">
      <alignment horizontal="justify" vertical="top" wrapText="1"/>
    </xf>
    <xf numFmtId="49" fontId="4" fillId="0" borderId="177" xfId="0" applyNumberFormat="1" applyFont="1" applyBorder="1" applyAlignment="1">
      <alignment horizontal="justify" vertical="top" wrapText="1"/>
    </xf>
    <xf numFmtId="0" fontId="4" fillId="0" borderId="179" xfId="0" applyFont="1" applyBorder="1" applyAlignment="1">
      <alignment horizontal="center"/>
    </xf>
    <xf numFmtId="4" fontId="4" fillId="0" borderId="28" xfId="0" applyNumberFormat="1" applyFont="1" applyFill="1" applyBorder="1" applyAlignment="1" applyProtection="1">
      <alignment horizontal="right"/>
      <protection locked="0"/>
    </xf>
    <xf numFmtId="4" fontId="4" fillId="0" borderId="29"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horizontal="right"/>
      <protection locked="0"/>
    </xf>
    <xf numFmtId="4" fontId="4" fillId="0" borderId="7"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horizontal="right" wrapText="1"/>
      <protection locked="0"/>
    </xf>
    <xf numFmtId="4" fontId="4" fillId="0" borderId="7" xfId="0" applyNumberFormat="1" applyFont="1" applyFill="1" applyBorder="1" applyProtection="1">
      <protection locked="0"/>
    </xf>
    <xf numFmtId="4" fontId="4" fillId="0" borderId="43" xfId="0" applyNumberFormat="1" applyFont="1" applyFill="1" applyBorder="1" applyProtection="1">
      <protection locked="0"/>
    </xf>
    <xf numFmtId="4" fontId="4" fillId="0" borderId="44" xfId="0" applyNumberFormat="1" applyFont="1" applyFill="1" applyBorder="1" applyProtection="1">
      <protection locked="0"/>
    </xf>
    <xf numFmtId="0" fontId="10" fillId="0" borderId="6" xfId="0" applyFont="1" applyFill="1" applyBorder="1" applyAlignment="1" applyProtection="1">
      <alignment vertical="top" wrapText="1"/>
      <protection locked="0"/>
    </xf>
    <xf numFmtId="4" fontId="4" fillId="0" borderId="6" xfId="0" applyNumberFormat="1" applyFont="1" applyFill="1" applyBorder="1" applyAlignment="1" applyProtection="1">
      <protection locked="0"/>
    </xf>
    <xf numFmtId="4" fontId="4" fillId="2" borderId="7" xfId="0" applyNumberFormat="1" applyFont="1" applyFill="1" applyBorder="1" applyProtection="1">
      <protection locked="0"/>
    </xf>
    <xf numFmtId="4" fontId="4" fillId="0" borderId="52" xfId="0" applyNumberFormat="1" applyFont="1" applyFill="1" applyBorder="1" applyAlignment="1" applyProtection="1">
      <protection locked="0"/>
    </xf>
    <xf numFmtId="4" fontId="4" fillId="0" borderId="51" xfId="0" applyNumberFormat="1" applyFont="1" applyFill="1" applyBorder="1" applyProtection="1">
      <protection locked="0"/>
    </xf>
    <xf numFmtId="4" fontId="4" fillId="0" borderId="14" xfId="0" applyNumberFormat="1" applyFont="1" applyFill="1" applyBorder="1" applyProtection="1">
      <protection locked="0"/>
    </xf>
    <xf numFmtId="4" fontId="4" fillId="0" borderId="15" xfId="0" applyNumberFormat="1" applyFont="1" applyFill="1" applyBorder="1" applyProtection="1">
      <protection locked="0"/>
    </xf>
    <xf numFmtId="4" fontId="3" fillId="0" borderId="18" xfId="0" applyNumberFormat="1" applyFont="1" applyFill="1" applyBorder="1" applyAlignment="1" applyProtection="1">
      <alignment horizontal="right" vertical="center"/>
      <protection locked="0"/>
    </xf>
    <xf numFmtId="0" fontId="4" fillId="0" borderId="6" xfId="0" applyFont="1" applyFill="1" applyBorder="1" applyAlignment="1" applyProtection="1">
      <alignment vertical="top" wrapText="1"/>
      <protection locked="0"/>
    </xf>
    <xf numFmtId="4" fontId="4" fillId="0" borderId="6" xfId="0" applyNumberFormat="1" applyFont="1" applyFill="1" applyBorder="1" applyAlignment="1" applyProtection="1">
      <alignment wrapText="1"/>
      <protection locked="0"/>
    </xf>
    <xf numFmtId="4" fontId="4" fillId="0" borderId="14" xfId="0" applyNumberFormat="1" applyFont="1" applyFill="1" applyBorder="1" applyAlignment="1" applyProtection="1">
      <alignment vertical="top" wrapText="1"/>
      <protection locked="0"/>
    </xf>
    <xf numFmtId="4" fontId="4" fillId="0" borderId="15" xfId="0" applyNumberFormat="1" applyFont="1" applyFill="1" applyBorder="1" applyAlignment="1" applyProtection="1">
      <alignment horizontal="right"/>
      <protection locked="0"/>
    </xf>
    <xf numFmtId="4" fontId="3" fillId="0" borderId="41" xfId="0" applyNumberFormat="1" applyFont="1" applyFill="1" applyBorder="1" applyAlignment="1" applyProtection="1">
      <alignment horizontal="right" vertical="center"/>
      <protection locked="0"/>
    </xf>
    <xf numFmtId="4" fontId="4" fillId="0" borderId="26" xfId="0" applyNumberFormat="1" applyFont="1" applyFill="1" applyBorder="1" applyAlignment="1" applyProtection="1">
      <alignment horizontal="right"/>
      <protection locked="0"/>
    </xf>
    <xf numFmtId="4" fontId="4" fillId="0" borderId="33" xfId="0" applyNumberFormat="1" applyFont="1" applyFill="1" applyBorder="1" applyAlignment="1" applyProtection="1">
      <alignment horizontal="right"/>
      <protection locked="0"/>
    </xf>
    <xf numFmtId="4" fontId="4" fillId="0" borderId="33" xfId="0" applyNumberFormat="1" applyFont="1" applyFill="1" applyBorder="1" applyProtection="1">
      <protection locked="0"/>
    </xf>
    <xf numFmtId="4" fontId="9" fillId="0" borderId="6" xfId="0" applyNumberFormat="1" applyFont="1" applyFill="1" applyBorder="1" applyAlignment="1" applyProtection="1">
      <alignment horizontal="right"/>
      <protection locked="0"/>
    </xf>
    <xf numFmtId="4" fontId="9" fillId="0" borderId="7" xfId="0" applyNumberFormat="1" applyFont="1" applyFill="1" applyBorder="1" applyAlignment="1" applyProtection="1">
      <alignment horizontal="right"/>
      <protection locked="0"/>
    </xf>
    <xf numFmtId="4" fontId="4" fillId="0" borderId="30" xfId="0" applyNumberFormat="1" applyFont="1" applyFill="1" applyBorder="1" applyAlignment="1" applyProtection="1">
      <alignment horizontal="right"/>
      <protection locked="0"/>
    </xf>
    <xf numFmtId="4" fontId="4" fillId="0" borderId="0" xfId="0" applyNumberFormat="1" applyFont="1" applyFill="1" applyBorder="1" applyAlignment="1" applyProtection="1">
      <alignment horizontal="right"/>
      <protection locked="0"/>
    </xf>
    <xf numFmtId="4" fontId="4" fillId="0" borderId="158" xfId="0" applyNumberFormat="1" applyFont="1" applyFill="1" applyBorder="1" applyProtection="1">
      <protection locked="0"/>
    </xf>
    <xf numFmtId="4" fontId="4" fillId="0" borderId="159" xfId="0" applyNumberFormat="1" applyFont="1" applyFill="1" applyBorder="1" applyProtection="1">
      <protection locked="0"/>
    </xf>
    <xf numFmtId="4" fontId="4" fillId="0" borderId="7" xfId="0" applyNumberFormat="1" applyFont="1" applyFill="1" applyBorder="1" applyAlignment="1" applyProtection="1">
      <alignment vertical="center"/>
      <protection locked="0"/>
    </xf>
    <xf numFmtId="4" fontId="4" fillId="0" borderId="7" xfId="0" applyNumberFormat="1" applyFont="1" applyFill="1" applyBorder="1" applyAlignment="1" applyProtection="1">
      <alignment wrapText="1"/>
      <protection locked="0"/>
    </xf>
    <xf numFmtId="4" fontId="4" fillId="0" borderId="14"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vertical="center"/>
      <protection locked="0"/>
    </xf>
    <xf numFmtId="4" fontId="4" fillId="0" borderId="43" xfId="0" applyNumberFormat="1" applyFont="1" applyFill="1" applyBorder="1" applyAlignment="1" applyProtection="1">
      <protection locked="0"/>
    </xf>
    <xf numFmtId="4" fontId="4" fillId="0" borderId="44" xfId="0" applyNumberFormat="1" applyFont="1" applyFill="1" applyBorder="1" applyAlignment="1" applyProtection="1">
      <alignment horizontal="right"/>
      <protection locked="0"/>
    </xf>
    <xf numFmtId="4" fontId="4" fillId="0" borderId="43" xfId="0" applyNumberFormat="1" applyFont="1" applyFill="1" applyBorder="1" applyAlignment="1" applyProtection="1">
      <alignment vertical="center"/>
      <protection locked="0"/>
    </xf>
    <xf numFmtId="4" fontId="4" fillId="0" borderId="43" xfId="0" applyNumberFormat="1" applyFont="1" applyFill="1" applyBorder="1" applyAlignment="1" applyProtection="1">
      <alignment horizontal="right"/>
      <protection locked="0"/>
    </xf>
    <xf numFmtId="4" fontId="9" fillId="0" borderId="44" xfId="0" applyNumberFormat="1" applyFont="1" applyFill="1" applyBorder="1" applyAlignment="1" applyProtection="1">
      <alignment horizontal="right"/>
      <protection locked="0"/>
    </xf>
    <xf numFmtId="4" fontId="4" fillId="0" borderId="28" xfId="0" quotePrefix="1" applyNumberFormat="1" applyFont="1" applyFill="1" applyBorder="1" applyProtection="1">
      <protection locked="0"/>
    </xf>
    <xf numFmtId="4" fontId="4" fillId="0" borderId="29" xfId="0" applyNumberFormat="1" applyFont="1" applyFill="1" applyBorder="1" applyProtection="1">
      <protection locked="0"/>
    </xf>
    <xf numFmtId="4" fontId="4" fillId="0" borderId="6" xfId="0" quotePrefix="1" applyNumberFormat="1" applyFont="1" applyFill="1" applyBorder="1" applyProtection="1">
      <protection locked="0"/>
    </xf>
    <xf numFmtId="4" fontId="4" fillId="0" borderId="43" xfId="0" applyNumberFormat="1" applyFont="1" applyFill="1" applyBorder="1" applyAlignment="1" applyProtection="1">
      <alignment horizontal="right" wrapText="1"/>
      <protection locked="0"/>
    </xf>
    <xf numFmtId="4" fontId="4" fillId="0" borderId="158" xfId="0" applyNumberFormat="1" applyFont="1" applyFill="1" applyBorder="1" applyAlignment="1" applyProtection="1">
      <alignment horizontal="right" wrapText="1"/>
      <protection locked="0"/>
    </xf>
    <xf numFmtId="4" fontId="4" fillId="0" borderId="44" xfId="0" applyNumberFormat="1" applyFont="1" applyFill="1" applyBorder="1" applyAlignment="1" applyProtection="1">
      <alignment vertical="top" wrapText="1"/>
      <protection locked="0"/>
    </xf>
    <xf numFmtId="0" fontId="3" fillId="0" borderId="6" xfId="0"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4" fontId="3" fillId="0" borderId="35" xfId="0" applyNumberFormat="1" applyFont="1" applyFill="1" applyBorder="1" applyAlignment="1" applyProtection="1">
      <protection locked="0"/>
    </xf>
    <xf numFmtId="4" fontId="2" fillId="0" borderId="18" xfId="0" applyNumberFormat="1" applyFont="1" applyFill="1" applyBorder="1" applyAlignment="1" applyProtection="1">
      <alignment vertical="center"/>
      <protection locked="0"/>
    </xf>
    <xf numFmtId="0" fontId="4" fillId="0" borderId="177" xfId="0" applyFont="1" applyFill="1" applyBorder="1" applyAlignment="1">
      <alignment horizontal="left" vertical="center" wrapText="1"/>
    </xf>
    <xf numFmtId="2" fontId="4" fillId="0" borderId="177" xfId="55" applyNumberFormat="1" applyFont="1" applyFill="1" applyBorder="1" applyAlignment="1">
      <alignment horizontal="center"/>
    </xf>
    <xf numFmtId="4" fontId="4" fillId="0" borderId="82" xfId="0" applyNumberFormat="1" applyFont="1" applyFill="1" applyBorder="1" applyAlignment="1" applyProtection="1">
      <alignment horizontal="right"/>
      <protection locked="0"/>
    </xf>
    <xf numFmtId="4" fontId="4" fillId="0" borderId="83" xfId="0" applyNumberFormat="1" applyFont="1" applyFill="1" applyBorder="1" applyAlignment="1" applyProtection="1">
      <alignment horizontal="right"/>
      <protection locked="0"/>
    </xf>
    <xf numFmtId="4" fontId="3" fillId="0" borderId="87" xfId="0" applyNumberFormat="1" applyFont="1" applyFill="1" applyBorder="1" applyAlignment="1" applyProtection="1">
      <alignment horizontal="right" vertical="center"/>
      <protection locked="0"/>
    </xf>
    <xf numFmtId="4" fontId="33" fillId="0" borderId="69" xfId="0" applyNumberFormat="1" applyFont="1" applyFill="1" applyBorder="1" applyAlignment="1" applyProtection="1">
      <alignment horizontal="right"/>
      <protection locked="0"/>
    </xf>
    <xf numFmtId="4" fontId="33" fillId="0" borderId="162" xfId="0" applyNumberFormat="1" applyFont="1" applyFill="1" applyBorder="1" applyAlignment="1" applyProtection="1">
      <alignment horizontal="right"/>
      <protection locked="0"/>
    </xf>
    <xf numFmtId="4" fontId="33" fillId="0" borderId="79" xfId="0" applyNumberFormat="1" applyFont="1" applyFill="1" applyBorder="1" applyAlignment="1" applyProtection="1">
      <alignment horizontal="right"/>
      <protection locked="0"/>
    </xf>
    <xf numFmtId="4" fontId="33" fillId="0" borderId="80" xfId="0" applyNumberFormat="1" applyFont="1" applyFill="1" applyBorder="1" applyAlignment="1" applyProtection="1">
      <alignment horizontal="right"/>
      <protection locked="0"/>
    </xf>
    <xf numFmtId="4" fontId="4" fillId="0" borderId="52" xfId="0" applyNumberFormat="1" applyFont="1" applyFill="1" applyBorder="1" applyAlignment="1" applyProtection="1">
      <alignment horizontal="right"/>
      <protection locked="0"/>
    </xf>
    <xf numFmtId="4" fontId="4" fillId="0" borderId="89" xfId="0" applyNumberFormat="1" applyFont="1" applyFill="1" applyBorder="1" applyAlignment="1" applyProtection="1">
      <alignment horizontal="right"/>
      <protection locked="0"/>
    </xf>
    <xf numFmtId="4" fontId="4" fillId="0" borderId="177" xfId="0" applyNumberFormat="1" applyFont="1" applyFill="1" applyBorder="1" applyAlignment="1" applyProtection="1">
      <alignment horizontal="right"/>
      <protection locked="0"/>
    </xf>
    <xf numFmtId="4" fontId="4" fillId="0" borderId="173" xfId="0" applyNumberFormat="1" applyFont="1" applyFill="1" applyBorder="1" applyAlignment="1" applyProtection="1">
      <alignment horizontal="right"/>
      <protection locked="0"/>
    </xf>
    <xf numFmtId="4" fontId="33" fillId="0" borderId="52" xfId="0" applyNumberFormat="1" applyFont="1" applyFill="1" applyBorder="1" applyAlignment="1" applyProtection="1">
      <alignment horizontal="right"/>
      <protection locked="0"/>
    </xf>
    <xf numFmtId="4" fontId="33" fillId="0" borderId="89" xfId="0" applyNumberFormat="1" applyFont="1" applyFill="1" applyBorder="1" applyAlignment="1" applyProtection="1">
      <alignment horizontal="right"/>
      <protection locked="0"/>
    </xf>
    <xf numFmtId="4" fontId="33" fillId="0" borderId="117" xfId="0" applyNumberFormat="1" applyFont="1" applyFill="1" applyBorder="1" applyAlignment="1" applyProtection="1">
      <alignment horizontal="right"/>
      <protection locked="0"/>
    </xf>
    <xf numFmtId="4" fontId="33" fillId="0" borderId="119" xfId="0" applyNumberFormat="1" applyFont="1" applyFill="1" applyBorder="1" applyAlignment="1" applyProtection="1">
      <alignment horizontal="right"/>
      <protection locked="0"/>
    </xf>
    <xf numFmtId="4" fontId="4" fillId="0" borderId="90" xfId="0" applyNumberFormat="1" applyFont="1" applyFill="1" applyBorder="1" applyAlignment="1" applyProtection="1">
      <alignment horizontal="right"/>
      <protection locked="0"/>
    </xf>
    <xf numFmtId="4" fontId="4" fillId="0" borderId="87" xfId="0" applyNumberFormat="1" applyFont="1" applyFill="1" applyBorder="1" applyAlignment="1" applyProtection="1">
      <alignment horizontal="right"/>
      <protection locked="0"/>
    </xf>
    <xf numFmtId="4" fontId="4" fillId="0" borderId="115" xfId="0" applyNumberFormat="1" applyFont="1" applyFill="1" applyBorder="1" applyAlignment="1" applyProtection="1">
      <alignment horizontal="right"/>
      <protection locked="0"/>
    </xf>
    <xf numFmtId="4" fontId="4" fillId="0" borderId="116" xfId="0" applyNumberFormat="1" applyFont="1" applyFill="1" applyBorder="1" applyAlignment="1" applyProtection="1">
      <alignment horizontal="right"/>
      <protection locked="0"/>
    </xf>
    <xf numFmtId="4" fontId="2" fillId="0" borderId="77" xfId="0" applyNumberFormat="1" applyFont="1" applyFill="1" applyBorder="1" applyProtection="1">
      <protection locked="0"/>
    </xf>
    <xf numFmtId="4" fontId="2" fillId="0" borderId="95" xfId="0" applyNumberFormat="1" applyFont="1" applyFill="1" applyBorder="1" applyAlignment="1" applyProtection="1">
      <alignment horizontal="right" vertical="center"/>
      <protection locked="0"/>
    </xf>
    <xf numFmtId="4" fontId="4" fillId="0" borderId="97" xfId="0" applyNumberFormat="1" applyFont="1" applyFill="1" applyBorder="1" applyAlignment="1" applyProtection="1">
      <alignment horizontal="right"/>
      <protection locked="0"/>
    </xf>
    <xf numFmtId="4" fontId="4" fillId="0" borderId="98" xfId="0" applyNumberFormat="1" applyFont="1" applyFill="1" applyBorder="1" applyAlignment="1" applyProtection="1">
      <alignment horizontal="right"/>
      <protection locked="0"/>
    </xf>
    <xf numFmtId="0" fontId="0" fillId="0" borderId="134" xfId="0" applyBorder="1" applyAlignment="1" applyProtection="1">
      <alignment vertical="top" wrapText="1"/>
      <protection locked="0"/>
    </xf>
    <xf numFmtId="0" fontId="0" fillId="0" borderId="65" xfId="0" applyBorder="1" applyAlignment="1" applyProtection="1">
      <alignment vertical="top" wrapText="1"/>
      <protection locked="0"/>
    </xf>
    <xf numFmtId="4" fontId="4" fillId="0" borderId="112" xfId="0" applyNumberFormat="1" applyFont="1" applyFill="1" applyBorder="1" applyAlignment="1" applyProtection="1">
      <alignment horizontal="right"/>
      <protection locked="0"/>
    </xf>
    <xf numFmtId="4" fontId="4" fillId="0" borderId="113" xfId="0" applyNumberFormat="1" applyFont="1" applyFill="1" applyBorder="1" applyAlignment="1" applyProtection="1">
      <alignment horizontal="right"/>
      <protection locked="0"/>
    </xf>
    <xf numFmtId="4" fontId="4" fillId="0" borderId="79" xfId="0" applyNumberFormat="1" applyFont="1" applyFill="1" applyBorder="1" applyAlignment="1" applyProtection="1">
      <alignment horizontal="right"/>
      <protection locked="0"/>
    </xf>
    <xf numFmtId="4" fontId="4" fillId="0" borderId="80" xfId="0" applyNumberFormat="1" applyFont="1" applyFill="1" applyBorder="1" applyAlignment="1" applyProtection="1">
      <alignment horizontal="right"/>
      <protection locked="0"/>
    </xf>
    <xf numFmtId="4" fontId="9" fillId="0" borderId="115" xfId="0" applyNumberFormat="1" applyFont="1" applyFill="1" applyBorder="1" applyAlignment="1" applyProtection="1">
      <alignment horizontal="right"/>
      <protection locked="0"/>
    </xf>
    <xf numFmtId="4" fontId="4" fillId="0" borderId="116" xfId="5" applyNumberFormat="1" applyFont="1" applyFill="1" applyBorder="1" applyAlignment="1" applyProtection="1">
      <alignment horizontal="right"/>
      <protection locked="0"/>
    </xf>
    <xf numFmtId="4" fontId="9" fillId="0" borderId="115" xfId="5" applyNumberFormat="1" applyFont="1" applyFill="1" applyBorder="1" applyAlignment="1" applyProtection="1">
      <alignment horizontal="right"/>
      <protection locked="0"/>
    </xf>
    <xf numFmtId="4" fontId="4" fillId="0" borderId="82" xfId="5" applyNumberFormat="1" applyFont="1" applyFill="1" applyBorder="1" applyAlignment="1" applyProtection="1">
      <alignment horizontal="right" vertical="center"/>
      <protection locked="0"/>
    </xf>
    <xf numFmtId="4" fontId="4" fillId="0" borderId="82" xfId="5" applyNumberFormat="1" applyFont="1" applyFill="1" applyBorder="1" applyAlignment="1" applyProtection="1">
      <alignment horizontal="right"/>
      <protection locked="0"/>
    </xf>
    <xf numFmtId="4" fontId="3" fillId="0" borderId="104" xfId="5" applyNumberFormat="1" applyFont="1" applyFill="1" applyBorder="1" applyAlignment="1" applyProtection="1">
      <alignment horizontal="right" vertical="center"/>
      <protection locked="0"/>
    </xf>
    <xf numFmtId="4" fontId="9" fillId="0" borderId="52" xfId="5" applyNumberFormat="1" applyFont="1" applyFill="1" applyBorder="1" applyAlignment="1" applyProtection="1">
      <alignment horizontal="right"/>
      <protection locked="0"/>
    </xf>
    <xf numFmtId="4" fontId="9" fillId="0" borderId="89" xfId="4" applyNumberFormat="1" applyFont="1" applyFill="1" applyBorder="1" applyAlignment="1" applyProtection="1">
      <alignment horizontal="right"/>
      <protection locked="0"/>
    </xf>
    <xf numFmtId="4" fontId="9" fillId="0" borderId="52" xfId="0" applyNumberFormat="1" applyFont="1" applyFill="1" applyBorder="1" applyAlignment="1" applyProtection="1">
      <alignment horizontal="right"/>
      <protection locked="0"/>
    </xf>
    <xf numFmtId="4" fontId="9" fillId="0" borderId="89" xfId="0" applyNumberFormat="1" applyFont="1" applyFill="1" applyBorder="1" applyAlignment="1" applyProtection="1">
      <alignment horizontal="right"/>
      <protection locked="0"/>
    </xf>
    <xf numFmtId="4" fontId="9" fillId="0" borderId="165" xfId="0" applyNumberFormat="1" applyFont="1" applyFill="1" applyBorder="1" applyAlignment="1" applyProtection="1">
      <alignment horizontal="right"/>
      <protection locked="0"/>
    </xf>
    <xf numFmtId="4" fontId="9" fillId="0" borderId="89" xfId="5" applyNumberFormat="1" applyFont="1" applyFill="1" applyBorder="1" applyAlignment="1" applyProtection="1">
      <alignment horizontal="right"/>
      <protection locked="0"/>
    </xf>
    <xf numFmtId="4" fontId="9" fillId="0" borderId="171" xfId="5" applyNumberFormat="1" applyFont="1" applyFill="1" applyBorder="1" applyAlignment="1" applyProtection="1">
      <alignment horizontal="right"/>
      <protection locked="0"/>
    </xf>
    <xf numFmtId="4" fontId="9" fillId="0" borderId="173" xfId="4" applyNumberFormat="1" applyFont="1" applyFill="1" applyBorder="1" applyAlignment="1" applyProtection="1">
      <alignment horizontal="right"/>
      <protection locked="0"/>
    </xf>
    <xf numFmtId="4" fontId="9" fillId="0" borderId="165" xfId="4" applyNumberFormat="1" applyFont="1" applyFill="1" applyBorder="1" applyAlignment="1" applyProtection="1">
      <alignment horizontal="right"/>
      <protection locked="0"/>
    </xf>
    <xf numFmtId="4" fontId="4" fillId="0" borderId="52" xfId="5" applyNumberFormat="1" applyFont="1" applyFill="1" applyBorder="1" applyAlignment="1" applyProtection="1">
      <alignment horizontal="right"/>
      <protection locked="0"/>
    </xf>
    <xf numFmtId="4" fontId="4" fillId="0" borderId="165" xfId="5" applyNumberFormat="1" applyFont="1" applyFill="1" applyBorder="1" applyAlignment="1" applyProtection="1">
      <alignment horizontal="right"/>
      <protection locked="0"/>
    </xf>
    <xf numFmtId="4" fontId="9" fillId="0" borderId="173" xfId="5" applyNumberFormat="1" applyFont="1" applyFill="1" applyBorder="1" applyAlignment="1" applyProtection="1">
      <alignment horizontal="right"/>
      <protection locked="0"/>
    </xf>
    <xf numFmtId="4" fontId="9" fillId="0" borderId="165" xfId="5" applyNumberFormat="1" applyFont="1" applyFill="1" applyBorder="1" applyAlignment="1" applyProtection="1">
      <alignment horizontal="right"/>
      <protection locked="0"/>
    </xf>
    <xf numFmtId="4" fontId="4" fillId="0" borderId="163" xfId="5" applyNumberFormat="1" applyFont="1" applyFill="1" applyBorder="1" applyAlignment="1" applyProtection="1">
      <alignment horizontal="right"/>
      <protection locked="0"/>
    </xf>
    <xf numFmtId="4" fontId="39" fillId="0" borderId="104" xfId="5" applyNumberFormat="1" applyFont="1" applyFill="1" applyBorder="1" applyAlignment="1" applyProtection="1">
      <alignment horizontal="right"/>
      <protection locked="0"/>
    </xf>
    <xf numFmtId="4" fontId="9" fillId="0" borderId="82" xfId="0" applyNumberFormat="1" applyFont="1" applyFill="1" applyBorder="1" applyAlignment="1" applyProtection="1">
      <alignment horizontal="right"/>
      <protection locked="0"/>
    </xf>
    <xf numFmtId="4" fontId="9" fillId="0" borderId="83" xfId="0" applyNumberFormat="1" applyFont="1" applyFill="1" applyBorder="1" applyAlignment="1" applyProtection="1">
      <alignment horizontal="right"/>
      <protection locked="0"/>
    </xf>
    <xf numFmtId="4" fontId="9" fillId="0" borderId="117" xfId="0" applyNumberFormat="1" applyFont="1" applyFill="1" applyBorder="1" applyAlignment="1" applyProtection="1">
      <alignment horizontal="right"/>
      <protection locked="0"/>
    </xf>
    <xf numFmtId="4" fontId="9" fillId="0" borderId="119" xfId="0" applyNumberFormat="1" applyFont="1" applyFill="1" applyBorder="1" applyAlignment="1" applyProtection="1">
      <alignment horizontal="right"/>
      <protection locked="0"/>
    </xf>
    <xf numFmtId="4" fontId="9" fillId="0" borderId="116" xfId="0" applyNumberFormat="1" applyFont="1" applyFill="1" applyBorder="1" applyAlignment="1" applyProtection="1">
      <alignment horizontal="right"/>
      <protection locked="0"/>
    </xf>
    <xf numFmtId="4" fontId="9" fillId="0" borderId="167" xfId="0" applyNumberFormat="1" applyFont="1" applyFill="1" applyBorder="1" applyAlignment="1" applyProtection="1">
      <alignment horizontal="right"/>
      <protection locked="0"/>
    </xf>
    <xf numFmtId="4" fontId="9" fillId="0" borderId="169" xfId="0" applyNumberFormat="1" applyFont="1" applyFill="1" applyBorder="1" applyAlignment="1" applyProtection="1">
      <alignment horizontal="right"/>
      <protection locked="0"/>
    </xf>
    <xf numFmtId="4" fontId="39" fillId="0" borderId="104" xfId="0" applyNumberFormat="1" applyFont="1" applyFill="1" applyBorder="1" applyAlignment="1" applyProtection="1">
      <alignment horizontal="right" vertical="center"/>
      <protection locked="0"/>
    </xf>
    <xf numFmtId="4" fontId="3" fillId="0" borderId="112" xfId="0" applyNumberFormat="1" applyFont="1" applyFill="1" applyBorder="1" applyAlignment="1" applyProtection="1">
      <alignment horizontal="right"/>
      <protection locked="0"/>
    </xf>
    <xf numFmtId="4" fontId="3" fillId="0" borderId="113" xfId="0" applyNumberFormat="1" applyFont="1" applyFill="1" applyBorder="1" applyAlignment="1" applyProtection="1">
      <alignment horizontal="right"/>
      <protection locked="0"/>
    </xf>
    <xf numFmtId="4" fontId="9" fillId="0" borderId="115" xfId="0" applyNumberFormat="1" applyFont="1" applyFill="1" applyBorder="1" applyAlignment="1" applyProtection="1">
      <alignment horizontal="right" wrapText="1"/>
      <protection locked="0"/>
    </xf>
    <xf numFmtId="0" fontId="44" fillId="0" borderId="115" xfId="0" applyFont="1" applyFill="1" applyBorder="1" applyAlignment="1" applyProtection="1">
      <alignment horizontal="right" wrapText="1"/>
      <protection locked="0"/>
    </xf>
    <xf numFmtId="4" fontId="39" fillId="0" borderId="116" xfId="5" applyNumberFormat="1" applyFont="1" applyFill="1" applyBorder="1" applyAlignment="1" applyProtection="1">
      <alignment horizontal="right" vertical="center"/>
      <protection locked="0"/>
    </xf>
    <xf numFmtId="4" fontId="4" fillId="0" borderId="165" xfId="0" applyNumberFormat="1" applyFont="1" applyFill="1" applyBorder="1" applyAlignment="1" applyProtection="1">
      <alignment horizontal="right"/>
      <protection locked="0"/>
    </xf>
    <xf numFmtId="4" fontId="4" fillId="0" borderId="167" xfId="0" applyNumberFormat="1" applyFont="1" applyFill="1" applyBorder="1" applyAlignment="1" applyProtection="1">
      <alignment horizontal="right" wrapText="1"/>
      <protection locked="0"/>
    </xf>
    <xf numFmtId="4" fontId="4" fillId="0" borderId="169" xfId="0" applyNumberFormat="1" applyFont="1" applyFill="1" applyBorder="1" applyAlignment="1" applyProtection="1">
      <alignment horizontal="right"/>
      <protection locked="0"/>
    </xf>
    <xf numFmtId="4" fontId="39" fillId="0" borderId="124" xfId="5" applyNumberFormat="1" applyFont="1" applyFill="1" applyBorder="1" applyAlignment="1" applyProtection="1">
      <alignment horizontal="right" vertical="center"/>
      <protection locked="0"/>
    </xf>
    <xf numFmtId="4" fontId="3" fillId="0" borderId="54" xfId="5" applyNumberFormat="1" applyFont="1" applyFill="1" applyBorder="1" applyAlignment="1" applyProtection="1">
      <alignment horizontal="right"/>
      <protection locked="0"/>
    </xf>
    <xf numFmtId="4" fontId="3" fillId="0" borderId="54" xfId="0" applyNumberFormat="1" applyFont="1" applyFill="1" applyBorder="1" applyAlignment="1" applyProtection="1">
      <alignment horizontal="right" vertical="center"/>
      <protection locked="0"/>
    </xf>
    <xf numFmtId="4" fontId="3" fillId="0" borderId="54" xfId="0" applyNumberFormat="1" applyFont="1" applyFill="1" applyBorder="1" applyAlignment="1" applyProtection="1">
      <alignment horizontal="right"/>
      <protection locked="0"/>
    </xf>
    <xf numFmtId="0" fontId="51" fillId="0" borderId="82" xfId="0" applyFont="1" applyFill="1" applyBorder="1" applyAlignment="1" applyProtection="1">
      <protection locked="0"/>
    </xf>
    <xf numFmtId="0" fontId="51" fillId="0" borderId="83" xfId="0" applyFont="1" applyFill="1" applyBorder="1" applyAlignment="1" applyProtection="1">
      <protection locked="0"/>
    </xf>
    <xf numFmtId="4" fontId="4" fillId="0" borderId="167" xfId="0" applyNumberFormat="1" applyFont="1" applyFill="1" applyBorder="1" applyAlignment="1" applyProtection="1">
      <protection locked="0"/>
    </xf>
    <xf numFmtId="4" fontId="4" fillId="0" borderId="83" xfId="0" applyNumberFormat="1" applyFont="1" applyFill="1" applyBorder="1" applyAlignment="1" applyProtection="1">
      <alignment horizontal="right" wrapText="1"/>
      <protection locked="0"/>
    </xf>
    <xf numFmtId="4" fontId="9" fillId="0" borderId="167" xfId="0" applyNumberFormat="1" applyFont="1" applyFill="1" applyBorder="1" applyAlignment="1" applyProtection="1">
      <protection locked="0"/>
    </xf>
    <xf numFmtId="4" fontId="9" fillId="0" borderId="83" xfId="0" applyNumberFormat="1" applyFont="1" applyFill="1" applyBorder="1" applyAlignment="1" applyProtection="1">
      <alignment horizontal="right" wrapText="1"/>
      <protection locked="0"/>
    </xf>
    <xf numFmtId="4" fontId="3" fillId="0" borderId="1" xfId="0" applyNumberFormat="1" applyFont="1" applyFill="1" applyBorder="1" applyAlignment="1" applyProtection="1">
      <alignment horizontal="right"/>
      <protection locked="0"/>
    </xf>
    <xf numFmtId="4" fontId="51" fillId="0" borderId="167" xfId="0" applyNumberFormat="1" applyFont="1" applyFill="1" applyBorder="1" applyAlignment="1" applyProtection="1">
      <protection locked="0"/>
    </xf>
    <xf numFmtId="4" fontId="4" fillId="0" borderId="116" xfId="0" applyNumberFormat="1" applyFont="1" applyFill="1" applyBorder="1" applyAlignment="1" applyProtection="1">
      <alignment horizontal="right" wrapText="1"/>
      <protection locked="0"/>
    </xf>
    <xf numFmtId="4" fontId="4" fillId="0" borderId="177" xfId="0" applyNumberFormat="1" applyFont="1" applyFill="1" applyBorder="1" applyProtection="1">
      <protection locked="0"/>
    </xf>
    <xf numFmtId="4" fontId="4" fillId="0" borderId="122" xfId="0" applyNumberFormat="1" applyFont="1" applyBorder="1" applyProtection="1">
      <protection locked="0"/>
    </xf>
    <xf numFmtId="4" fontId="4" fillId="0" borderId="122" xfId="0" applyNumberFormat="1" applyFont="1" applyBorder="1" applyAlignment="1" applyProtection="1">
      <alignment horizontal="right"/>
      <protection locked="0"/>
    </xf>
    <xf numFmtId="4" fontId="4" fillId="0" borderId="179" xfId="0" applyNumberFormat="1" applyFont="1" applyBorder="1" applyAlignment="1" applyProtection="1">
      <alignment horizontal="right"/>
      <protection locked="0"/>
    </xf>
    <xf numFmtId="4" fontId="3" fillId="0" borderId="1" xfId="0" applyNumberFormat="1" applyFont="1" applyFill="1" applyBorder="1" applyAlignment="1" applyProtection="1">
      <protection locked="0"/>
    </xf>
    <xf numFmtId="4" fontId="3" fillId="0" borderId="2" xfId="0" applyNumberFormat="1" applyFont="1" applyFill="1" applyBorder="1" applyAlignment="1" applyProtection="1">
      <protection locked="0"/>
    </xf>
    <xf numFmtId="4" fontId="3" fillId="19" borderId="2" xfId="0" applyNumberFormat="1" applyFont="1" applyFill="1" applyBorder="1" applyAlignment="1" applyProtection="1">
      <alignment horizontal="right"/>
      <protection locked="0"/>
    </xf>
    <xf numFmtId="49" fontId="4" fillId="0" borderId="180" xfId="0" applyNumberFormat="1" applyFont="1" applyFill="1" applyBorder="1" applyAlignment="1">
      <alignment horizontal="center" vertical="top"/>
    </xf>
    <xf numFmtId="49" fontId="4" fillId="0" borderId="181" xfId="0" applyNumberFormat="1" applyFont="1" applyFill="1" applyBorder="1" applyAlignment="1">
      <alignment horizontal="justify" vertical="top" wrapText="1"/>
    </xf>
    <xf numFmtId="0" fontId="4" fillId="0" borderId="182" xfId="0" applyFont="1" applyFill="1" applyBorder="1" applyAlignment="1">
      <alignment horizontal="center"/>
    </xf>
    <xf numFmtId="0" fontId="4" fillId="0" borderId="181" xfId="0" applyFont="1" applyFill="1" applyBorder="1" applyAlignment="1">
      <alignment horizontal="center"/>
    </xf>
    <xf numFmtId="4" fontId="4" fillId="0" borderId="181" xfId="0" applyNumberFormat="1" applyFont="1" applyFill="1" applyBorder="1" applyAlignment="1" applyProtection="1">
      <protection locked="0"/>
    </xf>
    <xf numFmtId="4" fontId="4" fillId="0" borderId="183" xfId="0" applyNumberFormat="1" applyFont="1" applyFill="1" applyBorder="1" applyAlignment="1" applyProtection="1">
      <alignment horizontal="right" wrapText="1"/>
      <protection locked="0"/>
    </xf>
    <xf numFmtId="4" fontId="49" fillId="0" borderId="54" xfId="0" applyNumberFormat="1" applyFont="1" applyBorder="1" applyProtection="1">
      <protection locked="0"/>
    </xf>
    <xf numFmtId="4" fontId="51" fillId="0" borderId="0" xfId="0" applyNumberFormat="1" applyFont="1" applyProtection="1">
      <protection locked="0"/>
    </xf>
    <xf numFmtId="4" fontId="3" fillId="0" borderId="54" xfId="5" applyNumberFormat="1" applyFont="1" applyFill="1" applyBorder="1" applyAlignment="1" applyProtection="1">
      <alignment horizontal="right" vertical="center"/>
      <protection locked="0"/>
    </xf>
    <xf numFmtId="4" fontId="51" fillId="0" borderId="142" xfId="0" applyNumberFormat="1" applyFont="1" applyBorder="1" applyProtection="1">
      <protection locked="0"/>
    </xf>
    <xf numFmtId="4" fontId="51" fillId="0" borderId="143" xfId="0" applyNumberFormat="1" applyFont="1" applyBorder="1" applyProtection="1">
      <protection locked="0"/>
    </xf>
    <xf numFmtId="4" fontId="51" fillId="0" borderId="136" xfId="0" applyNumberFormat="1" applyFont="1" applyBorder="1" applyProtection="1">
      <protection locked="0"/>
    </xf>
    <xf numFmtId="4" fontId="51" fillId="0" borderId="137" xfId="0" applyNumberFormat="1" applyFont="1" applyBorder="1" applyProtection="1">
      <protection locked="0"/>
    </xf>
    <xf numFmtId="4" fontId="51" fillId="0" borderId="139" xfId="0" applyNumberFormat="1" applyFont="1" applyBorder="1" applyProtection="1">
      <protection locked="0"/>
    </xf>
    <xf numFmtId="4" fontId="51" fillId="0" borderId="144" xfId="0" applyNumberFormat="1" applyFont="1" applyBorder="1" applyProtection="1">
      <protection locked="0"/>
    </xf>
    <xf numFmtId="4" fontId="51" fillId="0" borderId="146" xfId="0" applyNumberFormat="1" applyFont="1" applyBorder="1" applyProtection="1">
      <protection locked="0"/>
    </xf>
    <xf numFmtId="4" fontId="51" fillId="0" borderId="147" xfId="0" applyNumberFormat="1" applyFont="1" applyBorder="1" applyProtection="1">
      <protection locked="0"/>
    </xf>
    <xf numFmtId="0" fontId="51" fillId="0" borderId="52" xfId="0" applyFont="1" applyBorder="1" applyProtection="1">
      <protection locked="0"/>
    </xf>
    <xf numFmtId="4" fontId="51" fillId="0" borderId="149" xfId="0" applyNumberFormat="1" applyFont="1" applyBorder="1" applyProtection="1">
      <protection locked="0"/>
    </xf>
    <xf numFmtId="4" fontId="51" fillId="0" borderId="52" xfId="0" applyNumberFormat="1" applyFont="1" applyBorder="1" applyProtection="1">
      <protection locked="0"/>
    </xf>
    <xf numFmtId="4" fontId="51" fillId="0" borderId="117" xfId="0" applyNumberFormat="1" applyFont="1" applyBorder="1" applyProtection="1">
      <protection locked="0"/>
    </xf>
    <xf numFmtId="4" fontId="51" fillId="0" borderId="151" xfId="0" applyNumberFormat="1" applyFont="1" applyBorder="1" applyProtection="1">
      <protection locked="0"/>
    </xf>
    <xf numFmtId="4" fontId="51" fillId="0" borderId="174" xfId="0" applyNumberFormat="1" applyFont="1" applyBorder="1" applyProtection="1">
      <protection locked="0"/>
    </xf>
    <xf numFmtId="4" fontId="51" fillId="0" borderId="177" xfId="0" applyNumberFormat="1" applyFont="1" applyBorder="1" applyProtection="1">
      <protection locked="0"/>
    </xf>
    <xf numFmtId="4" fontId="51" fillId="0" borderId="178" xfId="0" applyNumberFormat="1" applyFont="1" applyBorder="1" applyProtection="1">
      <protection locked="0"/>
    </xf>
    <xf numFmtId="4" fontId="51" fillId="0" borderId="171" xfId="0" applyNumberFormat="1" applyFont="1" applyBorder="1" applyProtection="1">
      <protection locked="0"/>
    </xf>
    <xf numFmtId="4" fontId="51" fillId="0" borderId="127" xfId="0" applyNumberFormat="1" applyFont="1" applyBorder="1" applyProtection="1">
      <protection locked="0"/>
    </xf>
    <xf numFmtId="4" fontId="51" fillId="0" borderId="54" xfId="0" applyNumberFormat="1" applyFont="1" applyBorder="1" applyProtection="1">
      <protection locked="0"/>
    </xf>
    <xf numFmtId="0" fontId="51" fillId="0" borderId="146" xfId="0" applyFont="1" applyBorder="1" applyProtection="1">
      <protection locked="0"/>
    </xf>
    <xf numFmtId="2" fontId="51" fillId="0" borderId="52" xfId="0" applyNumberFormat="1" applyFont="1" applyBorder="1" applyProtection="1">
      <protection locked="0"/>
    </xf>
    <xf numFmtId="4" fontId="51" fillId="0" borderId="153" xfId="0" applyNumberFormat="1" applyFont="1" applyBorder="1" applyProtection="1">
      <protection locked="0"/>
    </xf>
    <xf numFmtId="2" fontId="51" fillId="0" borderId="117" xfId="0" applyNumberFormat="1" applyFont="1" applyBorder="1" applyProtection="1">
      <protection locked="0"/>
    </xf>
    <xf numFmtId="2" fontId="51" fillId="0" borderId="171" xfId="0" applyNumberFormat="1" applyFont="1" applyBorder="1" applyProtection="1">
      <protection locked="0"/>
    </xf>
    <xf numFmtId="4" fontId="51" fillId="0" borderId="115" xfId="0" applyNumberFormat="1" applyFont="1" applyBorder="1" applyProtection="1">
      <protection locked="0"/>
    </xf>
    <xf numFmtId="2" fontId="9" fillId="2" borderId="52" xfId="0" applyNumberFormat="1" applyFont="1" applyFill="1" applyBorder="1" applyProtection="1">
      <protection locked="0"/>
    </xf>
    <xf numFmtId="2" fontId="9" fillId="2" borderId="117" xfId="0" applyNumberFormat="1" applyFont="1" applyFill="1" applyBorder="1" applyProtection="1">
      <protection locked="0"/>
    </xf>
    <xf numFmtId="2" fontId="9" fillId="2" borderId="171" xfId="0" applyNumberFormat="1" applyFont="1" applyFill="1" applyBorder="1" applyProtection="1">
      <protection locked="0"/>
    </xf>
    <xf numFmtId="4" fontId="51" fillId="0" borderId="82" xfId="0" applyNumberFormat="1" applyFont="1" applyBorder="1" applyProtection="1">
      <protection locked="0"/>
    </xf>
    <xf numFmtId="4" fontId="49" fillId="0" borderId="137" xfId="0" applyNumberFormat="1" applyFont="1" applyBorder="1" applyProtection="1">
      <protection locked="0"/>
    </xf>
    <xf numFmtId="4" fontId="3" fillId="0" borderId="1" xfId="0" applyNumberFormat="1" applyFont="1" applyFill="1" applyBorder="1" applyAlignment="1" applyProtection="1">
      <alignment horizontal="right" vertical="center"/>
      <protection locked="0"/>
    </xf>
    <xf numFmtId="4" fontId="5" fillId="0" borderId="3" xfId="0" applyNumberFormat="1" applyFont="1" applyFill="1" applyBorder="1" applyProtection="1">
      <protection locked="0"/>
    </xf>
    <xf numFmtId="4" fontId="5" fillId="0" borderId="53" xfId="0" applyNumberFormat="1" applyFont="1" applyFill="1" applyBorder="1" applyProtection="1">
      <protection locked="0"/>
    </xf>
    <xf numFmtId="4" fontId="5" fillId="0" borderId="54" xfId="5" applyNumberFormat="1" applyFont="1" applyBorder="1" applyAlignment="1" applyProtection="1">
      <alignment horizontal="right"/>
      <protection locked="0"/>
    </xf>
    <xf numFmtId="4" fontId="5" fillId="19" borderId="2" xfId="1" applyNumberFormat="1" applyFont="1" applyFill="1" applyBorder="1" applyAlignment="1" applyProtection="1">
      <alignment horizontal="right"/>
      <protection locked="0"/>
    </xf>
    <xf numFmtId="4" fontId="30" fillId="0" borderId="55" xfId="1" applyNumberFormat="1" applyFont="1" applyBorder="1" applyProtection="1">
      <protection locked="0"/>
    </xf>
    <xf numFmtId="4" fontId="5" fillId="0" borderId="2" xfId="0" applyNumberFormat="1" applyFont="1" applyFill="1" applyBorder="1" applyProtection="1">
      <protection locked="0"/>
    </xf>
    <xf numFmtId="4" fontId="5" fillId="0" borderId="1" xfId="0" applyNumberFormat="1" applyFont="1" applyFill="1" applyBorder="1" applyProtection="1">
      <protection locked="0"/>
    </xf>
    <xf numFmtId="0" fontId="33" fillId="0" borderId="6" xfId="0" applyNumberFormat="1" applyFont="1" applyFill="1" applyBorder="1" applyAlignment="1">
      <alignment horizontal="center"/>
    </xf>
    <xf numFmtId="0" fontId="4" fillId="0" borderId="6" xfId="0" applyNumberFormat="1" applyFont="1" applyFill="1" applyBorder="1"/>
    <xf numFmtId="0" fontId="9" fillId="0" borderId="6" xfId="0" quotePrefix="1" applyNumberFormat="1" applyFont="1" applyFill="1" applyBorder="1" applyAlignment="1">
      <alignment wrapText="1"/>
    </xf>
    <xf numFmtId="4" fontId="4" fillId="0" borderId="44" xfId="0" applyNumberFormat="1" applyFont="1" applyFill="1" applyBorder="1" applyAlignment="1" applyProtection="1">
      <alignment wrapText="1"/>
      <protection locked="0"/>
    </xf>
    <xf numFmtId="4" fontId="4" fillId="0" borderId="36" xfId="0" applyNumberFormat="1" applyFont="1" applyFill="1" applyBorder="1" applyAlignment="1">
      <alignment horizontal="right"/>
    </xf>
    <xf numFmtId="4" fontId="4" fillId="0" borderId="37" xfId="0" applyNumberFormat="1" applyFont="1" applyFill="1" applyBorder="1" applyAlignment="1">
      <alignment horizontal="right"/>
    </xf>
    <xf numFmtId="4" fontId="4" fillId="0" borderId="38" xfId="0" applyNumberFormat="1" applyFont="1" applyFill="1" applyBorder="1" applyAlignment="1">
      <alignment horizontal="right"/>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4" fillId="0" borderId="19" xfId="0" applyFont="1" applyFill="1" applyBorder="1" applyAlignment="1">
      <alignment horizontal="right" vertical="center"/>
    </xf>
    <xf numFmtId="0" fontId="4" fillId="0" borderId="20" xfId="0" applyFont="1" applyFill="1" applyBorder="1" applyAlignment="1">
      <alignment horizontal="right" vertical="center"/>
    </xf>
    <xf numFmtId="0" fontId="4" fillId="0" borderId="24" xfId="0" applyFont="1" applyFill="1" applyBorder="1" applyAlignment="1">
      <alignment horizontal="right" vertical="center"/>
    </xf>
    <xf numFmtId="0" fontId="4" fillId="0" borderId="16" xfId="0" applyFont="1" applyFill="1" applyBorder="1" applyAlignment="1">
      <alignment horizontal="right" vertical="center"/>
    </xf>
    <xf numFmtId="0" fontId="4" fillId="0" borderId="17" xfId="0" applyFont="1" applyFill="1" applyBorder="1" applyAlignment="1">
      <alignment horizontal="right"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10" fillId="0" borderId="17" xfId="0" applyFont="1" applyFill="1" applyBorder="1" applyAlignment="1">
      <alignment horizontal="right" vertical="center"/>
    </xf>
    <xf numFmtId="4" fontId="31"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0" fontId="11" fillId="0" borderId="0" xfId="0" quotePrefix="1" applyFont="1" applyFill="1" applyBorder="1" applyAlignment="1">
      <alignment horizontal="center" vertical="top" wrapText="1"/>
    </xf>
    <xf numFmtId="0" fontId="4" fillId="0" borderId="19" xfId="0" applyNumberFormat="1" applyFont="1" applyFill="1" applyBorder="1" applyAlignment="1">
      <alignment horizontal="right" vertical="center"/>
    </xf>
    <xf numFmtId="0" fontId="4" fillId="0" borderId="20" xfId="0" applyNumberFormat="1" applyFont="1" applyFill="1" applyBorder="1" applyAlignment="1">
      <alignment horizontal="right" vertical="center"/>
    </xf>
    <xf numFmtId="0" fontId="4" fillId="0" borderId="40" xfId="0" applyNumberFormat="1" applyFont="1" applyFill="1" applyBorder="1" applyAlignment="1">
      <alignment horizontal="right" vertical="center"/>
    </xf>
    <xf numFmtId="4" fontId="11" fillId="0" borderId="9" xfId="0" applyNumberFormat="1" applyFont="1" applyFill="1" applyBorder="1" applyAlignment="1">
      <alignment horizontal="center" vertical="center" wrapText="1"/>
    </xf>
    <xf numFmtId="4" fontId="11" fillId="0" borderId="12"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10" fillId="0" borderId="12" xfId="0" applyFont="1" applyFill="1" applyBorder="1" applyAlignment="1"/>
    <xf numFmtId="0" fontId="4" fillId="0" borderId="8" xfId="0" applyFont="1" applyFill="1" applyBorder="1" applyAlignment="1">
      <alignment horizontal="center" vertical="center" wrapText="1"/>
    </xf>
    <xf numFmtId="0" fontId="10" fillId="0" borderId="11" xfId="0" applyFont="1" applyFill="1" applyBorder="1" applyAlignment="1"/>
    <xf numFmtId="0" fontId="31" fillId="0" borderId="21" xfId="0" applyFont="1" applyFill="1" applyBorder="1" applyAlignment="1">
      <alignment horizontal="left" vertical="top"/>
    </xf>
    <xf numFmtId="0" fontId="31" fillId="0" borderId="21" xfId="0" quotePrefix="1" applyFont="1" applyFill="1" applyBorder="1" applyAlignment="1">
      <alignment horizontal="left" vertical="top"/>
    </xf>
    <xf numFmtId="0" fontId="3" fillId="0" borderId="32"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3" fillId="0" borderId="17"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23" xfId="0" applyNumberFormat="1" applyFont="1" applyFill="1" applyBorder="1" applyAlignment="1">
      <alignment horizontal="right" vertical="center"/>
    </xf>
    <xf numFmtId="0" fontId="2" fillId="0" borderId="20" xfId="0" applyNumberFormat="1" applyFont="1" applyFill="1" applyBorder="1" applyAlignment="1">
      <alignment horizontal="right" vertical="center"/>
    </xf>
    <xf numFmtId="0" fontId="2" fillId="0" borderId="24" xfId="0" applyNumberFormat="1" applyFont="1" applyFill="1" applyBorder="1" applyAlignment="1">
      <alignment horizontal="righ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xf>
    <xf numFmtId="0" fontId="3" fillId="0" borderId="24" xfId="0" applyFont="1" applyFill="1" applyBorder="1" applyAlignment="1">
      <alignment horizontal="left" vertical="center"/>
    </xf>
    <xf numFmtId="0" fontId="3" fillId="0" borderId="75" xfId="0" applyFont="1" applyFill="1" applyBorder="1" applyAlignment="1">
      <alignment horizontal="left" vertical="center"/>
    </xf>
    <xf numFmtId="0" fontId="3" fillId="0" borderId="76" xfId="0" applyFont="1" applyFill="1" applyBorder="1" applyAlignment="1">
      <alignment horizontal="left" vertical="center"/>
    </xf>
    <xf numFmtId="0" fontId="3" fillId="0" borderId="77" xfId="0" applyFont="1" applyFill="1" applyBorder="1" applyAlignment="1">
      <alignment horizontal="left" vertical="center"/>
    </xf>
    <xf numFmtId="0" fontId="5" fillId="0" borderId="0" xfId="0" applyFont="1" applyFill="1" applyBorder="1" applyAlignment="1">
      <alignment horizontal="center" vertical="center" wrapText="1"/>
    </xf>
    <xf numFmtId="49" fontId="4" fillId="0" borderId="68" xfId="0" applyNumberFormat="1" applyFont="1" applyFill="1" applyBorder="1" applyAlignment="1">
      <alignment horizontal="center" vertical="center" wrapText="1"/>
    </xf>
    <xf numFmtId="49" fontId="10" fillId="0" borderId="72" xfId="0" applyNumberFormat="1" applyFont="1" applyFill="1" applyBorder="1" applyAlignment="1"/>
    <xf numFmtId="0" fontId="4" fillId="0" borderId="69" xfId="0" applyFont="1" applyFill="1" applyBorder="1" applyAlignment="1">
      <alignment horizontal="center" vertical="center" wrapText="1"/>
    </xf>
    <xf numFmtId="0" fontId="10" fillId="0" borderId="73" xfId="0" applyFont="1" applyFill="1" applyBorder="1" applyAlignment="1"/>
    <xf numFmtId="0" fontId="4" fillId="0" borderId="85" xfId="0" applyFont="1" applyFill="1" applyBorder="1" applyAlignment="1">
      <alignment horizontal="right" vertical="center"/>
    </xf>
    <xf numFmtId="0" fontId="4" fillId="0" borderId="84" xfId="0" applyFont="1" applyFill="1" applyBorder="1" applyAlignment="1">
      <alignment horizontal="right" vertical="center"/>
    </xf>
    <xf numFmtId="0" fontId="4" fillId="0" borderId="86" xfId="0" applyFont="1" applyFill="1" applyBorder="1" applyAlignment="1">
      <alignment horizontal="right" vertical="center"/>
    </xf>
    <xf numFmtId="0" fontId="2" fillId="0" borderId="92" xfId="0" applyFont="1" applyFill="1" applyBorder="1" applyAlignment="1">
      <alignment horizontal="center" vertical="center"/>
    </xf>
    <xf numFmtId="0" fontId="2" fillId="0" borderId="76" xfId="0" applyFont="1" applyFill="1" applyBorder="1" applyAlignment="1">
      <alignment horizontal="center" vertical="center"/>
    </xf>
    <xf numFmtId="0" fontId="2" fillId="0" borderId="77" xfId="0" applyFont="1" applyFill="1" applyBorder="1" applyAlignment="1">
      <alignment horizontal="center" vertical="center"/>
    </xf>
    <xf numFmtId="0" fontId="3" fillId="0" borderId="93" xfId="0" applyFont="1" applyFill="1" applyBorder="1" applyAlignment="1">
      <alignment horizontal="left" vertical="center"/>
    </xf>
    <xf numFmtId="0" fontId="2" fillId="0" borderId="0" xfId="0" applyFont="1" applyFill="1" applyAlignment="1">
      <alignment horizontal="right" vertical="center"/>
    </xf>
    <xf numFmtId="0" fontId="2" fillId="0" borderId="94" xfId="0" applyFont="1" applyFill="1" applyBorder="1" applyAlignment="1">
      <alignment horizontal="right" vertical="center"/>
    </xf>
    <xf numFmtId="0" fontId="3" fillId="0" borderId="100" xfId="0" applyFont="1" applyFill="1" applyBorder="1" applyAlignment="1">
      <alignment horizontal="left" vertical="center"/>
    </xf>
    <xf numFmtId="0" fontId="3" fillId="0" borderId="101" xfId="0" applyFont="1" applyFill="1" applyBorder="1" applyAlignment="1">
      <alignment horizontal="left" vertical="center"/>
    </xf>
    <xf numFmtId="0" fontId="3" fillId="0" borderId="102" xfId="0" applyFont="1" applyFill="1" applyBorder="1" applyAlignment="1">
      <alignment horizontal="left" vertical="center"/>
    </xf>
    <xf numFmtId="0" fontId="4" fillId="0" borderId="75" xfId="0" applyFont="1" applyFill="1" applyBorder="1" applyAlignment="1">
      <alignment horizontal="left" vertical="top" wrapText="1"/>
    </xf>
    <xf numFmtId="0" fontId="4" fillId="0" borderId="76" xfId="0" applyFont="1" applyFill="1" applyBorder="1" applyAlignment="1">
      <alignment horizontal="left" vertical="top" wrapText="1"/>
    </xf>
    <xf numFmtId="0" fontId="4" fillId="0" borderId="77" xfId="0" applyFont="1" applyFill="1" applyBorder="1" applyAlignment="1">
      <alignment horizontal="left" vertical="top" wrapText="1"/>
    </xf>
    <xf numFmtId="49" fontId="35" fillId="0" borderId="78" xfId="0" applyNumberFormat="1" applyFont="1" applyFill="1" applyBorder="1" applyAlignment="1">
      <alignment horizontal="center" vertical="top"/>
    </xf>
    <xf numFmtId="49" fontId="35" fillId="0" borderId="88" xfId="0" applyNumberFormat="1" applyFont="1" applyFill="1" applyBorder="1" applyAlignment="1">
      <alignment horizontal="center" vertical="top"/>
    </xf>
    <xf numFmtId="2" fontId="5" fillId="0" borderId="0" xfId="0" applyNumberFormat="1" applyFont="1" applyFill="1" applyBorder="1" applyAlignment="1" applyProtection="1">
      <alignment horizontal="center"/>
    </xf>
    <xf numFmtId="0" fontId="4" fillId="0" borderId="0" xfId="57" applyFont="1" applyFill="1" applyBorder="1" applyAlignment="1">
      <alignment horizontal="left"/>
    </xf>
    <xf numFmtId="0" fontId="4" fillId="0" borderId="0" xfId="0" applyFont="1" applyFill="1" applyBorder="1" applyAlignment="1">
      <alignment horizontal="left"/>
    </xf>
    <xf numFmtId="2" fontId="4" fillId="0" borderId="0" xfId="0" applyNumberFormat="1" applyFont="1" applyFill="1" applyBorder="1" applyAlignment="1" applyProtection="1">
      <alignment horizontal="left"/>
    </xf>
    <xf numFmtId="0" fontId="4" fillId="0" borderId="0" xfId="5" applyFont="1" applyBorder="1" applyAlignment="1">
      <alignment horizontal="center"/>
    </xf>
    <xf numFmtId="0" fontId="39" fillId="0" borderId="120" xfId="5" applyFont="1" applyFill="1" applyBorder="1" applyAlignment="1">
      <alignment horizontal="center" vertical="center"/>
    </xf>
    <xf numFmtId="0" fontId="39" fillId="0" borderId="121" xfId="5" applyFont="1" applyFill="1" applyBorder="1" applyAlignment="1">
      <alignment horizontal="center" vertical="center"/>
    </xf>
    <xf numFmtId="0" fontId="39" fillId="0" borderId="122" xfId="5" applyFont="1" applyFill="1" applyBorder="1" applyAlignment="1">
      <alignment horizontal="center" vertical="center"/>
    </xf>
    <xf numFmtId="0" fontId="39" fillId="0" borderId="0" xfId="5" applyFont="1" applyFill="1" applyBorder="1" applyAlignment="1">
      <alignment horizontal="center" vertical="center" wrapText="1"/>
    </xf>
    <xf numFmtId="0" fontId="9" fillId="0" borderId="0" xfId="5" applyFont="1" applyFill="1" applyBorder="1" applyAlignment="1"/>
    <xf numFmtId="0" fontId="39" fillId="0" borderId="164" xfId="5" applyFont="1" applyFill="1" applyBorder="1" applyAlignment="1">
      <alignment horizontal="center" vertical="center" wrapText="1"/>
    </xf>
    <xf numFmtId="0" fontId="9" fillId="0" borderId="164" xfId="5" applyFont="1" applyFill="1" applyBorder="1" applyAlignment="1"/>
    <xf numFmtId="0" fontId="39" fillId="0" borderId="127" xfId="5" applyFont="1" applyFill="1" applyBorder="1" applyAlignment="1">
      <alignment horizontal="left" vertical="top" wrapText="1"/>
    </xf>
    <xf numFmtId="0" fontId="9" fillId="0" borderId="127" xfId="5" applyFont="1" applyFill="1" applyBorder="1" applyAlignment="1"/>
    <xf numFmtId="0" fontId="39" fillId="0" borderId="128" xfId="0" applyFont="1" applyFill="1" applyBorder="1" applyAlignment="1">
      <alignment horizontal="left" vertical="center" wrapText="1"/>
    </xf>
    <xf numFmtId="0" fontId="39" fillId="0" borderId="127" xfId="0" applyFont="1" applyFill="1" applyBorder="1" applyAlignment="1">
      <alignment horizontal="left" vertical="center" wrapText="1"/>
    </xf>
    <xf numFmtId="0" fontId="39" fillId="0" borderId="129" xfId="0" applyFont="1" applyFill="1" applyBorder="1" applyAlignment="1">
      <alignment horizontal="left" vertical="center" wrapText="1"/>
    </xf>
    <xf numFmtId="0" fontId="39" fillId="0" borderId="127" xfId="0" applyFont="1" applyFill="1" applyBorder="1" applyAlignment="1">
      <alignment horizontal="left" vertical="top" wrapText="1"/>
    </xf>
    <xf numFmtId="0" fontId="47" fillId="0" borderId="0" xfId="5" applyFont="1" applyFill="1" applyBorder="1" applyAlignment="1">
      <alignment horizontal="center"/>
    </xf>
    <xf numFmtId="0" fontId="47" fillId="0" borderId="0" xfId="5" applyFont="1" applyFill="1" applyAlignment="1">
      <alignment horizontal="center"/>
    </xf>
    <xf numFmtId="166" fontId="3" fillId="0" borderId="4" xfId="5" applyNumberFormat="1" applyFont="1" applyFill="1" applyBorder="1" applyAlignment="1">
      <alignment horizontal="center" vertical="center"/>
    </xf>
    <xf numFmtId="166" fontId="3" fillId="0" borderId="107" xfId="5" applyNumberFormat="1" applyFont="1" applyFill="1" applyBorder="1" applyAlignment="1">
      <alignment horizontal="center" vertical="center"/>
    </xf>
    <xf numFmtId="0" fontId="3" fillId="0" borderId="4" xfId="5" applyFont="1" applyFill="1" applyBorder="1" applyAlignment="1">
      <alignment horizontal="center" vertical="center"/>
    </xf>
    <xf numFmtId="0" fontId="3" fillId="0" borderId="107" xfId="5" applyFont="1" applyFill="1" applyBorder="1" applyAlignment="1">
      <alignment horizontal="center" vertical="center"/>
    </xf>
    <xf numFmtId="0" fontId="3" fillId="0" borderId="108" xfId="5" applyFont="1" applyFill="1" applyBorder="1" applyAlignment="1">
      <alignment horizontal="center" vertical="center"/>
    </xf>
    <xf numFmtId="0" fontId="39" fillId="0" borderId="4" xfId="0" applyFont="1" applyFill="1" applyBorder="1" applyAlignment="1">
      <alignment horizontal="center" vertical="center"/>
    </xf>
    <xf numFmtId="0" fontId="39" fillId="0" borderId="107" xfId="0" applyFont="1" applyFill="1" applyBorder="1" applyAlignment="1">
      <alignment horizontal="center" vertical="center"/>
    </xf>
    <xf numFmtId="0" fontId="39" fillId="0" borderId="108" xfId="0" applyFont="1" applyFill="1" applyBorder="1" applyAlignment="1">
      <alignment horizontal="center" vertical="center"/>
    </xf>
    <xf numFmtId="0" fontId="39" fillId="0" borderId="106" xfId="0" applyFont="1" applyFill="1" applyBorder="1" applyAlignment="1">
      <alignment horizontal="left" vertical="top" wrapText="1"/>
    </xf>
    <xf numFmtId="0" fontId="39" fillId="0" borderId="107" xfId="0" applyFont="1" applyFill="1" applyBorder="1" applyAlignment="1">
      <alignment horizontal="left" vertical="top" wrapText="1"/>
    </xf>
    <xf numFmtId="0" fontId="9" fillId="0" borderId="68" xfId="5" applyFont="1" applyBorder="1" applyAlignment="1">
      <alignment horizontal="center" vertical="center" wrapText="1"/>
    </xf>
    <xf numFmtId="0" fontId="9" fillId="0" borderId="72" xfId="5" applyFont="1" applyBorder="1" applyAlignment="1">
      <alignment horizontal="center"/>
    </xf>
    <xf numFmtId="0" fontId="4" fillId="0" borderId="69" xfId="5" applyFont="1" applyFill="1" applyBorder="1" applyAlignment="1">
      <alignment horizontal="center" vertical="center" wrapText="1"/>
    </xf>
    <xf numFmtId="0" fontId="4" fillId="0" borderId="73" xfId="5" applyFont="1" applyFill="1" applyBorder="1" applyAlignment="1"/>
    <xf numFmtId="0" fontId="9" fillId="0" borderId="69" xfId="5" applyFont="1" applyBorder="1" applyAlignment="1">
      <alignment horizontal="center" vertical="center" wrapText="1"/>
    </xf>
    <xf numFmtId="0" fontId="9" fillId="0" borderId="73" xfId="5" applyFont="1" applyBorder="1" applyAlignment="1"/>
    <xf numFmtId="0" fontId="3" fillId="0" borderId="125" xfId="0" applyFont="1" applyBorder="1" applyAlignment="1">
      <alignment horizontal="center"/>
    </xf>
    <xf numFmtId="0" fontId="3" fillId="0" borderId="126" xfId="0" applyFont="1" applyBorder="1" applyAlignment="1">
      <alignment horizontal="center"/>
    </xf>
    <xf numFmtId="0" fontId="3" fillId="0" borderId="4" xfId="0" applyFont="1" applyFill="1" applyBorder="1" applyAlignment="1">
      <alignment horizontal="right" vertical="center"/>
    </xf>
    <xf numFmtId="0" fontId="51" fillId="0" borderId="107" xfId="0" applyFont="1" applyFill="1" applyBorder="1" applyAlignment="1"/>
    <xf numFmtId="0" fontId="51" fillId="0" borderId="109" xfId="0" applyFont="1" applyFill="1" applyBorder="1" applyAlignment="1"/>
    <xf numFmtId="4" fontId="3" fillId="0" borderId="112" xfId="0" applyNumberFormat="1" applyFont="1" applyFill="1" applyBorder="1" applyAlignment="1">
      <alignment horizontal="left" vertical="center"/>
    </xf>
    <xf numFmtId="4" fontId="51" fillId="0" borderId="112" xfId="0" applyNumberFormat="1" applyFont="1" applyFill="1" applyBorder="1" applyAlignment="1"/>
    <xf numFmtId="4" fontId="51" fillId="0" borderId="113" xfId="0" applyNumberFormat="1" applyFont="1" applyFill="1" applyBorder="1" applyAlignment="1"/>
    <xf numFmtId="49" fontId="3" fillId="0" borderId="4" xfId="0" applyNumberFormat="1" applyFont="1" applyFill="1" applyBorder="1" applyAlignment="1">
      <alignment horizontal="right" vertical="center"/>
    </xf>
    <xf numFmtId="0" fontId="51" fillId="0" borderId="107" xfId="0" applyFont="1" applyBorder="1" applyAlignment="1">
      <alignment horizontal="right"/>
    </xf>
    <xf numFmtId="0" fontId="51" fillId="0" borderId="109" xfId="0" applyFont="1" applyBorder="1" applyAlignment="1">
      <alignment horizontal="right"/>
    </xf>
    <xf numFmtId="0" fontId="49" fillId="0" borderId="4" xfId="0" applyFont="1" applyFill="1" applyBorder="1" applyAlignment="1">
      <alignment horizontal="left"/>
    </xf>
    <xf numFmtId="0" fontId="49" fillId="0" borderId="107" xfId="0" applyFont="1" applyBorder="1" applyAlignment="1">
      <alignment horizontal="left"/>
    </xf>
    <xf numFmtId="0" fontId="49" fillId="0" borderId="109" xfId="0" applyFont="1" applyBorder="1" applyAlignment="1">
      <alignment horizontal="left"/>
    </xf>
    <xf numFmtId="0" fontId="3" fillId="0" borderId="4" xfId="0" applyFont="1" applyFill="1" applyBorder="1" applyAlignment="1">
      <alignment horizontal="left"/>
    </xf>
    <xf numFmtId="0" fontId="4" fillId="0" borderId="13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132" xfId="0" applyFont="1" applyFill="1" applyBorder="1" applyAlignment="1">
      <alignment horizontal="center" vertical="center" wrapText="1"/>
    </xf>
    <xf numFmtId="0" fontId="4" fillId="0" borderId="73" xfId="0" applyFont="1" applyFill="1" applyBorder="1" applyAlignment="1">
      <alignment horizontal="center" vertical="center"/>
    </xf>
    <xf numFmtId="0" fontId="4" fillId="0" borderId="73" xfId="0" applyFont="1" applyFill="1" applyBorder="1" applyAlignment="1">
      <alignment horizontal="center"/>
    </xf>
    <xf numFmtId="0" fontId="3" fillId="0" borderId="112" xfId="0" applyFont="1" applyFill="1" applyBorder="1" applyAlignment="1">
      <alignment horizontal="left" vertical="center"/>
    </xf>
    <xf numFmtId="0" fontId="51" fillId="0" borderId="112" xfId="0" applyFont="1" applyFill="1" applyBorder="1" applyAlignment="1"/>
    <xf numFmtId="0" fontId="51" fillId="0" borderId="113" xfId="0" applyFont="1" applyFill="1" applyBorder="1" applyAlignment="1"/>
    <xf numFmtId="4" fontId="11" fillId="0" borderId="0" xfId="0" applyNumberFormat="1" applyFont="1" applyFill="1" applyBorder="1" applyAlignment="1">
      <alignment horizontal="center"/>
    </xf>
    <xf numFmtId="49" fontId="4" fillId="0" borderId="135" xfId="3" applyNumberFormat="1" applyFont="1" applyFill="1" applyBorder="1" applyAlignment="1">
      <alignment horizontal="center" vertical="center" wrapText="1"/>
    </xf>
    <xf numFmtId="0" fontId="4" fillId="0" borderId="127" xfId="3" applyFont="1" applyFill="1" applyBorder="1" applyAlignment="1">
      <alignment horizontal="center" vertical="center" wrapText="1"/>
    </xf>
    <xf numFmtId="0" fontId="4" fillId="0" borderId="136" xfId="3" applyFont="1" applyFill="1" applyBorder="1" applyAlignment="1">
      <alignment horizontal="center" vertical="center" wrapText="1"/>
    </xf>
    <xf numFmtId="0" fontId="3" fillId="0" borderId="106" xfId="0" applyFont="1" applyFill="1" applyBorder="1" applyAlignment="1">
      <alignment horizontal="left" vertical="center"/>
    </xf>
    <xf numFmtId="0" fontId="8" fillId="0" borderId="107" xfId="0" applyFont="1" applyFill="1" applyBorder="1" applyAlignment="1">
      <alignment horizontal="left" vertical="center"/>
    </xf>
    <xf numFmtId="0" fontId="8" fillId="0" borderId="109" xfId="0" applyFont="1" applyFill="1" applyBorder="1" applyAlignment="1">
      <alignment horizontal="left" vertical="center"/>
    </xf>
    <xf numFmtId="0" fontId="3" fillId="0" borderId="1" xfId="0" applyFont="1" applyFill="1" applyBorder="1" applyAlignment="1">
      <alignment horizontal="right" vertical="center"/>
    </xf>
    <xf numFmtId="49" fontId="4" fillId="0" borderId="131" xfId="0" applyNumberFormat="1" applyFont="1" applyFill="1" applyBorder="1" applyAlignment="1">
      <alignment horizontal="center" vertical="center" wrapText="1"/>
    </xf>
    <xf numFmtId="0" fontId="5" fillId="0" borderId="109" xfId="0" applyFont="1" applyFill="1" applyBorder="1" applyAlignment="1">
      <alignment horizontal="left"/>
    </xf>
    <xf numFmtId="0" fontId="5" fillId="0" borderId="1" xfId="0" applyFont="1" applyFill="1" applyBorder="1" applyAlignment="1">
      <alignment horizontal="left"/>
    </xf>
    <xf numFmtId="0" fontId="5" fillId="0" borderId="3" xfId="0" applyFont="1" applyFill="1" applyBorder="1" applyAlignment="1">
      <alignment horizontal="left" wrapText="1"/>
    </xf>
    <xf numFmtId="0" fontId="4" fillId="0" borderId="5" xfId="0" applyFont="1" applyFill="1" applyBorder="1" applyAlignment="1">
      <alignment horizontal="center" vertical="center" wrapText="1"/>
    </xf>
    <xf numFmtId="0" fontId="60" fillId="0" borderId="107" xfId="0" applyFont="1" applyBorder="1" applyAlignment="1">
      <alignment horizontal="left"/>
    </xf>
    <xf numFmtId="0" fontId="60" fillId="0" borderId="109" xfId="0" applyFont="1" applyBorder="1" applyAlignment="1">
      <alignment horizontal="left"/>
    </xf>
    <xf numFmtId="0" fontId="5" fillId="0" borderId="92" xfId="0" applyFont="1" applyFill="1" applyBorder="1" applyAlignment="1">
      <alignment horizontal="left" vertical="center"/>
    </xf>
    <xf numFmtId="0" fontId="5" fillId="0" borderId="107" xfId="0" applyFont="1" applyFill="1" applyBorder="1" applyAlignment="1">
      <alignment horizontal="left" vertical="center"/>
    </xf>
    <xf numFmtId="0" fontId="5" fillId="0" borderId="109" xfId="0" applyFont="1" applyFill="1" applyBorder="1" applyAlignment="1">
      <alignment horizontal="left" vertical="center"/>
    </xf>
  </cellXfs>
  <cellStyles count="58">
    <cellStyle name="20% - Accent1 2" xfId="7" xr:uid="{00000000-0005-0000-0000-000000000000}"/>
    <cellStyle name="20% - Accent2 2" xfId="8" xr:uid="{00000000-0005-0000-0000-000001000000}"/>
    <cellStyle name="20% - Accent3 2" xfId="9" xr:uid="{00000000-0005-0000-0000-000002000000}"/>
    <cellStyle name="20% - Accent4 2" xfId="10" xr:uid="{00000000-0005-0000-0000-000003000000}"/>
    <cellStyle name="20% - Accent5 2" xfId="11" xr:uid="{00000000-0005-0000-0000-000004000000}"/>
    <cellStyle name="20% - Accent6 2" xfId="12" xr:uid="{00000000-0005-0000-0000-000005000000}"/>
    <cellStyle name="40% - Accent1 2" xfId="13" xr:uid="{00000000-0005-0000-0000-000006000000}"/>
    <cellStyle name="40% - Accent2 2" xfId="14" xr:uid="{00000000-0005-0000-0000-000007000000}"/>
    <cellStyle name="40% - Accent3 2" xfId="15" xr:uid="{00000000-0005-0000-0000-000008000000}"/>
    <cellStyle name="40% - Accent4 2" xfId="16" xr:uid="{00000000-0005-0000-0000-000009000000}"/>
    <cellStyle name="40% - Accent5 2" xfId="17" xr:uid="{00000000-0005-0000-0000-00000A000000}"/>
    <cellStyle name="40% - Accent6 2" xfId="18" xr:uid="{00000000-0005-0000-0000-00000B000000}"/>
    <cellStyle name="60% - Accent1 2" xfId="19" xr:uid="{00000000-0005-0000-0000-00000C000000}"/>
    <cellStyle name="60% - Accent2 2" xfId="20" xr:uid="{00000000-0005-0000-0000-00000D000000}"/>
    <cellStyle name="60% - Accent3 2" xfId="21" xr:uid="{00000000-0005-0000-0000-00000E000000}"/>
    <cellStyle name="60% - Accent4 2" xfId="22" xr:uid="{00000000-0005-0000-0000-00000F000000}"/>
    <cellStyle name="60% - Accent5 2" xfId="23" xr:uid="{00000000-0005-0000-0000-000010000000}"/>
    <cellStyle name="60% - Accent6 2" xfId="24" xr:uid="{00000000-0005-0000-0000-000011000000}"/>
    <cellStyle name="Accent1 2" xfId="25" xr:uid="{00000000-0005-0000-0000-000012000000}"/>
    <cellStyle name="Accent2 2" xfId="26" xr:uid="{00000000-0005-0000-0000-000013000000}"/>
    <cellStyle name="Accent3 2" xfId="27" xr:uid="{00000000-0005-0000-0000-000014000000}"/>
    <cellStyle name="Accent4 2" xfId="28" xr:uid="{00000000-0005-0000-0000-000015000000}"/>
    <cellStyle name="Accent5 2" xfId="29" xr:uid="{00000000-0005-0000-0000-000016000000}"/>
    <cellStyle name="Accent6 2" xfId="30" xr:uid="{00000000-0005-0000-0000-000017000000}"/>
    <cellStyle name="Bad 2" xfId="31" xr:uid="{00000000-0005-0000-0000-000018000000}"/>
    <cellStyle name="Calculation 2" xfId="32" xr:uid="{00000000-0005-0000-0000-000019000000}"/>
    <cellStyle name="Check Cell 2" xfId="33" xr:uid="{00000000-0005-0000-0000-00001A000000}"/>
    <cellStyle name="Comma 2" xfId="4" xr:uid="{00000000-0005-0000-0000-00001B000000}"/>
    <cellStyle name="Comma 2 2" xfId="34" xr:uid="{00000000-0005-0000-0000-00001C000000}"/>
    <cellStyle name="Explanatory Text 2" xfId="35" xr:uid="{00000000-0005-0000-0000-00001D000000}"/>
    <cellStyle name="Good 2" xfId="36" xr:uid="{00000000-0005-0000-0000-00001E000000}"/>
    <cellStyle name="Heading 1 2" xfId="37" xr:uid="{00000000-0005-0000-0000-00001F000000}"/>
    <cellStyle name="Heading 2 2" xfId="38" xr:uid="{00000000-0005-0000-0000-000020000000}"/>
    <cellStyle name="Heading 3 2" xfId="39" xr:uid="{00000000-0005-0000-0000-000021000000}"/>
    <cellStyle name="Heading 4 2" xfId="40" xr:uid="{00000000-0005-0000-0000-000022000000}"/>
    <cellStyle name="Input 2" xfId="41" xr:uid="{00000000-0005-0000-0000-000023000000}"/>
    <cellStyle name="Linked Cell 2" xfId="42" xr:uid="{00000000-0005-0000-0000-000024000000}"/>
    <cellStyle name="Neutral 2" xfId="43" xr:uid="{00000000-0005-0000-0000-000025000000}"/>
    <cellStyle name="Normal" xfId="0" builtinId="0"/>
    <cellStyle name="Normal 19" xfId="2" xr:uid="{00000000-0005-0000-0000-000027000000}"/>
    <cellStyle name="Normal 2" xfId="3" xr:uid="{00000000-0005-0000-0000-000028000000}"/>
    <cellStyle name="Normal 2 2" xfId="5" xr:uid="{00000000-0005-0000-0000-000029000000}"/>
    <cellStyle name="Normal 2 3" xfId="44" xr:uid="{00000000-0005-0000-0000-00002A000000}"/>
    <cellStyle name="Normal 3" xfId="1" xr:uid="{00000000-0005-0000-0000-00002B000000}"/>
    <cellStyle name="Normal 3 2" xfId="6" xr:uid="{00000000-0005-0000-0000-00002C000000}"/>
    <cellStyle name="Normal 3 3" xfId="45" xr:uid="{00000000-0005-0000-0000-00002D000000}"/>
    <cellStyle name="Normal 4" xfId="46" xr:uid="{00000000-0005-0000-0000-00002E000000}"/>
    <cellStyle name="Normal 48" xfId="47" xr:uid="{00000000-0005-0000-0000-00002F000000}"/>
    <cellStyle name="Normal 5" xfId="48" xr:uid="{00000000-0005-0000-0000-000030000000}"/>
    <cellStyle name="Normal 6" xfId="49" xr:uid="{00000000-0005-0000-0000-000031000000}"/>
    <cellStyle name="Normal_HYPO-3-specifikacija" xfId="56" xr:uid="{00000000-0005-0000-0000-000032000000}"/>
    <cellStyle name="Normal_Sheet1" xfId="57" xr:uid="{00000000-0005-0000-0000-000033000000}"/>
    <cellStyle name="Normal_TENDER ZA PREBACIVANJE U PREDMER" xfId="55" xr:uid="{00000000-0005-0000-0000-000034000000}"/>
    <cellStyle name="Note 2" xfId="50" xr:uid="{00000000-0005-0000-0000-000035000000}"/>
    <cellStyle name="Output 2" xfId="51" xr:uid="{00000000-0005-0000-0000-000036000000}"/>
    <cellStyle name="Title 2" xfId="52" xr:uid="{00000000-0005-0000-0000-000037000000}"/>
    <cellStyle name="Total 2" xfId="53" xr:uid="{00000000-0005-0000-0000-000038000000}"/>
    <cellStyle name="Warning Text 2" xfId="54" xr:uid="{00000000-0005-0000-0000-00003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54</xdr:row>
      <xdr:rowOff>0</xdr:rowOff>
    </xdr:from>
    <xdr:to>
      <xdr:col>2</xdr:col>
      <xdr:colOff>184731</xdr:colOff>
      <xdr:row>54</xdr:row>
      <xdr:rowOff>217798</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54</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54</xdr:row>
      <xdr:rowOff>0</xdr:rowOff>
    </xdr:from>
    <xdr:to>
      <xdr:col>2</xdr:col>
      <xdr:colOff>184731</xdr:colOff>
      <xdr:row>54</xdr:row>
      <xdr:rowOff>218359</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37"/>
  <sheetViews>
    <sheetView showZeros="0" tabSelected="1" view="pageBreakPreview" topLeftCell="A447" zoomScale="110" zoomScaleSheetLayoutView="110" workbookViewId="0">
      <selection activeCell="F455" sqref="F455"/>
    </sheetView>
  </sheetViews>
  <sheetFormatPr defaultColWidth="9.109375" defaultRowHeight="13.2"/>
  <cols>
    <col min="1" max="1" width="7.6640625" style="2" customWidth="1"/>
    <col min="2" max="2" width="36" style="15" customWidth="1"/>
    <col min="3" max="3" width="6.6640625" style="2" customWidth="1"/>
    <col min="4" max="4" width="11.44140625" style="2" customWidth="1"/>
    <col min="5" max="5" width="12.33203125" style="2" customWidth="1"/>
    <col min="6" max="6" width="17.5546875" style="2" customWidth="1"/>
    <col min="7" max="7" width="1.5546875" style="2" customWidth="1"/>
    <col min="8" max="8" width="6.109375" style="46" customWidth="1"/>
    <col min="9" max="9" width="9.5546875" style="47" customWidth="1"/>
    <col min="10" max="10" width="16" style="46" customWidth="1"/>
    <col min="11" max="16384" width="9.109375" style="46"/>
  </cols>
  <sheetData>
    <row r="1" spans="1:9" ht="13.5" customHeight="1">
      <c r="A1" s="866" t="s">
        <v>533</v>
      </c>
      <c r="B1" s="866"/>
      <c r="C1" s="866"/>
      <c r="D1" s="866"/>
      <c r="E1" s="866"/>
      <c r="F1" s="866"/>
    </row>
    <row r="2" spans="1:9" ht="44.25" customHeight="1">
      <c r="A2" s="867" t="s">
        <v>789</v>
      </c>
      <c r="B2" s="868"/>
      <c r="C2" s="868"/>
      <c r="D2" s="868"/>
      <c r="E2" s="868"/>
      <c r="F2" s="868"/>
    </row>
    <row r="3" spans="1:9" ht="12.75" customHeight="1">
      <c r="A3" s="184"/>
      <c r="B3" s="182"/>
      <c r="C3" s="182"/>
      <c r="D3" s="182"/>
      <c r="E3" s="182"/>
      <c r="F3" s="182"/>
    </row>
    <row r="4" spans="1:9" ht="16.5" customHeight="1" thickBot="1">
      <c r="A4" s="185" t="s">
        <v>443</v>
      </c>
      <c r="B4" s="878" t="s">
        <v>777</v>
      </c>
      <c r="C4" s="879"/>
      <c r="D4" s="879"/>
      <c r="E4" s="879"/>
      <c r="F4" s="879"/>
    </row>
    <row r="5" spans="1:9" s="49" customFormat="1" ht="27.75" customHeight="1" thickTop="1" thickBot="1">
      <c r="A5" s="876" t="s">
        <v>11</v>
      </c>
      <c r="B5" s="872" t="s">
        <v>14</v>
      </c>
      <c r="C5" s="874" t="s">
        <v>18</v>
      </c>
      <c r="D5" s="119" t="s">
        <v>12</v>
      </c>
      <c r="E5" s="119" t="s">
        <v>531</v>
      </c>
      <c r="F5" s="120" t="s">
        <v>532</v>
      </c>
      <c r="G5" s="48"/>
      <c r="I5" s="50"/>
    </row>
    <row r="6" spans="1:9" ht="13.5" customHeight="1" thickTop="1" thickBot="1">
      <c r="A6" s="877"/>
      <c r="B6" s="873"/>
      <c r="C6" s="875"/>
      <c r="D6" s="121" t="s">
        <v>15</v>
      </c>
      <c r="E6" s="121" t="s">
        <v>16</v>
      </c>
      <c r="F6" s="122" t="s">
        <v>17</v>
      </c>
    </row>
    <row r="7" spans="1:9" ht="15" customHeight="1" thickTop="1" thickBot="1">
      <c r="A7" s="51" t="s">
        <v>33</v>
      </c>
      <c r="B7" s="584" t="s">
        <v>20</v>
      </c>
      <c r="C7" s="585"/>
      <c r="D7" s="585"/>
      <c r="E7" s="585"/>
      <c r="F7" s="586"/>
    </row>
    <row r="8" spans="1:9" ht="13.8" thickTop="1">
      <c r="A8" s="52"/>
      <c r="B8" s="53" t="s">
        <v>22</v>
      </c>
      <c r="C8" s="54"/>
      <c r="D8" s="54"/>
      <c r="E8" s="665"/>
      <c r="F8" s="666"/>
    </row>
    <row r="9" spans="1:9">
      <c r="A9" s="55"/>
      <c r="B9" s="24" t="s">
        <v>28</v>
      </c>
      <c r="C9" s="22"/>
      <c r="D9" s="22"/>
      <c r="E9" s="667"/>
      <c r="F9" s="668"/>
    </row>
    <row r="10" spans="1:9">
      <c r="A10" s="55"/>
      <c r="B10" s="24" t="s">
        <v>29</v>
      </c>
      <c r="C10" s="22"/>
      <c r="D10" s="22"/>
      <c r="E10" s="667"/>
      <c r="F10" s="668"/>
    </row>
    <row r="11" spans="1:9">
      <c r="A11" s="55"/>
      <c r="B11" s="24" t="s">
        <v>30</v>
      </c>
      <c r="C11" s="22"/>
      <c r="D11" s="22"/>
      <c r="E11" s="667"/>
      <c r="F11" s="668"/>
    </row>
    <row r="12" spans="1:9" ht="26.4">
      <c r="A12" s="55"/>
      <c r="B12" s="31" t="s">
        <v>795</v>
      </c>
      <c r="C12" s="22"/>
      <c r="D12" s="22"/>
      <c r="E12" s="667"/>
      <c r="F12" s="668"/>
    </row>
    <row r="13" spans="1:9">
      <c r="A13" s="55"/>
      <c r="B13" s="24"/>
      <c r="C13" s="22"/>
      <c r="D13" s="22"/>
      <c r="E13" s="667"/>
      <c r="F13" s="668"/>
    </row>
    <row r="14" spans="1:9">
      <c r="A14" s="55"/>
      <c r="B14" s="21"/>
      <c r="C14" s="22"/>
      <c r="D14" s="23"/>
      <c r="E14" s="186"/>
      <c r="F14" s="668"/>
    </row>
    <row r="15" spans="1:9">
      <c r="A15" s="55" t="s">
        <v>31</v>
      </c>
      <c r="B15" s="24" t="s">
        <v>95</v>
      </c>
      <c r="C15" s="22"/>
      <c r="D15" s="25"/>
      <c r="E15" s="186"/>
      <c r="F15" s="668"/>
    </row>
    <row r="16" spans="1:9">
      <c r="A16" s="55"/>
      <c r="B16" s="24" t="s">
        <v>176</v>
      </c>
      <c r="C16" s="22"/>
      <c r="D16" s="25"/>
      <c r="E16" s="186"/>
      <c r="F16" s="668"/>
    </row>
    <row r="17" spans="1:9">
      <c r="A17" s="55"/>
      <c r="B17" s="24" t="s">
        <v>177</v>
      </c>
      <c r="C17" s="22"/>
      <c r="D17" s="25"/>
      <c r="E17" s="186"/>
      <c r="F17" s="668"/>
    </row>
    <row r="18" spans="1:9">
      <c r="A18" s="55"/>
      <c r="B18" s="24" t="s">
        <v>178</v>
      </c>
      <c r="C18" s="22"/>
      <c r="D18" s="25"/>
      <c r="E18" s="186"/>
      <c r="F18" s="668"/>
    </row>
    <row r="19" spans="1:9">
      <c r="A19" s="55"/>
      <c r="B19" s="24" t="s">
        <v>52</v>
      </c>
      <c r="C19" s="22"/>
      <c r="D19" s="25"/>
      <c r="E19" s="186"/>
      <c r="F19" s="668"/>
    </row>
    <row r="20" spans="1:9">
      <c r="A20" s="55"/>
      <c r="B20" s="24" t="s">
        <v>53</v>
      </c>
      <c r="C20" s="22"/>
      <c r="D20" s="25"/>
      <c r="E20" s="186"/>
      <c r="F20" s="668"/>
    </row>
    <row r="21" spans="1:9">
      <c r="A21" s="55"/>
      <c r="B21" s="24" t="s">
        <v>144</v>
      </c>
      <c r="C21" s="22"/>
      <c r="D21" s="25"/>
      <c r="E21" s="186"/>
      <c r="F21" s="668"/>
    </row>
    <row r="22" spans="1:9">
      <c r="A22" s="55"/>
      <c r="B22" s="24" t="s">
        <v>6</v>
      </c>
      <c r="C22" s="22"/>
      <c r="D22" s="25"/>
      <c r="E22" s="186"/>
      <c r="F22" s="668"/>
    </row>
    <row r="23" spans="1:9">
      <c r="A23" s="55"/>
      <c r="B23" s="24" t="s">
        <v>7</v>
      </c>
      <c r="C23" s="22"/>
      <c r="D23" s="25"/>
      <c r="E23" s="186"/>
      <c r="F23" s="668"/>
    </row>
    <row r="24" spans="1:9" s="58" customFormat="1">
      <c r="A24" s="56"/>
      <c r="B24" s="57"/>
      <c r="C24" s="39"/>
      <c r="D24" s="39"/>
      <c r="E24" s="186"/>
      <c r="F24" s="668"/>
      <c r="G24" s="1"/>
      <c r="I24" s="59"/>
    </row>
    <row r="25" spans="1:9">
      <c r="A25" s="82"/>
      <c r="B25" s="57" t="s">
        <v>54</v>
      </c>
      <c r="C25" s="39"/>
      <c r="D25" s="151"/>
      <c r="E25" s="669"/>
      <c r="F25" s="668"/>
    </row>
    <row r="26" spans="1:9">
      <c r="A26" s="56"/>
      <c r="B26" s="57" t="s">
        <v>49</v>
      </c>
      <c r="C26" s="39"/>
      <c r="D26" s="39"/>
      <c r="E26" s="186"/>
      <c r="F26" s="668"/>
    </row>
    <row r="27" spans="1:9">
      <c r="A27" s="56"/>
      <c r="B27" s="57" t="s">
        <v>404</v>
      </c>
      <c r="C27" s="39" t="s">
        <v>13</v>
      </c>
      <c r="D27" s="39">
        <v>1</v>
      </c>
      <c r="E27" s="186">
        <v>0</v>
      </c>
      <c r="F27" s="668">
        <f>E27*D27</f>
        <v>0</v>
      </c>
    </row>
    <row r="28" spans="1:9">
      <c r="A28" s="56"/>
      <c r="B28" s="57"/>
      <c r="C28" s="39"/>
      <c r="D28" s="39"/>
      <c r="E28" s="186"/>
      <c r="F28" s="668"/>
    </row>
    <row r="29" spans="1:9">
      <c r="A29" s="55" t="s">
        <v>424</v>
      </c>
      <c r="B29" s="149" t="s">
        <v>442</v>
      </c>
      <c r="C29" s="22"/>
      <c r="D29" s="23"/>
      <c r="E29" s="186"/>
      <c r="F29" s="670"/>
    </row>
    <row r="30" spans="1:9">
      <c r="A30" s="55"/>
      <c r="B30" s="149" t="s">
        <v>269</v>
      </c>
      <c r="C30" s="22"/>
      <c r="D30" s="23"/>
      <c r="E30" s="186"/>
      <c r="F30" s="670"/>
    </row>
    <row r="31" spans="1:9">
      <c r="A31" s="55"/>
      <c r="B31" s="149" t="s">
        <v>270</v>
      </c>
      <c r="C31" s="22"/>
      <c r="D31" s="23"/>
      <c r="E31" s="186"/>
      <c r="F31" s="670"/>
    </row>
    <row r="32" spans="1:9">
      <c r="A32" s="55"/>
      <c r="B32" s="131" t="s">
        <v>271</v>
      </c>
      <c r="C32" s="22" t="s">
        <v>21</v>
      </c>
      <c r="D32" s="40">
        <v>456.6</v>
      </c>
      <c r="E32" s="186">
        <v>0</v>
      </c>
      <c r="F32" s="668">
        <f>E32*D32</f>
        <v>0</v>
      </c>
    </row>
    <row r="33" spans="1:6">
      <c r="A33" s="56"/>
      <c r="B33" s="57"/>
      <c r="C33" s="39"/>
      <c r="D33" s="39"/>
      <c r="E33" s="186"/>
      <c r="F33" s="668"/>
    </row>
    <row r="34" spans="1:6" ht="52.8">
      <c r="A34" s="55" t="s">
        <v>32</v>
      </c>
      <c r="B34" s="31" t="s">
        <v>247</v>
      </c>
      <c r="C34" s="39"/>
      <c r="D34" s="39"/>
      <c r="E34" s="186"/>
      <c r="F34" s="668"/>
    </row>
    <row r="35" spans="1:6" ht="26.4">
      <c r="A35" s="55"/>
      <c r="B35" s="21" t="s">
        <v>96</v>
      </c>
      <c r="C35" s="22" t="s">
        <v>21</v>
      </c>
      <c r="D35" s="40">
        <v>456.6</v>
      </c>
      <c r="E35" s="186">
        <v>0</v>
      </c>
      <c r="F35" s="668">
        <f>E35*D35</f>
        <v>0</v>
      </c>
    </row>
    <row r="36" spans="1:6">
      <c r="A36" s="55"/>
      <c r="B36" s="21"/>
      <c r="C36" s="22"/>
      <c r="D36" s="40"/>
      <c r="E36" s="186"/>
      <c r="F36" s="668"/>
    </row>
    <row r="37" spans="1:6">
      <c r="A37" s="55" t="s">
        <v>272</v>
      </c>
      <c r="B37" s="152" t="s">
        <v>302</v>
      </c>
      <c r="C37" s="22"/>
      <c r="D37" s="40"/>
      <c r="E37" s="186"/>
      <c r="F37" s="668"/>
    </row>
    <row r="38" spans="1:6">
      <c r="A38" s="55"/>
      <c r="B38" s="152" t="s">
        <v>303</v>
      </c>
      <c r="C38" s="22"/>
      <c r="D38" s="40"/>
      <c r="E38" s="186"/>
      <c r="F38" s="668"/>
    </row>
    <row r="39" spans="1:6">
      <c r="A39" s="55"/>
      <c r="B39" s="152" t="s">
        <v>304</v>
      </c>
      <c r="C39" s="22"/>
      <c r="D39" s="40"/>
      <c r="E39" s="186"/>
      <c r="F39" s="668"/>
    </row>
    <row r="40" spans="1:6">
      <c r="A40" s="55"/>
      <c r="B40" s="23" t="s">
        <v>305</v>
      </c>
      <c r="C40" s="22"/>
      <c r="D40" s="40"/>
      <c r="E40" s="186"/>
      <c r="F40" s="668"/>
    </row>
    <row r="41" spans="1:6">
      <c r="A41" s="55"/>
      <c r="B41" s="23" t="s">
        <v>306</v>
      </c>
      <c r="C41" s="22"/>
      <c r="D41" s="40"/>
      <c r="E41" s="186"/>
      <c r="F41" s="668"/>
    </row>
    <row r="42" spans="1:6">
      <c r="A42" s="55"/>
      <c r="B42" s="24" t="s">
        <v>307</v>
      </c>
      <c r="C42" s="22"/>
      <c r="D42" s="40"/>
      <c r="E42" s="186"/>
      <c r="F42" s="668"/>
    </row>
    <row r="43" spans="1:6">
      <c r="A43" s="55"/>
      <c r="B43" s="24" t="s">
        <v>308</v>
      </c>
      <c r="C43" s="22"/>
      <c r="D43" s="40"/>
      <c r="E43" s="186"/>
      <c r="F43" s="668"/>
    </row>
    <row r="44" spans="1:6">
      <c r="A44" s="55"/>
      <c r="B44" s="24" t="s">
        <v>309</v>
      </c>
      <c r="C44" s="22"/>
      <c r="D44" s="40"/>
      <c r="E44" s="186"/>
      <c r="F44" s="668"/>
    </row>
    <row r="45" spans="1:6">
      <c r="A45" s="55"/>
      <c r="B45" s="152" t="s">
        <v>310</v>
      </c>
      <c r="C45" s="22"/>
      <c r="D45" s="40"/>
      <c r="E45" s="186"/>
      <c r="F45" s="668"/>
    </row>
    <row r="46" spans="1:6">
      <c r="A46" s="55"/>
      <c r="B46" s="152" t="s">
        <v>311</v>
      </c>
      <c r="C46" s="22"/>
      <c r="D46" s="40"/>
      <c r="E46" s="186"/>
      <c r="F46" s="668"/>
    </row>
    <row r="47" spans="1:6">
      <c r="A47" s="55"/>
      <c r="B47" s="24" t="s">
        <v>312</v>
      </c>
      <c r="C47" s="22"/>
      <c r="D47" s="40"/>
      <c r="E47" s="186"/>
      <c r="F47" s="668"/>
    </row>
    <row r="48" spans="1:6">
      <c r="A48" s="55"/>
      <c r="B48" s="21"/>
      <c r="C48" s="22"/>
      <c r="D48" s="40"/>
      <c r="E48" s="186"/>
      <c r="F48" s="668"/>
    </row>
    <row r="49" spans="1:6">
      <c r="A49" s="111"/>
      <c r="B49" s="153" t="s">
        <v>314</v>
      </c>
      <c r="C49" s="154" t="s">
        <v>313</v>
      </c>
      <c r="D49" s="155">
        <f>0.7*0.5*(1*3+1.4*3+1.1+1.8*2+2.35)</f>
        <v>4.9874999999999989</v>
      </c>
      <c r="E49" s="671">
        <v>0</v>
      </c>
      <c r="F49" s="672">
        <f>+D49*E49</f>
        <v>0</v>
      </c>
    </row>
    <row r="50" spans="1:6">
      <c r="A50" s="55"/>
      <c r="B50" s="32"/>
      <c r="C50" s="98"/>
      <c r="D50" s="40"/>
      <c r="E50" s="186"/>
      <c r="F50" s="670"/>
    </row>
    <row r="51" spans="1:6">
      <c r="A51" s="55" t="s">
        <v>315</v>
      </c>
      <c r="B51" s="24" t="s">
        <v>316</v>
      </c>
      <c r="C51" s="156"/>
      <c r="D51" s="156"/>
      <c r="E51" s="673"/>
      <c r="F51" s="670"/>
    </row>
    <row r="52" spans="1:6">
      <c r="A52" s="55"/>
      <c r="B52" s="24" t="s">
        <v>317</v>
      </c>
      <c r="C52" s="156"/>
      <c r="D52" s="156"/>
      <c r="E52" s="673"/>
      <c r="F52" s="670"/>
    </row>
    <row r="53" spans="1:6">
      <c r="A53" s="55"/>
      <c r="B53" s="24" t="s">
        <v>318</v>
      </c>
      <c r="C53" s="156"/>
      <c r="D53" s="156"/>
      <c r="E53" s="673"/>
      <c r="F53" s="670"/>
    </row>
    <row r="54" spans="1:6">
      <c r="A54" s="55"/>
      <c r="B54" s="24" t="s">
        <v>319</v>
      </c>
      <c r="C54" s="156"/>
      <c r="D54" s="156"/>
      <c r="E54" s="673"/>
      <c r="F54" s="670"/>
    </row>
    <row r="55" spans="1:6">
      <c r="A55" s="55"/>
      <c r="B55" s="24" t="s">
        <v>320</v>
      </c>
      <c r="C55" s="156"/>
      <c r="D55" s="156"/>
      <c r="E55" s="673"/>
      <c r="F55" s="670"/>
    </row>
    <row r="56" spans="1:6">
      <c r="A56" s="55"/>
      <c r="B56" s="24" t="s">
        <v>321</v>
      </c>
      <c r="C56" s="156"/>
      <c r="D56" s="156"/>
      <c r="E56" s="673"/>
      <c r="F56" s="670"/>
    </row>
    <row r="57" spans="1:6">
      <c r="A57" s="55"/>
      <c r="B57" s="24" t="s">
        <v>271</v>
      </c>
      <c r="C57" s="156"/>
      <c r="D57" s="157"/>
      <c r="E57" s="673"/>
      <c r="F57" s="670"/>
    </row>
    <row r="58" spans="1:6">
      <c r="A58" s="55"/>
      <c r="B58" s="24" t="s">
        <v>322</v>
      </c>
      <c r="C58" s="156"/>
      <c r="D58" s="156"/>
      <c r="E58" s="673"/>
      <c r="F58" s="670"/>
    </row>
    <row r="59" spans="1:6">
      <c r="A59" s="55"/>
      <c r="B59" s="24"/>
      <c r="C59" s="156"/>
      <c r="D59" s="156"/>
      <c r="E59" s="673"/>
      <c r="F59" s="670"/>
    </row>
    <row r="60" spans="1:6" ht="39.6">
      <c r="A60" s="55"/>
      <c r="B60" s="150" t="s">
        <v>324</v>
      </c>
      <c r="C60" s="22" t="s">
        <v>21</v>
      </c>
      <c r="D60" s="61">
        <f>1.25*(1.01*4+4+3.41*3+3.53+5.14+0.35*2+0.8+3.2+3.11+3.51+0.3+0.5)+3.8*3.55</f>
        <v>62.314999999999998</v>
      </c>
      <c r="E60" s="674">
        <v>0</v>
      </c>
      <c r="F60" s="670">
        <f>+D60*E60</f>
        <v>0</v>
      </c>
    </row>
    <row r="61" spans="1:6">
      <c r="A61" s="55"/>
      <c r="B61" s="32"/>
      <c r="C61" s="98"/>
      <c r="D61" s="40"/>
      <c r="E61" s="186"/>
      <c r="F61" s="670"/>
    </row>
    <row r="62" spans="1:6">
      <c r="A62" s="55" t="s">
        <v>323</v>
      </c>
      <c r="B62" s="179" t="s">
        <v>441</v>
      </c>
      <c r="C62" s="22"/>
      <c r="D62" s="40"/>
      <c r="E62" s="186"/>
      <c r="F62" s="668"/>
    </row>
    <row r="63" spans="1:6">
      <c r="A63" s="55"/>
      <c r="B63" s="179" t="s">
        <v>425</v>
      </c>
      <c r="C63" s="22"/>
      <c r="D63" s="40"/>
      <c r="E63" s="186"/>
      <c r="F63" s="668"/>
    </row>
    <row r="64" spans="1:6">
      <c r="A64" s="55"/>
      <c r="B64" s="179" t="s">
        <v>426</v>
      </c>
      <c r="C64" s="22"/>
      <c r="D64" s="40"/>
      <c r="E64" s="186"/>
      <c r="F64" s="668"/>
    </row>
    <row r="65" spans="1:6">
      <c r="A65" s="55"/>
      <c r="B65" s="23" t="s">
        <v>427</v>
      </c>
      <c r="C65" s="22"/>
      <c r="D65" s="40"/>
      <c r="E65" s="186"/>
      <c r="F65" s="668"/>
    </row>
    <row r="66" spans="1:6">
      <c r="A66" s="55"/>
      <c r="B66" s="24" t="s">
        <v>307</v>
      </c>
      <c r="C66" s="22"/>
      <c r="D66" s="40"/>
      <c r="E66" s="186"/>
      <c r="F66" s="668"/>
    </row>
    <row r="67" spans="1:6">
      <c r="A67" s="55"/>
      <c r="B67" s="24" t="s">
        <v>308</v>
      </c>
      <c r="C67" s="22"/>
      <c r="D67" s="40"/>
      <c r="E67" s="186"/>
      <c r="F67" s="668"/>
    </row>
    <row r="68" spans="1:6">
      <c r="A68" s="55"/>
      <c r="B68" s="24" t="s">
        <v>309</v>
      </c>
      <c r="C68" s="22"/>
      <c r="D68" s="40"/>
      <c r="E68" s="186"/>
      <c r="F68" s="668"/>
    </row>
    <row r="69" spans="1:6">
      <c r="A69" s="55"/>
      <c r="B69" s="179" t="s">
        <v>310</v>
      </c>
      <c r="C69" s="22"/>
      <c r="D69" s="40"/>
      <c r="E69" s="186"/>
      <c r="F69" s="668"/>
    </row>
    <row r="70" spans="1:6">
      <c r="A70" s="55"/>
      <c r="B70" s="179" t="s">
        <v>311</v>
      </c>
      <c r="C70" s="22"/>
      <c r="D70" s="40"/>
      <c r="E70" s="186"/>
      <c r="F70" s="668"/>
    </row>
    <row r="71" spans="1:6">
      <c r="A71" s="55"/>
      <c r="B71" s="24" t="s">
        <v>312</v>
      </c>
      <c r="C71" s="22"/>
      <c r="D71" s="40"/>
      <c r="E71" s="186"/>
      <c r="F71" s="668"/>
    </row>
    <row r="72" spans="1:6">
      <c r="A72" s="55"/>
      <c r="B72" s="21"/>
      <c r="C72" s="22"/>
      <c r="D72" s="40"/>
      <c r="E72" s="186"/>
      <c r="F72" s="668"/>
    </row>
    <row r="73" spans="1:6">
      <c r="A73" s="55"/>
      <c r="B73" s="32" t="s">
        <v>429</v>
      </c>
      <c r="C73" s="98" t="s">
        <v>313</v>
      </c>
      <c r="D73" s="40">
        <v>1.92</v>
      </c>
      <c r="E73" s="186">
        <v>0</v>
      </c>
      <c r="F73" s="670">
        <f>D73*E73</f>
        <v>0</v>
      </c>
    </row>
    <row r="74" spans="1:6">
      <c r="A74" s="55"/>
      <c r="B74" s="32"/>
      <c r="C74" s="98"/>
      <c r="D74" s="40"/>
      <c r="E74" s="186"/>
      <c r="F74" s="670"/>
    </row>
    <row r="75" spans="1:6">
      <c r="A75" s="55"/>
      <c r="B75" s="32"/>
      <c r="C75" s="98"/>
      <c r="D75" s="40"/>
      <c r="E75" s="186"/>
      <c r="F75" s="670"/>
    </row>
    <row r="76" spans="1:6" ht="52.8">
      <c r="A76" s="55" t="s">
        <v>374</v>
      </c>
      <c r="B76" s="31" t="s">
        <v>405</v>
      </c>
      <c r="C76" s="98"/>
      <c r="D76" s="40"/>
      <c r="E76" s="186"/>
      <c r="F76" s="670"/>
    </row>
    <row r="77" spans="1:6">
      <c r="A77" s="55"/>
      <c r="B77" s="24" t="s">
        <v>307</v>
      </c>
      <c r="C77" s="98"/>
      <c r="D77" s="40"/>
      <c r="E77" s="186"/>
      <c r="F77" s="670"/>
    </row>
    <row r="78" spans="1:6">
      <c r="A78" s="55"/>
      <c r="B78" s="24" t="s">
        <v>308</v>
      </c>
      <c r="C78" s="98"/>
      <c r="D78" s="40"/>
      <c r="E78" s="186"/>
      <c r="F78" s="670"/>
    </row>
    <row r="79" spans="1:6">
      <c r="A79" s="55"/>
      <c r="B79" s="24" t="s">
        <v>309</v>
      </c>
      <c r="C79" s="98"/>
      <c r="D79" s="40"/>
      <c r="E79" s="186"/>
      <c r="F79" s="670"/>
    </row>
    <row r="80" spans="1:6">
      <c r="A80" s="55"/>
      <c r="B80" s="24" t="s">
        <v>371</v>
      </c>
      <c r="C80" s="98"/>
      <c r="D80" s="40"/>
      <c r="E80" s="186"/>
      <c r="F80" s="670"/>
    </row>
    <row r="81" spans="1:6">
      <c r="A81" s="55"/>
      <c r="B81" s="24" t="s">
        <v>372</v>
      </c>
      <c r="C81" s="98"/>
      <c r="D81" s="40"/>
      <c r="E81" s="186"/>
      <c r="F81" s="670"/>
    </row>
    <row r="82" spans="1:6">
      <c r="A82" s="55"/>
      <c r="B82" s="24" t="s">
        <v>373</v>
      </c>
      <c r="C82" s="98"/>
      <c r="D82" s="40"/>
      <c r="E82" s="186"/>
      <c r="F82" s="670"/>
    </row>
    <row r="83" spans="1:6">
      <c r="A83" s="55"/>
      <c r="B83" s="24" t="s">
        <v>271</v>
      </c>
      <c r="C83" s="156"/>
      <c r="D83" s="157"/>
      <c r="E83" s="673"/>
      <c r="F83" s="670"/>
    </row>
    <row r="84" spans="1:6">
      <c r="A84" s="55"/>
      <c r="B84" s="24" t="s">
        <v>322</v>
      </c>
      <c r="C84" s="156"/>
      <c r="D84" s="156"/>
      <c r="E84" s="673"/>
      <c r="F84" s="670"/>
    </row>
    <row r="85" spans="1:6">
      <c r="A85" s="55"/>
      <c r="B85" s="24"/>
      <c r="C85" s="156"/>
      <c r="D85" s="156"/>
      <c r="E85" s="673"/>
      <c r="F85" s="670"/>
    </row>
    <row r="86" spans="1:6">
      <c r="A86" s="55"/>
      <c r="B86" s="150" t="s">
        <v>407</v>
      </c>
      <c r="C86" s="41" t="s">
        <v>21</v>
      </c>
      <c r="D86" s="187">
        <f>4.05*1.89/2</f>
        <v>3.8272499999999998</v>
      </c>
      <c r="E86" s="180">
        <v>0</v>
      </c>
      <c r="F86" s="675">
        <f>+D86*E86</f>
        <v>0</v>
      </c>
    </row>
    <row r="87" spans="1:6">
      <c r="A87" s="55"/>
      <c r="B87" s="32"/>
      <c r="C87" s="98"/>
      <c r="D87" s="40"/>
      <c r="E87" s="186"/>
      <c r="F87" s="670"/>
    </row>
    <row r="88" spans="1:6">
      <c r="A88" s="55" t="s">
        <v>428</v>
      </c>
      <c r="B88" s="152" t="s">
        <v>365</v>
      </c>
      <c r="C88" s="22"/>
      <c r="D88" s="40"/>
      <c r="E88" s="186"/>
      <c r="F88" s="668"/>
    </row>
    <row r="89" spans="1:6">
      <c r="A89" s="55"/>
      <c r="B89" s="152" t="s">
        <v>366</v>
      </c>
      <c r="C89" s="22"/>
      <c r="D89" s="40"/>
      <c r="E89" s="186"/>
      <c r="F89" s="668"/>
    </row>
    <row r="90" spans="1:6">
      <c r="A90" s="55"/>
      <c r="B90" s="152" t="s">
        <v>367</v>
      </c>
      <c r="C90" s="22"/>
      <c r="D90" s="40"/>
      <c r="E90" s="186"/>
      <c r="F90" s="668"/>
    </row>
    <row r="91" spans="1:6">
      <c r="A91" s="55"/>
      <c r="B91" s="152" t="s">
        <v>368</v>
      </c>
      <c r="C91" s="22"/>
      <c r="D91" s="40"/>
      <c r="E91" s="186"/>
      <c r="F91" s="668"/>
    </row>
    <row r="92" spans="1:6">
      <c r="A92" s="55"/>
      <c r="B92" s="152" t="s">
        <v>369</v>
      </c>
      <c r="C92" s="22"/>
      <c r="D92" s="40"/>
      <c r="E92" s="186"/>
      <c r="F92" s="668"/>
    </row>
    <row r="93" spans="1:6">
      <c r="A93" s="55"/>
      <c r="B93" s="152" t="s">
        <v>370</v>
      </c>
      <c r="C93" s="22"/>
      <c r="D93" s="40"/>
      <c r="E93" s="186"/>
      <c r="F93" s="668"/>
    </row>
    <row r="94" spans="1:6">
      <c r="A94" s="55"/>
      <c r="B94" s="24" t="s">
        <v>307</v>
      </c>
      <c r="C94" s="98"/>
      <c r="D94" s="158"/>
      <c r="E94" s="186"/>
      <c r="F94" s="668"/>
    </row>
    <row r="95" spans="1:6">
      <c r="A95" s="55"/>
      <c r="B95" s="24" t="s">
        <v>308</v>
      </c>
      <c r="C95" s="98"/>
      <c r="D95" s="158"/>
      <c r="E95" s="186"/>
      <c r="F95" s="668"/>
    </row>
    <row r="96" spans="1:6">
      <c r="A96" s="55"/>
      <c r="B96" s="24" t="s">
        <v>309</v>
      </c>
      <c r="C96" s="98"/>
      <c r="D96" s="158"/>
      <c r="E96" s="186"/>
      <c r="F96" s="668"/>
    </row>
    <row r="97" spans="1:6">
      <c r="A97" s="55"/>
      <c r="B97" s="24" t="s">
        <v>371</v>
      </c>
      <c r="C97" s="98"/>
      <c r="D97" s="158"/>
      <c r="E97" s="186"/>
      <c r="F97" s="668"/>
    </row>
    <row r="98" spans="1:6">
      <c r="A98" s="55"/>
      <c r="B98" s="24" t="s">
        <v>372</v>
      </c>
      <c r="C98" s="98"/>
      <c r="D98" s="158"/>
      <c r="E98" s="186"/>
      <c r="F98" s="668"/>
    </row>
    <row r="99" spans="1:6">
      <c r="A99" s="55"/>
      <c r="B99" s="24" t="s">
        <v>373</v>
      </c>
      <c r="C99" s="98"/>
      <c r="D99" s="158"/>
      <c r="E99" s="186"/>
      <c r="F99" s="668"/>
    </row>
    <row r="100" spans="1:6">
      <c r="A100" s="55"/>
      <c r="B100" s="24" t="s">
        <v>4</v>
      </c>
      <c r="C100" s="98" t="s">
        <v>21</v>
      </c>
      <c r="D100" s="181">
        <f>2.35*2.85</f>
        <v>6.6975000000000007</v>
      </c>
      <c r="E100" s="676">
        <v>0</v>
      </c>
      <c r="F100" s="677">
        <f>+D100*E100</f>
        <v>0</v>
      </c>
    </row>
    <row r="101" spans="1:6" ht="13.8" thickBot="1">
      <c r="A101" s="62"/>
      <c r="B101" s="63"/>
      <c r="C101" s="64"/>
      <c r="D101" s="65"/>
      <c r="E101" s="678"/>
      <c r="F101" s="679"/>
    </row>
    <row r="102" spans="1:6" ht="15.9" customHeight="1" thickTop="1" thickBot="1">
      <c r="A102" s="861" t="s">
        <v>19</v>
      </c>
      <c r="B102" s="862"/>
      <c r="C102" s="862"/>
      <c r="D102" s="862"/>
      <c r="E102" s="862"/>
      <c r="F102" s="680">
        <f>SUM(F10:F101)</f>
        <v>0</v>
      </c>
    </row>
    <row r="103" spans="1:6" ht="15.9" customHeight="1" thickTop="1" thickBot="1">
      <c r="A103" s="66" t="s">
        <v>34</v>
      </c>
      <c r="B103" s="856" t="s">
        <v>191</v>
      </c>
      <c r="C103" s="863"/>
      <c r="D103" s="863"/>
      <c r="E103" s="863"/>
      <c r="F103" s="864"/>
    </row>
    <row r="104" spans="1:6" ht="13.8" thickTop="1">
      <c r="A104" s="52"/>
      <c r="B104" s="130"/>
      <c r="C104" s="54"/>
      <c r="D104" s="54"/>
      <c r="E104" s="665"/>
      <c r="F104" s="666"/>
    </row>
    <row r="105" spans="1:6">
      <c r="A105" s="55" t="s">
        <v>35</v>
      </c>
      <c r="B105" s="24" t="s">
        <v>296</v>
      </c>
      <c r="C105" s="44"/>
      <c r="D105" s="44"/>
      <c r="E105" s="681"/>
      <c r="F105" s="668">
        <f>D105*E105</f>
        <v>0</v>
      </c>
    </row>
    <row r="106" spans="1:6">
      <c r="A106" s="55"/>
      <c r="B106" s="24" t="s">
        <v>297</v>
      </c>
      <c r="C106" s="44"/>
      <c r="D106" s="44"/>
      <c r="E106" s="681"/>
      <c r="F106" s="668"/>
    </row>
    <row r="107" spans="1:6">
      <c r="A107" s="55"/>
      <c r="B107" s="24" t="s">
        <v>298</v>
      </c>
      <c r="C107" s="44"/>
      <c r="D107" s="44"/>
      <c r="E107" s="681"/>
      <c r="F107" s="668"/>
    </row>
    <row r="108" spans="1:6">
      <c r="A108" s="55"/>
      <c r="B108" s="24" t="s">
        <v>277</v>
      </c>
      <c r="C108" s="44"/>
      <c r="D108" s="44"/>
      <c r="E108" s="681"/>
      <c r="F108" s="668"/>
    </row>
    <row r="109" spans="1:6">
      <c r="A109" s="55"/>
      <c r="B109" s="24" t="s">
        <v>278</v>
      </c>
      <c r="C109" s="44"/>
      <c r="D109" s="44"/>
      <c r="E109" s="681"/>
      <c r="F109" s="668"/>
    </row>
    <row r="110" spans="1:6">
      <c r="A110" s="55"/>
      <c r="B110" s="24" t="s">
        <v>276</v>
      </c>
      <c r="C110" s="44"/>
      <c r="D110" s="44"/>
      <c r="E110" s="681"/>
      <c r="F110" s="668"/>
    </row>
    <row r="111" spans="1:6">
      <c r="A111" s="55"/>
      <c r="B111" s="24" t="s">
        <v>4</v>
      </c>
      <c r="C111" s="44"/>
      <c r="D111" s="44"/>
      <c r="E111" s="681"/>
      <c r="F111" s="668"/>
    </row>
    <row r="112" spans="1:6">
      <c r="A112" s="55"/>
      <c r="B112" s="24"/>
      <c r="C112" s="44"/>
      <c r="D112" s="44"/>
      <c r="E112" s="681"/>
      <c r="F112" s="668"/>
    </row>
    <row r="113" spans="1:6">
      <c r="A113" s="55"/>
      <c r="B113" s="31" t="s">
        <v>267</v>
      </c>
      <c r="C113" s="44"/>
      <c r="D113" s="44"/>
      <c r="E113" s="681"/>
      <c r="F113" s="668"/>
    </row>
    <row r="114" spans="1:6">
      <c r="A114" s="55"/>
      <c r="B114" s="42" t="s">
        <v>268</v>
      </c>
      <c r="C114" s="22" t="s">
        <v>21</v>
      </c>
      <c r="D114" s="40">
        <f>24.68+10.52+13.07</f>
        <v>48.27</v>
      </c>
      <c r="E114" s="186">
        <v>0</v>
      </c>
      <c r="F114" s="670">
        <f>+D114*E114</f>
        <v>0</v>
      </c>
    </row>
    <row r="115" spans="1:6">
      <c r="A115" s="55"/>
      <c r="B115" s="42"/>
      <c r="C115" s="22"/>
      <c r="D115" s="40"/>
      <c r="E115" s="186"/>
      <c r="F115" s="670"/>
    </row>
    <row r="116" spans="1:6">
      <c r="A116" s="55" t="s">
        <v>375</v>
      </c>
      <c r="B116" s="139" t="s">
        <v>376</v>
      </c>
      <c r="C116" s="22"/>
      <c r="D116" s="40"/>
      <c r="E116" s="186"/>
      <c r="F116" s="670"/>
    </row>
    <row r="117" spans="1:6">
      <c r="A117" s="55"/>
      <c r="B117" s="139" t="s">
        <v>377</v>
      </c>
      <c r="C117" s="22"/>
      <c r="D117" s="40"/>
      <c r="E117" s="186"/>
      <c r="F117" s="670"/>
    </row>
    <row r="118" spans="1:6">
      <c r="A118" s="55"/>
      <c r="B118" s="139" t="s">
        <v>378</v>
      </c>
      <c r="C118" s="22"/>
      <c r="D118" s="40"/>
      <c r="E118" s="186"/>
      <c r="F118" s="670"/>
    </row>
    <row r="119" spans="1:6">
      <c r="A119" s="55"/>
      <c r="B119" s="139" t="s">
        <v>379</v>
      </c>
      <c r="C119" s="22"/>
      <c r="D119" s="40"/>
      <c r="E119" s="186"/>
      <c r="F119" s="670"/>
    </row>
    <row r="120" spans="1:6">
      <c r="A120" s="55"/>
      <c r="B120" s="139" t="s">
        <v>380</v>
      </c>
      <c r="C120" s="22"/>
      <c r="D120" s="40"/>
      <c r="E120" s="186"/>
      <c r="F120" s="670"/>
    </row>
    <row r="121" spans="1:6">
      <c r="A121" s="55"/>
      <c r="B121" s="139" t="s">
        <v>381</v>
      </c>
      <c r="C121" s="22"/>
      <c r="D121" s="40"/>
      <c r="E121" s="186"/>
      <c r="F121" s="670"/>
    </row>
    <row r="122" spans="1:6">
      <c r="A122" s="55"/>
      <c r="B122" s="139" t="s">
        <v>382</v>
      </c>
      <c r="C122" s="22"/>
      <c r="D122" s="40"/>
      <c r="E122" s="186"/>
      <c r="F122" s="670"/>
    </row>
    <row r="123" spans="1:6">
      <c r="A123" s="55"/>
      <c r="B123" s="139" t="s">
        <v>383</v>
      </c>
      <c r="C123" s="22"/>
      <c r="D123" s="40"/>
      <c r="E123" s="186"/>
      <c r="F123" s="670"/>
    </row>
    <row r="124" spans="1:6">
      <c r="A124" s="55"/>
      <c r="B124" s="139" t="s">
        <v>384</v>
      </c>
      <c r="C124" s="22"/>
      <c r="D124" s="40"/>
      <c r="E124" s="186"/>
      <c r="F124" s="670"/>
    </row>
    <row r="125" spans="1:6">
      <c r="A125" s="55"/>
      <c r="B125" s="139"/>
      <c r="C125" s="22"/>
      <c r="D125" s="40"/>
      <c r="E125" s="186"/>
      <c r="F125" s="670"/>
    </row>
    <row r="126" spans="1:6" ht="39.6">
      <c r="A126" s="55"/>
      <c r="B126" s="95" t="s">
        <v>402</v>
      </c>
      <c r="C126" s="22"/>
      <c r="D126" s="40"/>
      <c r="E126" s="186"/>
      <c r="F126" s="670"/>
    </row>
    <row r="127" spans="1:6">
      <c r="A127" s="55"/>
      <c r="B127" s="159" t="s">
        <v>406</v>
      </c>
      <c r="C127" s="22" t="s">
        <v>21</v>
      </c>
      <c r="D127" s="40">
        <f>3.86*1.15*2</f>
        <v>8.8779999999999983</v>
      </c>
      <c r="E127" s="186">
        <v>0</v>
      </c>
      <c r="F127" s="670">
        <f>+D127*E127</f>
        <v>0</v>
      </c>
    </row>
    <row r="128" spans="1:6">
      <c r="A128" s="55"/>
      <c r="B128" s="42"/>
      <c r="C128" s="22"/>
      <c r="D128" s="40"/>
      <c r="E128" s="186"/>
      <c r="F128" s="670"/>
    </row>
    <row r="129" spans="1:6">
      <c r="A129" s="55"/>
      <c r="B129" s="95" t="s">
        <v>385</v>
      </c>
      <c r="C129" s="22"/>
      <c r="D129" s="40"/>
      <c r="E129" s="186"/>
      <c r="F129" s="670"/>
    </row>
    <row r="130" spans="1:6">
      <c r="A130" s="55"/>
      <c r="B130" s="159" t="s">
        <v>403</v>
      </c>
      <c r="C130" s="22" t="s">
        <v>21</v>
      </c>
      <c r="D130" s="40">
        <f>2.29*1.23+1.5*1.15</f>
        <v>4.5416999999999996</v>
      </c>
      <c r="E130" s="186">
        <v>0</v>
      </c>
      <c r="F130" s="670">
        <f>+D130*E130</f>
        <v>0</v>
      </c>
    </row>
    <row r="131" spans="1:6">
      <c r="A131" s="55"/>
      <c r="B131" s="42"/>
      <c r="C131" s="22"/>
      <c r="D131" s="40"/>
      <c r="E131" s="186"/>
      <c r="F131" s="670"/>
    </row>
    <row r="132" spans="1:6" ht="79.2">
      <c r="A132" s="55" t="s">
        <v>386</v>
      </c>
      <c r="B132" s="44" t="s">
        <v>387</v>
      </c>
      <c r="C132" s="22"/>
      <c r="D132" s="40"/>
      <c r="E132" s="186"/>
      <c r="F132" s="670"/>
    </row>
    <row r="133" spans="1:6">
      <c r="A133" s="55"/>
      <c r="B133" s="140" t="s">
        <v>388</v>
      </c>
      <c r="C133" s="22"/>
      <c r="D133" s="40"/>
      <c r="E133" s="186"/>
      <c r="F133" s="670"/>
    </row>
    <row r="134" spans="1:6">
      <c r="A134" s="55"/>
      <c r="B134" s="42"/>
      <c r="C134" s="22"/>
      <c r="D134" s="40"/>
      <c r="E134" s="186"/>
      <c r="F134" s="670"/>
    </row>
    <row r="135" spans="1:6">
      <c r="A135" s="55"/>
      <c r="B135" s="45" t="s">
        <v>400</v>
      </c>
      <c r="C135" s="22"/>
      <c r="D135" s="175"/>
      <c r="E135" s="681"/>
      <c r="F135" s="668"/>
    </row>
    <row r="136" spans="1:6">
      <c r="A136" s="55"/>
      <c r="B136" s="176" t="s">
        <v>401</v>
      </c>
      <c r="C136" s="39" t="s">
        <v>313</v>
      </c>
      <c r="D136" s="177">
        <f>0.2*0.4*6.9*2</f>
        <v>1.1040000000000003</v>
      </c>
      <c r="E136" s="682">
        <v>0</v>
      </c>
      <c r="F136" s="668">
        <f>D136*E136</f>
        <v>0</v>
      </c>
    </row>
    <row r="137" spans="1:6">
      <c r="A137" s="55"/>
      <c r="B137" s="176"/>
      <c r="C137" s="39"/>
      <c r="D137" s="177"/>
      <c r="E137" s="682"/>
      <c r="F137" s="668"/>
    </row>
    <row r="138" spans="1:6" ht="79.2">
      <c r="A138" s="55" t="s">
        <v>430</v>
      </c>
      <c r="B138" s="44" t="s">
        <v>431</v>
      </c>
      <c r="C138" s="22"/>
      <c r="D138" s="40"/>
      <c r="E138" s="186"/>
      <c r="F138" s="670"/>
    </row>
    <row r="139" spans="1:6">
      <c r="A139" s="55"/>
      <c r="B139" s="21" t="s">
        <v>388</v>
      </c>
      <c r="C139" s="22"/>
      <c r="D139" s="40"/>
      <c r="E139" s="186"/>
      <c r="F139" s="670"/>
    </row>
    <row r="140" spans="1:6">
      <c r="A140" s="55"/>
      <c r="B140" s="42"/>
      <c r="C140" s="22"/>
      <c r="D140" s="40"/>
      <c r="E140" s="186"/>
      <c r="F140" s="670"/>
    </row>
    <row r="141" spans="1:6" ht="26.4">
      <c r="A141" s="55"/>
      <c r="B141" s="45" t="s">
        <v>432</v>
      </c>
      <c r="C141" s="22"/>
      <c r="D141" s="175"/>
      <c r="E141" s="681"/>
      <c r="F141" s="668"/>
    </row>
    <row r="142" spans="1:6">
      <c r="A142" s="55"/>
      <c r="B142" s="176" t="s">
        <v>434</v>
      </c>
      <c r="C142" s="39" t="s">
        <v>313</v>
      </c>
      <c r="D142" s="177">
        <f>0.2*0.2*0.2*30</f>
        <v>0.24000000000000005</v>
      </c>
      <c r="E142" s="682">
        <v>0</v>
      </c>
      <c r="F142" s="668">
        <f>D142*E142</f>
        <v>0</v>
      </c>
    </row>
    <row r="143" spans="1:6">
      <c r="A143" s="55"/>
      <c r="B143" s="176"/>
      <c r="C143" s="39"/>
      <c r="D143" s="177"/>
      <c r="E143" s="682"/>
      <c r="F143" s="668"/>
    </row>
    <row r="144" spans="1:6" ht="26.4">
      <c r="A144" s="55"/>
      <c r="B144" s="45" t="s">
        <v>433</v>
      </c>
      <c r="C144" s="22"/>
      <c r="D144" s="175"/>
      <c r="E144" s="681"/>
      <c r="F144" s="668"/>
    </row>
    <row r="145" spans="1:6">
      <c r="A145" s="55"/>
      <c r="B145" s="176" t="s">
        <v>435</v>
      </c>
      <c r="C145" s="39" t="s">
        <v>313</v>
      </c>
      <c r="D145" s="177">
        <f>0.2*0.5*0.2*20</f>
        <v>0.40000000000000008</v>
      </c>
      <c r="E145" s="682">
        <v>0</v>
      </c>
      <c r="F145" s="668">
        <f>D145*E145</f>
        <v>0</v>
      </c>
    </row>
    <row r="146" spans="1:6" ht="13.8" thickBot="1">
      <c r="A146" s="134"/>
      <c r="B146" s="135"/>
      <c r="C146" s="136"/>
      <c r="D146" s="137"/>
      <c r="E146" s="683"/>
      <c r="F146" s="684">
        <f>D146*E146</f>
        <v>0</v>
      </c>
    </row>
    <row r="147" spans="1:6" ht="15.9" customHeight="1" thickTop="1" thickBot="1">
      <c r="A147" s="869" t="s">
        <v>192</v>
      </c>
      <c r="B147" s="870"/>
      <c r="C147" s="870"/>
      <c r="D147" s="870"/>
      <c r="E147" s="871"/>
      <c r="F147" s="685">
        <f>SUM(F105:F146)</f>
        <v>0</v>
      </c>
    </row>
    <row r="148" spans="1:6" ht="15.9" customHeight="1" thickTop="1" thickBot="1">
      <c r="A148" s="66" t="s">
        <v>36</v>
      </c>
      <c r="B148" s="856" t="s">
        <v>183</v>
      </c>
      <c r="C148" s="863"/>
      <c r="D148" s="863"/>
      <c r="E148" s="863"/>
      <c r="F148" s="864"/>
    </row>
    <row r="149" spans="1:6" ht="13.8" thickTop="1">
      <c r="A149" s="38"/>
      <c r="B149" s="132"/>
      <c r="C149" s="107"/>
      <c r="D149" s="107"/>
      <c r="E149" s="686"/>
      <c r="F149" s="687"/>
    </row>
    <row r="150" spans="1:6" ht="39.6">
      <c r="A150" s="38" t="s">
        <v>184</v>
      </c>
      <c r="B150" s="133" t="s">
        <v>185</v>
      </c>
      <c r="C150" s="107"/>
      <c r="D150" s="107"/>
      <c r="E150" s="686"/>
      <c r="F150" s="687"/>
    </row>
    <row r="151" spans="1:6" ht="39.6">
      <c r="A151" s="108"/>
      <c r="B151" s="109" t="s">
        <v>186</v>
      </c>
      <c r="C151" s="107"/>
      <c r="D151" s="110"/>
      <c r="E151" s="686"/>
      <c r="F151" s="688">
        <f>E151*D151</f>
        <v>0</v>
      </c>
    </row>
    <row r="152" spans="1:6" ht="39.6">
      <c r="A152" s="108"/>
      <c r="B152" s="106" t="s">
        <v>187</v>
      </c>
      <c r="C152" s="107"/>
      <c r="D152" s="110"/>
      <c r="E152" s="686"/>
      <c r="F152" s="688"/>
    </row>
    <row r="153" spans="1:6" ht="39.6">
      <c r="A153" s="108"/>
      <c r="B153" s="109" t="s">
        <v>188</v>
      </c>
      <c r="C153" s="107"/>
      <c r="D153" s="110"/>
      <c r="E153" s="686"/>
      <c r="F153" s="688"/>
    </row>
    <row r="154" spans="1:6">
      <c r="A154" s="108"/>
      <c r="B154" s="96" t="s">
        <v>189</v>
      </c>
      <c r="C154" s="107" t="s">
        <v>190</v>
      </c>
      <c r="D154" s="97">
        <v>500</v>
      </c>
      <c r="E154" s="686">
        <v>0</v>
      </c>
      <c r="F154" s="688">
        <f>E154*D154</f>
        <v>0</v>
      </c>
    </row>
    <row r="155" spans="1:6" ht="13.8" thickBot="1">
      <c r="A155" s="108"/>
      <c r="B155" s="95"/>
      <c r="C155" s="107"/>
      <c r="D155" s="110"/>
      <c r="E155" s="686"/>
      <c r="F155" s="688"/>
    </row>
    <row r="156" spans="1:6" ht="15" customHeight="1" thickTop="1" thickBot="1">
      <c r="A156" s="861" t="s">
        <v>193</v>
      </c>
      <c r="B156" s="862"/>
      <c r="C156" s="862"/>
      <c r="D156" s="862"/>
      <c r="E156" s="862"/>
      <c r="F156" s="685">
        <f>SUM(F150:F155)</f>
        <v>0</v>
      </c>
    </row>
    <row r="157" spans="1:6" ht="15" customHeight="1" thickTop="1" thickBot="1">
      <c r="A157" s="66" t="s">
        <v>37</v>
      </c>
      <c r="B157" s="856" t="s">
        <v>9</v>
      </c>
      <c r="C157" s="863"/>
      <c r="D157" s="863"/>
      <c r="E157" s="863"/>
      <c r="F157" s="864"/>
    </row>
    <row r="158" spans="1:6" ht="13.8" thickTop="1">
      <c r="A158" s="55"/>
      <c r="B158" s="60"/>
      <c r="C158" s="27"/>
      <c r="D158" s="67"/>
      <c r="E158" s="689"/>
      <c r="F158" s="690"/>
    </row>
    <row r="159" spans="1:6">
      <c r="A159" s="55" t="s">
        <v>93</v>
      </c>
      <c r="B159" s="24" t="s">
        <v>325</v>
      </c>
      <c r="C159" s="22"/>
      <c r="D159" s="42"/>
      <c r="E159" s="186"/>
      <c r="F159" s="670"/>
    </row>
    <row r="160" spans="1:6">
      <c r="A160" s="56"/>
      <c r="B160" s="24" t="s">
        <v>326</v>
      </c>
      <c r="C160" s="22"/>
      <c r="D160" s="68"/>
      <c r="E160" s="186"/>
      <c r="F160" s="670"/>
    </row>
    <row r="161" spans="1:9">
      <c r="A161" s="56"/>
      <c r="B161" s="24" t="s">
        <v>327</v>
      </c>
      <c r="C161" s="22"/>
      <c r="D161" s="68"/>
      <c r="E161" s="186"/>
      <c r="F161" s="670"/>
    </row>
    <row r="162" spans="1:9">
      <c r="A162" s="56"/>
      <c r="B162" s="24" t="s">
        <v>328</v>
      </c>
      <c r="C162" s="22"/>
      <c r="D162" s="68"/>
      <c r="E162" s="186"/>
      <c r="F162" s="670"/>
    </row>
    <row r="163" spans="1:9">
      <c r="A163" s="56"/>
      <c r="B163" s="24" t="s">
        <v>329</v>
      </c>
      <c r="C163" s="22"/>
      <c r="D163" s="68"/>
      <c r="E163" s="186"/>
      <c r="F163" s="670"/>
    </row>
    <row r="164" spans="1:9">
      <c r="A164" s="56"/>
      <c r="B164" s="23" t="s">
        <v>330</v>
      </c>
      <c r="C164" s="22"/>
      <c r="D164" s="68"/>
      <c r="E164" s="186"/>
      <c r="F164" s="670"/>
    </row>
    <row r="165" spans="1:9">
      <c r="A165" s="56"/>
      <c r="B165" s="24" t="s">
        <v>331</v>
      </c>
      <c r="C165" s="22"/>
      <c r="D165" s="68"/>
      <c r="E165" s="186"/>
      <c r="F165" s="670"/>
    </row>
    <row r="166" spans="1:9">
      <c r="A166" s="56"/>
      <c r="B166" s="24" t="s">
        <v>332</v>
      </c>
      <c r="C166" s="22"/>
      <c r="D166" s="68"/>
      <c r="E166" s="186"/>
      <c r="F166" s="670"/>
    </row>
    <row r="167" spans="1:9">
      <c r="A167" s="56"/>
      <c r="B167" s="24" t="s">
        <v>333</v>
      </c>
      <c r="C167" s="22"/>
      <c r="D167" s="68"/>
      <c r="E167" s="186"/>
      <c r="F167" s="670"/>
    </row>
    <row r="168" spans="1:9">
      <c r="A168" s="56"/>
      <c r="B168" s="24" t="s">
        <v>0</v>
      </c>
      <c r="C168" s="22"/>
      <c r="D168" s="43"/>
      <c r="E168" s="186"/>
      <c r="F168" s="670"/>
    </row>
    <row r="169" spans="1:9">
      <c r="A169" s="56"/>
      <c r="B169" s="24" t="s">
        <v>94</v>
      </c>
      <c r="C169" s="22"/>
      <c r="D169" s="43"/>
      <c r="E169" s="186"/>
      <c r="F169" s="670"/>
    </row>
    <row r="170" spans="1:9">
      <c r="A170" s="56"/>
      <c r="B170" s="21"/>
      <c r="C170" s="22"/>
      <c r="D170" s="94"/>
      <c r="E170" s="186"/>
      <c r="F170" s="670"/>
    </row>
    <row r="171" spans="1:9" ht="39.6">
      <c r="A171" s="56"/>
      <c r="B171" s="126" t="s">
        <v>324</v>
      </c>
      <c r="C171" s="22" t="s">
        <v>21</v>
      </c>
      <c r="D171" s="61">
        <f>1.25*(1.01*4+4+3.41*3+3.53+5.14+0.35*2+0.8+3.2+3.11+3.51+0.3+0.5)+3.8*3.55</f>
        <v>62.314999999999998</v>
      </c>
      <c r="E171" s="186">
        <v>0</v>
      </c>
      <c r="F171" s="670">
        <f>+D171*E171</f>
        <v>0</v>
      </c>
    </row>
    <row r="172" spans="1:9" ht="13.8" thickBot="1">
      <c r="A172" s="55"/>
      <c r="B172" s="69"/>
      <c r="C172" s="22"/>
      <c r="D172" s="70"/>
      <c r="E172" s="186"/>
      <c r="F172" s="670"/>
      <c r="G172" s="46"/>
      <c r="I172" s="46"/>
    </row>
    <row r="173" spans="1:9" ht="14.4" thickTop="1" thickBot="1">
      <c r="A173" s="858" t="s">
        <v>10</v>
      </c>
      <c r="B173" s="859"/>
      <c r="C173" s="859"/>
      <c r="D173" s="859"/>
      <c r="E173" s="860"/>
      <c r="F173" s="680">
        <f>SUM(F158:F172)</f>
        <v>0</v>
      </c>
      <c r="G173" s="46"/>
      <c r="I173" s="46"/>
    </row>
    <row r="174" spans="1:9" ht="14.4" thickTop="1" thickBot="1">
      <c r="A174" s="66" t="s">
        <v>38</v>
      </c>
      <c r="B174" s="880" t="s">
        <v>131</v>
      </c>
      <c r="C174" s="881"/>
      <c r="D174" s="881"/>
      <c r="E174" s="881"/>
      <c r="F174" s="882"/>
      <c r="G174" s="46"/>
      <c r="I174" s="46"/>
    </row>
    <row r="175" spans="1:9" ht="13.8" thickTop="1">
      <c r="A175" s="55"/>
      <c r="B175" s="69"/>
      <c r="C175" s="22"/>
      <c r="D175" s="70"/>
      <c r="E175" s="186"/>
      <c r="F175" s="670"/>
      <c r="G175" s="46"/>
      <c r="I175" s="46"/>
    </row>
    <row r="176" spans="1:9" ht="66">
      <c r="A176" s="55" t="s">
        <v>39</v>
      </c>
      <c r="B176" s="29" t="s">
        <v>436</v>
      </c>
      <c r="C176" s="41"/>
      <c r="D176" s="68"/>
      <c r="E176" s="186"/>
      <c r="F176" s="670"/>
      <c r="G176" s="46"/>
      <c r="I176" s="46"/>
    </row>
    <row r="177" spans="1:9" ht="91.8" customHeight="1">
      <c r="A177" s="111"/>
      <c r="B177" s="575" t="s">
        <v>211</v>
      </c>
      <c r="C177" s="148"/>
      <c r="D177" s="188"/>
      <c r="E177" s="671"/>
      <c r="F177" s="672"/>
      <c r="G177" s="46"/>
      <c r="I177" s="46"/>
    </row>
    <row r="178" spans="1:9" ht="135" customHeight="1">
      <c r="A178" s="55"/>
      <c r="B178" s="576" t="s">
        <v>282</v>
      </c>
      <c r="C178" s="41"/>
      <c r="D178" s="68"/>
      <c r="E178" s="186"/>
      <c r="F178" s="670"/>
      <c r="G178" s="46"/>
      <c r="I178" s="46"/>
    </row>
    <row r="179" spans="1:9" ht="66">
      <c r="A179" s="55"/>
      <c r="B179" s="45" t="s">
        <v>796</v>
      </c>
      <c r="C179" s="41"/>
      <c r="D179" s="68"/>
      <c r="E179" s="186"/>
      <c r="F179" s="670"/>
      <c r="G179" s="46"/>
      <c r="I179" s="46"/>
    </row>
    <row r="180" spans="1:9" ht="52.8">
      <c r="A180" s="55"/>
      <c r="B180" s="45" t="s">
        <v>280</v>
      </c>
      <c r="C180" s="41"/>
      <c r="D180" s="68"/>
      <c r="E180" s="186"/>
      <c r="F180" s="670"/>
      <c r="G180" s="46"/>
      <c r="I180" s="46"/>
    </row>
    <row r="181" spans="1:9" ht="21" customHeight="1">
      <c r="A181" s="55"/>
      <c r="B181" s="31" t="s">
        <v>281</v>
      </c>
      <c r="C181" s="41"/>
      <c r="D181" s="68"/>
      <c r="E181" s="186"/>
      <c r="F181" s="670"/>
      <c r="G181" s="46"/>
      <c r="I181" s="46"/>
    </row>
    <row r="182" spans="1:9" ht="26.4">
      <c r="A182" s="55"/>
      <c r="B182" s="43" t="s">
        <v>283</v>
      </c>
      <c r="C182" s="22" t="s">
        <v>21</v>
      </c>
      <c r="D182" s="40">
        <f>24.68+10.52+13.07+0.1*(27.81+12.91+14.6)+2*0.8*2*2</f>
        <v>60.202000000000005</v>
      </c>
      <c r="E182" s="691">
        <v>0</v>
      </c>
      <c r="F182" s="670">
        <f>+D182*E182</f>
        <v>0</v>
      </c>
      <c r="G182" s="46"/>
      <c r="I182" s="46"/>
    </row>
    <row r="183" spans="1:9">
      <c r="A183" s="55"/>
      <c r="B183" s="43"/>
      <c r="C183" s="22"/>
      <c r="D183" s="40"/>
      <c r="E183" s="692"/>
      <c r="F183" s="670"/>
      <c r="G183" s="46"/>
      <c r="I183" s="46"/>
    </row>
    <row r="184" spans="1:9" ht="52.8">
      <c r="A184" s="55" t="s">
        <v>357</v>
      </c>
      <c r="B184" s="26" t="s">
        <v>353</v>
      </c>
      <c r="C184" s="22"/>
      <c r="D184" s="40"/>
      <c r="E184" s="692"/>
      <c r="F184" s="670"/>
      <c r="G184" s="46"/>
      <c r="I184" s="46"/>
    </row>
    <row r="185" spans="1:9" ht="66">
      <c r="A185" s="55"/>
      <c r="B185" s="138" t="s">
        <v>354</v>
      </c>
      <c r="C185" s="22"/>
      <c r="D185" s="40"/>
      <c r="E185" s="692"/>
      <c r="F185" s="670"/>
      <c r="G185" s="46"/>
      <c r="I185" s="46"/>
    </row>
    <row r="186" spans="1:9" ht="26.4">
      <c r="A186" s="55"/>
      <c r="B186" s="29" t="s">
        <v>352</v>
      </c>
      <c r="C186" s="22"/>
      <c r="D186" s="40"/>
      <c r="E186" s="692"/>
      <c r="F186" s="670"/>
      <c r="G186" s="46"/>
      <c r="I186" s="46"/>
    </row>
    <row r="187" spans="1:9">
      <c r="A187" s="55"/>
      <c r="B187" s="43"/>
      <c r="C187" s="22"/>
      <c r="D187" s="40"/>
      <c r="E187" s="186"/>
      <c r="F187" s="670"/>
      <c r="G187" s="46"/>
      <c r="I187" s="46"/>
    </row>
    <row r="188" spans="1:9" ht="26.4">
      <c r="A188" s="55"/>
      <c r="B188" s="150" t="s">
        <v>399</v>
      </c>
      <c r="C188" s="22" t="s">
        <v>21</v>
      </c>
      <c r="D188" s="40">
        <f>112.93*2+21.4+27.15*2+27.5+27.3+26.9+23.1-(0.78*1.4*28+0.54*0.83)</f>
        <v>375.33580000000001</v>
      </c>
      <c r="E188" s="186">
        <v>0</v>
      </c>
      <c r="F188" s="670">
        <f>+D188*E188</f>
        <v>0</v>
      </c>
      <c r="G188" s="46"/>
      <c r="I188" s="46"/>
    </row>
    <row r="189" spans="1:9">
      <c r="A189" s="55"/>
      <c r="B189" s="43"/>
      <c r="C189" s="22"/>
      <c r="D189" s="40"/>
      <c r="E189" s="692"/>
      <c r="F189" s="670"/>
      <c r="G189" s="46"/>
      <c r="I189" s="46"/>
    </row>
    <row r="190" spans="1:9" ht="92.4">
      <c r="A190" s="55" t="s">
        <v>358</v>
      </c>
      <c r="B190" s="26" t="s">
        <v>356</v>
      </c>
      <c r="C190" s="22"/>
      <c r="D190" s="40"/>
      <c r="E190" s="692"/>
      <c r="F190" s="670"/>
      <c r="G190" s="46"/>
      <c r="I190" s="46"/>
    </row>
    <row r="191" spans="1:9" ht="66">
      <c r="A191" s="55"/>
      <c r="B191" s="138" t="s">
        <v>355</v>
      </c>
      <c r="C191" s="22"/>
      <c r="D191" s="40"/>
      <c r="E191" s="692"/>
      <c r="F191" s="670"/>
      <c r="G191" s="46"/>
      <c r="I191" s="46"/>
    </row>
    <row r="192" spans="1:9" ht="26.4">
      <c r="A192" s="55"/>
      <c r="B192" s="29" t="s">
        <v>352</v>
      </c>
      <c r="C192" s="22"/>
      <c r="D192" s="40"/>
      <c r="E192" s="692"/>
      <c r="F192" s="670"/>
      <c r="G192" s="46"/>
      <c r="I192" s="46"/>
    </row>
    <row r="193" spans="1:9">
      <c r="A193" s="55"/>
      <c r="B193" s="43"/>
      <c r="C193" s="22"/>
      <c r="D193" s="40"/>
      <c r="E193" s="692"/>
      <c r="F193" s="670"/>
      <c r="G193" s="46"/>
      <c r="I193" s="46"/>
    </row>
    <row r="194" spans="1:9" ht="26.4">
      <c r="A194" s="55"/>
      <c r="B194" s="150" t="s">
        <v>399</v>
      </c>
      <c r="C194" s="22" t="s">
        <v>21</v>
      </c>
      <c r="D194" s="40">
        <f>112.93*2+21.4+27.15*2+27.5+27.3+26.9+23.1-(0.78*1.4*28+0.54*0.83)</f>
        <v>375.33580000000001</v>
      </c>
      <c r="E194" s="186">
        <v>0</v>
      </c>
      <c r="F194" s="670">
        <f>+D194*E194</f>
        <v>0</v>
      </c>
      <c r="G194" s="46"/>
      <c r="I194" s="46"/>
    </row>
    <row r="195" spans="1:9" ht="13.8" thickBot="1">
      <c r="A195" s="55"/>
      <c r="B195" s="69"/>
      <c r="C195" s="22"/>
      <c r="D195" s="70"/>
      <c r="E195" s="186"/>
      <c r="F195" s="670"/>
      <c r="G195" s="46"/>
      <c r="I195" s="46"/>
    </row>
    <row r="196" spans="1:9" ht="14.4" thickTop="1" thickBot="1">
      <c r="A196" s="858" t="s">
        <v>124</v>
      </c>
      <c r="B196" s="859"/>
      <c r="C196" s="859"/>
      <c r="D196" s="859"/>
      <c r="E196" s="860"/>
      <c r="F196" s="680">
        <f>SUM(F175:F195)</f>
        <v>0</v>
      </c>
      <c r="G196" s="46"/>
      <c r="I196" s="46"/>
    </row>
    <row r="197" spans="1:9" ht="14.4" thickTop="1" thickBot="1">
      <c r="A197" s="66" t="s">
        <v>47</v>
      </c>
      <c r="B197" s="880" t="s">
        <v>125</v>
      </c>
      <c r="C197" s="881"/>
      <c r="D197" s="881"/>
      <c r="E197" s="881"/>
      <c r="F197" s="882"/>
      <c r="G197" s="46"/>
      <c r="I197" s="46"/>
    </row>
    <row r="198" spans="1:9" ht="13.8" thickTop="1">
      <c r="A198" s="55"/>
      <c r="B198" s="69"/>
      <c r="C198" s="22"/>
      <c r="D198" s="70"/>
      <c r="E198" s="186"/>
      <c r="F198" s="670"/>
      <c r="G198" s="46"/>
      <c r="I198" s="46"/>
    </row>
    <row r="199" spans="1:9" ht="15">
      <c r="A199" s="55"/>
      <c r="B199" s="91" t="s">
        <v>22</v>
      </c>
      <c r="C199" s="22"/>
      <c r="D199" s="70"/>
      <c r="E199" s="186"/>
      <c r="F199" s="670"/>
      <c r="G199" s="46"/>
      <c r="I199" s="46"/>
    </row>
    <row r="200" spans="1:9" ht="132">
      <c r="A200" s="55"/>
      <c r="B200" s="92" t="s">
        <v>127</v>
      </c>
      <c r="C200" s="22"/>
      <c r="D200" s="70"/>
      <c r="E200" s="186"/>
      <c r="F200" s="670"/>
      <c r="G200" s="46"/>
      <c r="I200" s="46"/>
    </row>
    <row r="201" spans="1:9" ht="132">
      <c r="A201" s="55"/>
      <c r="B201" s="92" t="s">
        <v>214</v>
      </c>
      <c r="C201" s="22"/>
      <c r="D201" s="70"/>
      <c r="E201" s="186"/>
      <c r="F201" s="670"/>
      <c r="G201" s="46"/>
      <c r="I201" s="46"/>
    </row>
    <row r="202" spans="1:9">
      <c r="A202" s="55"/>
      <c r="B202" s="69"/>
      <c r="C202" s="22"/>
      <c r="D202" s="70"/>
      <c r="E202" s="186"/>
      <c r="F202" s="670"/>
      <c r="G202" s="46"/>
      <c r="I202" s="46"/>
    </row>
    <row r="203" spans="1:9" ht="39.6">
      <c r="A203" s="55" t="s">
        <v>91</v>
      </c>
      <c r="B203" s="69" t="s">
        <v>162</v>
      </c>
      <c r="C203" s="22"/>
      <c r="D203" s="70"/>
      <c r="E203" s="186"/>
      <c r="F203" s="670"/>
      <c r="G203" s="46"/>
      <c r="I203" s="46"/>
    </row>
    <row r="204" spans="1:9" ht="118.8">
      <c r="A204" s="55"/>
      <c r="B204" s="69" t="s">
        <v>157</v>
      </c>
      <c r="C204" s="22"/>
      <c r="D204" s="70"/>
      <c r="E204" s="186"/>
      <c r="F204" s="670"/>
      <c r="G204" s="46"/>
      <c r="I204" s="46"/>
    </row>
    <row r="205" spans="1:9" ht="92.4">
      <c r="A205" s="55"/>
      <c r="B205" s="69" t="s">
        <v>160</v>
      </c>
      <c r="C205" s="22"/>
      <c r="D205" s="70"/>
      <c r="E205" s="186"/>
      <c r="F205" s="670"/>
      <c r="G205" s="46"/>
      <c r="I205" s="46"/>
    </row>
    <row r="206" spans="1:9" ht="79.2">
      <c r="A206" s="55"/>
      <c r="B206" s="69" t="s">
        <v>158</v>
      </c>
      <c r="C206" s="22"/>
      <c r="D206" s="70"/>
      <c r="E206" s="186"/>
      <c r="F206" s="670"/>
      <c r="G206" s="46"/>
      <c r="I206" s="46"/>
    </row>
    <row r="207" spans="1:9">
      <c r="A207" s="55"/>
      <c r="B207" s="69"/>
      <c r="C207" s="22"/>
      <c r="D207" s="70"/>
      <c r="E207" s="186"/>
      <c r="F207" s="670"/>
      <c r="G207" s="46"/>
      <c r="I207" s="46"/>
    </row>
    <row r="208" spans="1:9" ht="79.2">
      <c r="A208" s="111"/>
      <c r="B208" s="161" t="s">
        <v>130</v>
      </c>
      <c r="C208" s="112"/>
      <c r="D208" s="113"/>
      <c r="E208" s="671"/>
      <c r="F208" s="672"/>
      <c r="G208" s="46"/>
      <c r="I208" s="46"/>
    </row>
    <row r="209" spans="1:9" ht="52.8">
      <c r="A209" s="547"/>
      <c r="B209" s="577" t="s">
        <v>92</v>
      </c>
      <c r="C209" s="548"/>
      <c r="D209" s="578"/>
      <c r="E209" s="693"/>
      <c r="F209" s="694"/>
      <c r="G209" s="46"/>
      <c r="I209" s="46"/>
    </row>
    <row r="210" spans="1:9" ht="92.4">
      <c r="A210" s="55"/>
      <c r="B210" s="69" t="s">
        <v>128</v>
      </c>
      <c r="C210" s="22"/>
      <c r="D210" s="70"/>
      <c r="E210" s="186"/>
      <c r="F210" s="670"/>
      <c r="G210" s="46"/>
      <c r="I210" s="46"/>
    </row>
    <row r="211" spans="1:9" ht="26.4">
      <c r="A211" s="55"/>
      <c r="B211" s="21" t="s">
        <v>85</v>
      </c>
      <c r="C211" s="41"/>
      <c r="D211" s="68"/>
      <c r="E211" s="186"/>
      <c r="F211" s="670"/>
      <c r="G211" s="46"/>
      <c r="I211" s="46"/>
    </row>
    <row r="212" spans="1:9">
      <c r="A212" s="55"/>
      <c r="B212" s="31"/>
      <c r="C212" s="41"/>
      <c r="D212" s="68"/>
      <c r="E212" s="186"/>
      <c r="F212" s="670"/>
      <c r="G212" s="46"/>
      <c r="I212" s="46"/>
    </row>
    <row r="213" spans="1:9">
      <c r="A213" s="55"/>
      <c r="B213" s="34" t="s">
        <v>129</v>
      </c>
      <c r="C213" s="41"/>
      <c r="D213" s="68"/>
      <c r="E213" s="682"/>
      <c r="F213" s="670"/>
      <c r="G213" s="46"/>
      <c r="I213" s="46"/>
    </row>
    <row r="214" spans="1:9">
      <c r="A214" s="55"/>
      <c r="B214" s="162" t="s">
        <v>159</v>
      </c>
      <c r="C214" s="39"/>
      <c r="D214" s="163"/>
      <c r="E214" s="667"/>
      <c r="F214" s="670"/>
      <c r="G214" s="46"/>
      <c r="I214" s="46"/>
    </row>
    <row r="215" spans="1:9">
      <c r="A215" s="55"/>
      <c r="B215" s="149" t="s">
        <v>161</v>
      </c>
      <c r="C215" s="164" t="s">
        <v>13</v>
      </c>
      <c r="D215" s="163">
        <v>13</v>
      </c>
      <c r="E215" s="682">
        <v>0</v>
      </c>
      <c r="F215" s="670">
        <f>+D215*E215</f>
        <v>0</v>
      </c>
      <c r="G215" s="46"/>
      <c r="I215" s="46"/>
    </row>
    <row r="216" spans="1:9" ht="13.8" thickBot="1">
      <c r="A216" s="55"/>
      <c r="B216" s="69"/>
      <c r="C216" s="22"/>
      <c r="D216" s="70"/>
      <c r="E216" s="186"/>
      <c r="F216" s="670"/>
      <c r="G216" s="46"/>
      <c r="I216" s="46"/>
    </row>
    <row r="217" spans="1:9" ht="15.9" customHeight="1" thickTop="1" thickBot="1">
      <c r="A217" s="861" t="s">
        <v>126</v>
      </c>
      <c r="B217" s="865"/>
      <c r="C217" s="865"/>
      <c r="D217" s="865"/>
      <c r="E217" s="865"/>
      <c r="F217" s="680">
        <f>SUM(F198:F216)</f>
        <v>0</v>
      </c>
      <c r="G217" s="46"/>
      <c r="I217" s="46"/>
    </row>
    <row r="218" spans="1:9" ht="15.9" customHeight="1" thickTop="1" thickBot="1">
      <c r="A218" s="66" t="s">
        <v>79</v>
      </c>
      <c r="B218" s="856" t="s">
        <v>83</v>
      </c>
      <c r="C218" s="863"/>
      <c r="D218" s="863"/>
      <c r="E218" s="863"/>
      <c r="F218" s="864"/>
      <c r="G218" s="46"/>
      <c r="I218" s="46"/>
    </row>
    <row r="219" spans="1:9" ht="13.8" thickTop="1">
      <c r="A219" s="55"/>
      <c r="B219" s="24" t="s">
        <v>22</v>
      </c>
      <c r="C219" s="60"/>
      <c r="D219" s="23"/>
      <c r="E219" s="186"/>
      <c r="F219" s="668"/>
      <c r="G219" s="46"/>
      <c r="I219" s="46"/>
    </row>
    <row r="220" spans="1:9">
      <c r="A220" s="55"/>
      <c r="B220" s="24" t="s">
        <v>55</v>
      </c>
      <c r="C220" s="60"/>
      <c r="D220" s="23"/>
      <c r="E220" s="186"/>
      <c r="F220" s="668"/>
      <c r="G220" s="46"/>
      <c r="I220" s="46"/>
    </row>
    <row r="221" spans="1:9">
      <c r="A221" s="55"/>
      <c r="B221" s="24" t="s">
        <v>56</v>
      </c>
      <c r="C221" s="60"/>
      <c r="D221" s="23"/>
      <c r="E221" s="186"/>
      <c r="F221" s="668"/>
      <c r="G221" s="46"/>
      <c r="I221" s="46"/>
    </row>
    <row r="222" spans="1:9">
      <c r="A222" s="55"/>
      <c r="B222" s="24" t="s">
        <v>57</v>
      </c>
      <c r="C222" s="60"/>
      <c r="D222" s="23"/>
      <c r="E222" s="186"/>
      <c r="F222" s="668"/>
      <c r="G222" s="46"/>
      <c r="I222" s="46"/>
    </row>
    <row r="223" spans="1:9">
      <c r="A223" s="55"/>
      <c r="B223" s="24" t="s">
        <v>58</v>
      </c>
      <c r="C223" s="60"/>
      <c r="D223" s="23"/>
      <c r="E223" s="186"/>
      <c r="F223" s="668"/>
      <c r="G223" s="46"/>
      <c r="I223" s="46"/>
    </row>
    <row r="224" spans="1:9">
      <c r="A224" s="55"/>
      <c r="B224" s="24" t="s">
        <v>59</v>
      </c>
      <c r="C224" s="60"/>
      <c r="D224" s="23"/>
      <c r="E224" s="186"/>
      <c r="F224" s="668"/>
      <c r="G224" s="46"/>
      <c r="I224" s="46"/>
    </row>
    <row r="225" spans="1:9">
      <c r="A225" s="55"/>
      <c r="B225" s="24" t="s">
        <v>60</v>
      </c>
      <c r="C225" s="60"/>
      <c r="D225" s="23"/>
      <c r="E225" s="186"/>
      <c r="F225" s="668"/>
      <c r="G225" s="46"/>
      <c r="I225" s="46"/>
    </row>
    <row r="226" spans="1:9">
      <c r="A226" s="55"/>
      <c r="B226" s="24" t="s">
        <v>61</v>
      </c>
      <c r="C226" s="60"/>
      <c r="D226" s="23"/>
      <c r="E226" s="186"/>
      <c r="F226" s="668"/>
      <c r="G226" s="46"/>
      <c r="I226" s="46"/>
    </row>
    <row r="227" spans="1:9">
      <c r="A227" s="55"/>
      <c r="B227" s="24" t="s">
        <v>62</v>
      </c>
      <c r="C227" s="60"/>
      <c r="D227" s="23"/>
      <c r="E227" s="186"/>
      <c r="F227" s="668"/>
      <c r="G227" s="46"/>
      <c r="I227" s="46"/>
    </row>
    <row r="228" spans="1:9">
      <c r="A228" s="55"/>
      <c r="B228" s="24" t="s">
        <v>63</v>
      </c>
      <c r="C228" s="60"/>
      <c r="D228" s="23"/>
      <c r="E228" s="186"/>
      <c r="F228" s="668"/>
      <c r="G228" s="46"/>
      <c r="I228" s="46"/>
    </row>
    <row r="229" spans="1:9">
      <c r="A229" s="55"/>
      <c r="B229" s="24" t="s">
        <v>64</v>
      </c>
      <c r="C229" s="60"/>
      <c r="D229" s="23"/>
      <c r="E229" s="186"/>
      <c r="F229" s="668"/>
      <c r="G229" s="46"/>
      <c r="I229" s="46"/>
    </row>
    <row r="230" spans="1:9">
      <c r="A230" s="55"/>
      <c r="B230" s="24" t="s">
        <v>65</v>
      </c>
      <c r="C230" s="60"/>
      <c r="D230" s="23"/>
      <c r="E230" s="186"/>
      <c r="F230" s="668"/>
      <c r="G230" s="46"/>
      <c r="I230" s="46"/>
    </row>
    <row r="231" spans="1:9">
      <c r="A231" s="55"/>
      <c r="B231" s="24" t="s">
        <v>66</v>
      </c>
      <c r="C231" s="60"/>
      <c r="D231" s="23"/>
      <c r="E231" s="186"/>
      <c r="F231" s="668"/>
      <c r="G231" s="46"/>
      <c r="I231" s="46"/>
    </row>
    <row r="232" spans="1:9">
      <c r="A232" s="55"/>
      <c r="B232" s="24" t="s">
        <v>67</v>
      </c>
      <c r="C232" s="60"/>
      <c r="D232" s="23"/>
      <c r="E232" s="186"/>
      <c r="F232" s="668"/>
      <c r="G232" s="46"/>
      <c r="I232" s="46"/>
    </row>
    <row r="233" spans="1:9">
      <c r="A233" s="55"/>
      <c r="B233" s="24" t="s">
        <v>68</v>
      </c>
      <c r="C233" s="60"/>
      <c r="D233" s="23"/>
      <c r="E233" s="186"/>
      <c r="F233" s="668"/>
      <c r="G233" s="46"/>
      <c r="I233" s="46"/>
    </row>
    <row r="234" spans="1:9">
      <c r="A234" s="55"/>
      <c r="B234" s="24" t="s">
        <v>69</v>
      </c>
      <c r="C234" s="60"/>
      <c r="D234" s="23"/>
      <c r="E234" s="186"/>
      <c r="F234" s="668"/>
      <c r="G234" s="46"/>
      <c r="I234" s="46"/>
    </row>
    <row r="235" spans="1:9">
      <c r="A235" s="55"/>
      <c r="B235" s="24" t="s">
        <v>70</v>
      </c>
      <c r="C235" s="60"/>
      <c r="D235" s="23"/>
      <c r="E235" s="186"/>
      <c r="F235" s="668"/>
      <c r="G235" s="46"/>
      <c r="I235" s="46"/>
    </row>
    <row r="236" spans="1:9">
      <c r="A236" s="55"/>
      <c r="B236" s="24" t="s">
        <v>71</v>
      </c>
      <c r="C236" s="60"/>
      <c r="D236" s="23"/>
      <c r="E236" s="186"/>
      <c r="F236" s="668"/>
      <c r="G236" s="46"/>
      <c r="I236" s="46"/>
    </row>
    <row r="237" spans="1:9">
      <c r="A237" s="55"/>
      <c r="B237" s="24" t="s">
        <v>72</v>
      </c>
      <c r="C237" s="60"/>
      <c r="D237" s="23"/>
      <c r="E237" s="186"/>
      <c r="F237" s="668"/>
      <c r="G237" s="46"/>
      <c r="I237" s="46"/>
    </row>
    <row r="238" spans="1:9">
      <c r="A238" s="55"/>
      <c r="B238" s="24" t="s">
        <v>73</v>
      </c>
      <c r="C238" s="60"/>
      <c r="D238" s="23"/>
      <c r="E238" s="186"/>
      <c r="F238" s="668"/>
      <c r="G238" s="46"/>
      <c r="I238" s="46"/>
    </row>
    <row r="239" spans="1:9">
      <c r="A239" s="55"/>
      <c r="B239" s="24" t="s">
        <v>74</v>
      </c>
      <c r="C239" s="60"/>
      <c r="D239" s="23"/>
      <c r="E239" s="186"/>
      <c r="F239" s="668"/>
      <c r="G239" s="46"/>
      <c r="I239" s="46"/>
    </row>
    <row r="240" spans="1:9">
      <c r="A240" s="55"/>
      <c r="B240" s="24" t="s">
        <v>75</v>
      </c>
      <c r="C240" s="60"/>
      <c r="D240" s="23"/>
      <c r="E240" s="186"/>
      <c r="F240" s="668"/>
      <c r="G240" s="46"/>
      <c r="I240" s="46"/>
    </row>
    <row r="241" spans="1:9">
      <c r="A241" s="55"/>
      <c r="B241" s="24" t="s">
        <v>76</v>
      </c>
      <c r="C241" s="60"/>
      <c r="D241" s="23"/>
      <c r="E241" s="186"/>
      <c r="F241" s="668"/>
      <c r="G241" s="46"/>
      <c r="I241" s="46"/>
    </row>
    <row r="242" spans="1:9">
      <c r="A242" s="55"/>
      <c r="B242" s="24" t="s">
        <v>84</v>
      </c>
      <c r="C242" s="60"/>
      <c r="D242" s="23"/>
      <c r="E242" s="186"/>
      <c r="F242" s="668"/>
      <c r="G242" s="46"/>
      <c r="I242" s="46"/>
    </row>
    <row r="243" spans="1:9">
      <c r="A243" s="55"/>
      <c r="B243" s="24"/>
      <c r="C243" s="60"/>
      <c r="D243" s="23"/>
      <c r="E243" s="186"/>
      <c r="F243" s="668"/>
      <c r="G243" s="46"/>
      <c r="I243" s="46"/>
    </row>
    <row r="244" spans="1:9" ht="26.4">
      <c r="A244" s="55" t="s">
        <v>80</v>
      </c>
      <c r="B244" s="31" t="s">
        <v>202</v>
      </c>
      <c r="C244" s="22"/>
      <c r="D244" s="35"/>
      <c r="E244" s="186"/>
      <c r="F244" s="670"/>
    </row>
    <row r="245" spans="1:9" ht="79.2">
      <c r="A245" s="56"/>
      <c r="B245" s="36" t="s">
        <v>203</v>
      </c>
      <c r="C245" s="22"/>
      <c r="D245" s="35"/>
      <c r="E245" s="186"/>
      <c r="F245" s="670"/>
    </row>
    <row r="246" spans="1:9" ht="52.8">
      <c r="A246" s="143"/>
      <c r="B246" s="189" t="s">
        <v>204</v>
      </c>
      <c r="C246" s="112"/>
      <c r="D246" s="165"/>
      <c r="E246" s="671"/>
      <c r="F246" s="672"/>
    </row>
    <row r="247" spans="1:9" ht="66">
      <c r="A247" s="579"/>
      <c r="B247" s="580" t="s">
        <v>205</v>
      </c>
      <c r="C247" s="548"/>
      <c r="D247" s="581"/>
      <c r="E247" s="693"/>
      <c r="F247" s="694"/>
    </row>
    <row r="248" spans="1:9" ht="39.6">
      <c r="A248" s="56"/>
      <c r="B248" s="36" t="s">
        <v>207</v>
      </c>
      <c r="C248" s="22"/>
      <c r="D248" s="35"/>
      <c r="E248" s="186"/>
      <c r="F248" s="670"/>
    </row>
    <row r="249" spans="1:9" ht="26.4">
      <c r="A249" s="56"/>
      <c r="B249" s="36" t="s">
        <v>206</v>
      </c>
      <c r="C249" s="22"/>
      <c r="D249" s="35"/>
      <c r="E249" s="186"/>
      <c r="F249" s="670"/>
    </row>
    <row r="250" spans="1:9" ht="26.4">
      <c r="A250" s="56"/>
      <c r="B250" s="36" t="s">
        <v>210</v>
      </c>
      <c r="C250" s="22"/>
      <c r="D250" s="35"/>
      <c r="E250" s="186"/>
      <c r="F250" s="695"/>
    </row>
    <row r="251" spans="1:9" ht="26.4">
      <c r="A251" s="56"/>
      <c r="B251" s="31" t="s">
        <v>208</v>
      </c>
      <c r="C251" s="22"/>
      <c r="D251" s="35"/>
      <c r="E251" s="186"/>
      <c r="F251" s="695"/>
    </row>
    <row r="252" spans="1:9">
      <c r="A252" s="56"/>
      <c r="B252" s="31"/>
      <c r="C252" s="22"/>
      <c r="D252" s="35"/>
      <c r="E252" s="186"/>
      <c r="F252" s="695"/>
    </row>
    <row r="253" spans="1:9">
      <c r="A253" s="56"/>
      <c r="B253" s="34" t="s">
        <v>797</v>
      </c>
      <c r="C253" s="22"/>
      <c r="D253" s="35"/>
      <c r="E253" s="186"/>
      <c r="F253" s="695"/>
    </row>
    <row r="254" spans="1:9">
      <c r="A254" s="56"/>
      <c r="B254" s="34" t="s">
        <v>209</v>
      </c>
      <c r="C254" s="22"/>
      <c r="D254" s="35"/>
      <c r="E254" s="186"/>
      <c r="F254" s="695"/>
    </row>
    <row r="255" spans="1:9">
      <c r="A255" s="56"/>
      <c r="B255" s="34" t="s">
        <v>798</v>
      </c>
      <c r="C255" s="22" t="s">
        <v>13</v>
      </c>
      <c r="D255" s="35">
        <v>1</v>
      </c>
      <c r="E255" s="186">
        <v>0</v>
      </c>
      <c r="F255" s="695">
        <f>D255*E255</f>
        <v>0</v>
      </c>
    </row>
    <row r="256" spans="1:9">
      <c r="A256" s="56"/>
      <c r="B256" s="36"/>
      <c r="C256" s="22"/>
      <c r="D256" s="35"/>
      <c r="E256" s="186"/>
      <c r="F256" s="670"/>
    </row>
    <row r="257" spans="1:6">
      <c r="A257" s="56"/>
      <c r="B257" s="34" t="s">
        <v>799</v>
      </c>
      <c r="C257" s="22"/>
      <c r="D257" s="35"/>
      <c r="E257" s="186"/>
      <c r="F257" s="695"/>
    </row>
    <row r="258" spans="1:6">
      <c r="A258" s="56"/>
      <c r="B258" s="34" t="s">
        <v>248</v>
      </c>
      <c r="C258" s="22"/>
      <c r="D258" s="35"/>
      <c r="E258" s="186"/>
      <c r="F258" s="695"/>
    </row>
    <row r="259" spans="1:6">
      <c r="A259" s="56"/>
      <c r="B259" s="34" t="s">
        <v>800</v>
      </c>
      <c r="C259" s="22" t="s">
        <v>13</v>
      </c>
      <c r="D259" s="35">
        <v>2</v>
      </c>
      <c r="E259" s="186">
        <v>0</v>
      </c>
      <c r="F259" s="695">
        <f>D259*E259</f>
        <v>0</v>
      </c>
    </row>
    <row r="260" spans="1:6">
      <c r="A260" s="56"/>
      <c r="B260" s="36"/>
      <c r="C260" s="22"/>
      <c r="D260" s="35"/>
      <c r="E260" s="186"/>
      <c r="F260" s="670"/>
    </row>
    <row r="261" spans="1:6">
      <c r="A261" s="56"/>
      <c r="B261" s="36"/>
      <c r="C261" s="22"/>
      <c r="D261" s="35"/>
      <c r="E261" s="186"/>
      <c r="F261" s="670"/>
    </row>
    <row r="262" spans="1:6" ht="66">
      <c r="A262" s="55" t="s">
        <v>398</v>
      </c>
      <c r="B262" s="142" t="s">
        <v>393</v>
      </c>
      <c r="C262" s="22"/>
      <c r="D262" s="35"/>
      <c r="E262" s="186"/>
      <c r="F262" s="670"/>
    </row>
    <row r="263" spans="1:6" ht="171.6">
      <c r="A263" s="56"/>
      <c r="B263" s="36" t="s">
        <v>394</v>
      </c>
      <c r="C263" s="22"/>
      <c r="D263" s="35"/>
      <c r="E263" s="186"/>
      <c r="F263" s="670"/>
    </row>
    <row r="264" spans="1:6" ht="52.8">
      <c r="A264" s="56"/>
      <c r="B264" s="36" t="s">
        <v>396</v>
      </c>
      <c r="C264" s="22"/>
      <c r="D264" s="35"/>
      <c r="E264" s="186"/>
      <c r="F264" s="670"/>
    </row>
    <row r="265" spans="1:6" ht="26.4">
      <c r="A265" s="56"/>
      <c r="B265" s="36" t="s">
        <v>395</v>
      </c>
      <c r="C265" s="22"/>
      <c r="D265" s="35"/>
      <c r="E265" s="186"/>
      <c r="F265" s="670"/>
    </row>
    <row r="266" spans="1:6" ht="52.8">
      <c r="A266" s="56"/>
      <c r="B266" s="36" t="s">
        <v>397</v>
      </c>
      <c r="C266" s="22"/>
      <c r="D266" s="35"/>
      <c r="E266" s="186"/>
      <c r="F266" s="670"/>
    </row>
    <row r="267" spans="1:6" ht="26.4">
      <c r="A267" s="56"/>
      <c r="B267" s="141" t="s">
        <v>390</v>
      </c>
      <c r="C267" s="41"/>
      <c r="D267" s="40"/>
      <c r="E267" s="682"/>
      <c r="F267" s="668"/>
    </row>
    <row r="268" spans="1:6">
      <c r="A268" s="56"/>
      <c r="B268" s="34" t="s">
        <v>391</v>
      </c>
      <c r="C268" s="41"/>
      <c r="D268" s="40"/>
      <c r="E268" s="682"/>
      <c r="F268" s="668"/>
    </row>
    <row r="269" spans="1:6">
      <c r="A269" s="56"/>
      <c r="B269" s="141" t="s">
        <v>392</v>
      </c>
      <c r="C269" s="41"/>
      <c r="D269" s="40"/>
      <c r="E269" s="682"/>
      <c r="F269" s="668"/>
    </row>
    <row r="270" spans="1:6">
      <c r="A270" s="56"/>
      <c r="B270" s="582" t="s">
        <v>409</v>
      </c>
      <c r="C270" s="41" t="s">
        <v>5</v>
      </c>
      <c r="D270" s="40">
        <f>2.5*2+3.5</f>
        <v>8.5</v>
      </c>
      <c r="E270" s="682">
        <v>0</v>
      </c>
      <c r="F270" s="668">
        <f>SUM(D270*E270)</f>
        <v>0</v>
      </c>
    </row>
    <row r="271" spans="1:6">
      <c r="A271" s="143"/>
      <c r="B271" s="189"/>
      <c r="C271" s="112"/>
      <c r="D271" s="165"/>
      <c r="E271" s="671"/>
      <c r="F271" s="672"/>
    </row>
    <row r="272" spans="1:6" ht="39.6">
      <c r="A272" s="55" t="s">
        <v>410</v>
      </c>
      <c r="B272" s="31" t="s">
        <v>242</v>
      </c>
      <c r="C272" s="22"/>
      <c r="D272" s="35"/>
      <c r="E272" s="186"/>
      <c r="F272" s="670"/>
    </row>
    <row r="273" spans="1:6" ht="118.8">
      <c r="A273" s="56"/>
      <c r="B273" s="36" t="s">
        <v>418</v>
      </c>
      <c r="C273" s="22"/>
      <c r="D273" s="35"/>
      <c r="E273" s="186"/>
      <c r="F273" s="670"/>
    </row>
    <row r="274" spans="1:6" ht="52.8">
      <c r="A274" s="56"/>
      <c r="B274" s="36" t="s">
        <v>419</v>
      </c>
      <c r="C274" s="22"/>
      <c r="D274" s="35"/>
      <c r="E274" s="186"/>
      <c r="F274" s="670"/>
    </row>
    <row r="275" spans="1:6" ht="26.4">
      <c r="A275" s="56"/>
      <c r="B275" s="36" t="s">
        <v>420</v>
      </c>
      <c r="C275" s="22"/>
      <c r="D275" s="35"/>
      <c r="E275" s="186"/>
      <c r="F275" s="670"/>
    </row>
    <row r="276" spans="1:6" ht="39.6">
      <c r="A276" s="56"/>
      <c r="B276" s="36" t="s">
        <v>207</v>
      </c>
      <c r="C276" s="22"/>
      <c r="D276" s="35"/>
      <c r="E276" s="186"/>
      <c r="F276" s="670"/>
    </row>
    <row r="277" spans="1:6" ht="26.4">
      <c r="A277" s="56"/>
      <c r="B277" s="36" t="s">
        <v>206</v>
      </c>
      <c r="C277" s="22"/>
      <c r="D277" s="35"/>
      <c r="E277" s="186"/>
      <c r="F277" s="670"/>
    </row>
    <row r="278" spans="1:6" ht="92.4">
      <c r="A278" s="56"/>
      <c r="B278" s="31" t="s">
        <v>171</v>
      </c>
      <c r="C278" s="60"/>
      <c r="D278" s="23"/>
      <c r="E278" s="186"/>
      <c r="F278" s="668"/>
    </row>
    <row r="279" spans="1:6" ht="26.4">
      <c r="A279" s="56"/>
      <c r="B279" s="21" t="s">
        <v>85</v>
      </c>
      <c r="C279" s="22"/>
      <c r="D279" s="35"/>
      <c r="E279" s="186"/>
      <c r="F279" s="670"/>
    </row>
    <row r="280" spans="1:6">
      <c r="A280" s="56"/>
      <c r="B280" s="36"/>
      <c r="C280" s="22"/>
      <c r="D280" s="35"/>
      <c r="E280" s="186"/>
      <c r="F280" s="670"/>
    </row>
    <row r="281" spans="1:6">
      <c r="A281" s="56"/>
      <c r="B281" s="34" t="s">
        <v>801</v>
      </c>
      <c r="C281" s="22"/>
      <c r="D281" s="35"/>
      <c r="E281" s="186"/>
      <c r="F281" s="670"/>
    </row>
    <row r="282" spans="1:6">
      <c r="A282" s="56"/>
      <c r="B282" s="36" t="s">
        <v>421</v>
      </c>
      <c r="C282" s="22"/>
      <c r="D282" s="35"/>
      <c r="E282" s="186"/>
      <c r="F282" s="670"/>
    </row>
    <row r="283" spans="1:6">
      <c r="A283" s="56"/>
      <c r="B283" s="34" t="s">
        <v>802</v>
      </c>
      <c r="C283" s="22" t="s">
        <v>13</v>
      </c>
      <c r="D283" s="35">
        <v>1</v>
      </c>
      <c r="E283" s="186">
        <v>0</v>
      </c>
      <c r="F283" s="670">
        <f>D283*E283</f>
        <v>0</v>
      </c>
    </row>
    <row r="284" spans="1:6">
      <c r="A284" s="56"/>
      <c r="B284" s="36"/>
      <c r="C284" s="22"/>
      <c r="D284" s="35"/>
      <c r="E284" s="186"/>
      <c r="F284" s="670"/>
    </row>
    <row r="285" spans="1:6" ht="39.6">
      <c r="A285" s="55" t="s">
        <v>422</v>
      </c>
      <c r="B285" s="31" t="s">
        <v>242</v>
      </c>
      <c r="C285" s="22"/>
      <c r="D285" s="35"/>
      <c r="E285" s="186"/>
      <c r="F285" s="670"/>
    </row>
    <row r="286" spans="1:6" ht="105.6">
      <c r="A286" s="56"/>
      <c r="B286" s="36" t="s">
        <v>172</v>
      </c>
      <c r="C286" s="22"/>
      <c r="D286" s="35"/>
      <c r="E286" s="186"/>
      <c r="F286" s="670"/>
    </row>
    <row r="287" spans="1:6" ht="79.2">
      <c r="A287" s="56"/>
      <c r="B287" s="36" t="s">
        <v>212</v>
      </c>
      <c r="C287" s="22"/>
      <c r="D287" s="35"/>
      <c r="E287" s="186"/>
      <c r="F287" s="670"/>
    </row>
    <row r="288" spans="1:6" ht="66">
      <c r="A288" s="143"/>
      <c r="B288" s="189" t="s">
        <v>173</v>
      </c>
      <c r="C288" s="112"/>
      <c r="D288" s="165"/>
      <c r="E288" s="671"/>
      <c r="F288" s="672"/>
    </row>
    <row r="289" spans="1:6" ht="92.4">
      <c r="A289" s="56"/>
      <c r="B289" s="31" t="s">
        <v>171</v>
      </c>
      <c r="C289" s="60"/>
      <c r="D289" s="23"/>
      <c r="E289" s="186"/>
      <c r="F289" s="668"/>
    </row>
    <row r="290" spans="1:6" ht="26.4">
      <c r="A290" s="56"/>
      <c r="B290" s="21" t="s">
        <v>85</v>
      </c>
      <c r="C290" s="22"/>
      <c r="D290" s="35"/>
      <c r="E290" s="186"/>
      <c r="F290" s="670"/>
    </row>
    <row r="291" spans="1:6">
      <c r="A291" s="56"/>
      <c r="B291" s="36"/>
      <c r="C291" s="22"/>
      <c r="D291" s="35"/>
      <c r="E291" s="186"/>
      <c r="F291" s="670"/>
    </row>
    <row r="292" spans="1:6">
      <c r="A292" s="56"/>
      <c r="B292" s="34" t="s">
        <v>174</v>
      </c>
      <c r="C292" s="22"/>
      <c r="D292" s="35"/>
      <c r="E292" s="186"/>
      <c r="F292" s="670"/>
    </row>
    <row r="293" spans="1:6">
      <c r="A293" s="56"/>
      <c r="B293" s="36" t="s">
        <v>249</v>
      </c>
      <c r="C293" s="22"/>
      <c r="D293" s="35"/>
      <c r="E293" s="186"/>
      <c r="F293" s="670"/>
    </row>
    <row r="294" spans="1:6">
      <c r="A294" s="56"/>
      <c r="B294" s="34" t="s">
        <v>417</v>
      </c>
      <c r="C294" s="22" t="s">
        <v>13</v>
      </c>
      <c r="D294" s="35">
        <v>1</v>
      </c>
      <c r="E294" s="186">
        <v>0</v>
      </c>
      <c r="F294" s="670">
        <f>D294*E294</f>
        <v>0</v>
      </c>
    </row>
    <row r="295" spans="1:6">
      <c r="A295" s="56"/>
      <c r="B295" s="36"/>
      <c r="C295" s="22"/>
      <c r="D295" s="35"/>
      <c r="E295" s="186"/>
      <c r="F295" s="670"/>
    </row>
    <row r="296" spans="1:6" ht="26.4">
      <c r="A296" s="55" t="s">
        <v>168</v>
      </c>
      <c r="B296" s="31" t="s">
        <v>411</v>
      </c>
      <c r="C296" s="22"/>
      <c r="D296" s="35"/>
      <c r="E296" s="186"/>
      <c r="F296" s="670">
        <f>D296*E296</f>
        <v>0</v>
      </c>
    </row>
    <row r="297" spans="1:6" ht="92.4">
      <c r="A297" s="56"/>
      <c r="B297" s="36" t="s">
        <v>412</v>
      </c>
      <c r="C297" s="22"/>
      <c r="D297" s="35"/>
      <c r="E297" s="186"/>
      <c r="F297" s="670"/>
    </row>
    <row r="298" spans="1:6" ht="79.2">
      <c r="A298" s="56"/>
      <c r="B298" s="36" t="s">
        <v>413</v>
      </c>
      <c r="C298" s="22"/>
      <c r="D298" s="35"/>
      <c r="E298" s="186"/>
      <c r="F298" s="670"/>
    </row>
    <row r="299" spans="1:6" ht="79.2">
      <c r="A299" s="56"/>
      <c r="B299" s="36" t="s">
        <v>414</v>
      </c>
      <c r="C299" s="22"/>
      <c r="D299" s="35"/>
      <c r="E299" s="186"/>
      <c r="F299" s="670"/>
    </row>
    <row r="300" spans="1:6" ht="39.6">
      <c r="A300" s="56"/>
      <c r="B300" s="145" t="s">
        <v>415</v>
      </c>
      <c r="C300" s="22"/>
      <c r="D300" s="35"/>
      <c r="E300" s="186"/>
      <c r="F300" s="670"/>
    </row>
    <row r="301" spans="1:6" ht="52.8">
      <c r="A301" s="56"/>
      <c r="B301" s="146" t="s">
        <v>179</v>
      </c>
      <c r="C301" s="22"/>
      <c r="D301" s="35"/>
      <c r="E301" s="186"/>
      <c r="F301" s="670"/>
    </row>
    <row r="302" spans="1:6" ht="26.4">
      <c r="A302" s="56"/>
      <c r="B302" s="146" t="s">
        <v>180</v>
      </c>
      <c r="C302" s="22"/>
      <c r="D302" s="35"/>
      <c r="E302" s="186"/>
      <c r="F302" s="670"/>
    </row>
    <row r="303" spans="1:6" ht="26.4">
      <c r="A303" s="56"/>
      <c r="B303" s="21" t="s">
        <v>181</v>
      </c>
      <c r="C303" s="22"/>
      <c r="D303" s="35"/>
      <c r="E303" s="186"/>
      <c r="F303" s="670"/>
    </row>
    <row r="304" spans="1:6">
      <c r="A304" s="56"/>
      <c r="B304" s="36"/>
      <c r="C304" s="22"/>
      <c r="D304" s="35"/>
      <c r="E304" s="186"/>
      <c r="F304" s="670"/>
    </row>
    <row r="305" spans="1:9">
      <c r="A305" s="56"/>
      <c r="B305" s="34" t="s">
        <v>803</v>
      </c>
      <c r="C305" s="22"/>
      <c r="D305" s="35"/>
      <c r="E305" s="186"/>
      <c r="F305" s="670"/>
    </row>
    <row r="306" spans="1:9" ht="26.4">
      <c r="A306" s="56"/>
      <c r="B306" s="77" t="s">
        <v>416</v>
      </c>
      <c r="C306" s="41"/>
      <c r="D306" s="147"/>
      <c r="E306" s="674"/>
      <c r="F306" s="696"/>
    </row>
    <row r="307" spans="1:9">
      <c r="A307" s="56"/>
      <c r="B307" s="77" t="s">
        <v>161</v>
      </c>
      <c r="C307" s="41" t="s">
        <v>13</v>
      </c>
      <c r="D307" s="147">
        <v>1</v>
      </c>
      <c r="E307" s="674">
        <v>0</v>
      </c>
      <c r="F307" s="696">
        <f>D307*E307</f>
        <v>0</v>
      </c>
    </row>
    <row r="308" spans="1:9">
      <c r="A308" s="143"/>
      <c r="B308" s="189"/>
      <c r="C308" s="112"/>
      <c r="D308" s="165"/>
      <c r="E308" s="671"/>
      <c r="F308" s="672"/>
    </row>
    <row r="309" spans="1:9" ht="26.4">
      <c r="A309" s="55" t="s">
        <v>423</v>
      </c>
      <c r="B309" s="31" t="s">
        <v>361</v>
      </c>
      <c r="C309" s="22"/>
      <c r="D309" s="35"/>
      <c r="E309" s="186"/>
      <c r="F309" s="670">
        <f>D309*E309</f>
        <v>0</v>
      </c>
      <c r="G309" s="46"/>
      <c r="I309" s="46"/>
    </row>
    <row r="310" spans="1:9" ht="92.4">
      <c r="A310" s="56"/>
      <c r="B310" s="36" t="s">
        <v>362</v>
      </c>
      <c r="C310" s="22"/>
      <c r="D310" s="35"/>
      <c r="E310" s="186"/>
      <c r="F310" s="670"/>
      <c r="G310" s="46"/>
      <c r="I310" s="46"/>
    </row>
    <row r="311" spans="1:9" ht="26.4">
      <c r="A311" s="56"/>
      <c r="B311" s="36" t="s">
        <v>363</v>
      </c>
      <c r="C311" s="22"/>
      <c r="D311" s="35"/>
      <c r="E311" s="186"/>
      <c r="F311" s="670"/>
      <c r="G311" s="46"/>
      <c r="I311" s="46"/>
    </row>
    <row r="312" spans="1:9" ht="92.4">
      <c r="A312" s="56"/>
      <c r="B312" s="36" t="s">
        <v>364</v>
      </c>
      <c r="C312" s="22"/>
      <c r="D312" s="35"/>
      <c r="E312" s="186"/>
      <c r="F312" s="670"/>
      <c r="G312" s="46"/>
      <c r="I312" s="46"/>
    </row>
    <row r="313" spans="1:9" ht="52.8">
      <c r="A313" s="56"/>
      <c r="B313" s="146" t="s">
        <v>179</v>
      </c>
      <c r="C313" s="22"/>
      <c r="D313" s="35"/>
      <c r="E313" s="186"/>
      <c r="F313" s="670"/>
      <c r="G313" s="46"/>
      <c r="I313" s="46"/>
    </row>
    <row r="314" spans="1:9" ht="26.4">
      <c r="A314" s="56"/>
      <c r="B314" s="146" t="s">
        <v>180</v>
      </c>
      <c r="C314" s="22"/>
      <c r="D314" s="35"/>
      <c r="E314" s="186"/>
      <c r="F314" s="670"/>
      <c r="G314" s="46"/>
      <c r="I314" s="46"/>
    </row>
    <row r="315" spans="1:9" ht="26.4">
      <c r="A315" s="56"/>
      <c r="B315" s="21" t="s">
        <v>181</v>
      </c>
      <c r="C315" s="22"/>
      <c r="D315" s="35"/>
      <c r="E315" s="186"/>
      <c r="F315" s="670"/>
      <c r="G315" s="46"/>
      <c r="I315" s="46"/>
    </row>
    <row r="316" spans="1:9">
      <c r="A316" s="56"/>
      <c r="B316" s="36"/>
      <c r="C316" s="22"/>
      <c r="D316" s="35"/>
      <c r="E316" s="186"/>
      <c r="F316" s="670"/>
      <c r="G316" s="46"/>
      <c r="I316" s="46"/>
    </row>
    <row r="317" spans="1:9">
      <c r="A317" s="56"/>
      <c r="B317" s="34" t="s">
        <v>182</v>
      </c>
      <c r="C317" s="22"/>
      <c r="D317" s="35"/>
      <c r="E317" s="186"/>
      <c r="F317" s="670"/>
      <c r="G317" s="46"/>
      <c r="I317" s="46"/>
    </row>
    <row r="318" spans="1:9">
      <c r="A318" s="56"/>
      <c r="B318" s="77" t="s">
        <v>250</v>
      </c>
      <c r="C318" s="41"/>
      <c r="D318" s="147"/>
      <c r="E318" s="674"/>
      <c r="F318" s="696"/>
      <c r="G318" s="46"/>
      <c r="I318" s="46"/>
    </row>
    <row r="319" spans="1:9">
      <c r="A319" s="56"/>
      <c r="B319" s="77" t="s">
        <v>161</v>
      </c>
      <c r="C319" s="41" t="s">
        <v>13</v>
      </c>
      <c r="D319" s="147">
        <v>2</v>
      </c>
      <c r="E319" s="674">
        <v>0</v>
      </c>
      <c r="F319" s="696">
        <f>D319*E319</f>
        <v>0</v>
      </c>
      <c r="G319" s="46"/>
      <c r="I319" s="46"/>
    </row>
    <row r="320" spans="1:9">
      <c r="A320" s="56"/>
      <c r="B320" s="77"/>
      <c r="C320" s="41"/>
      <c r="D320" s="147"/>
      <c r="E320" s="674"/>
      <c r="F320" s="696"/>
      <c r="G320" s="46"/>
      <c r="I320" s="46"/>
    </row>
    <row r="321" spans="1:9">
      <c r="A321" s="56"/>
      <c r="B321" s="34" t="s">
        <v>804</v>
      </c>
      <c r="C321" s="22"/>
      <c r="D321" s="35"/>
      <c r="E321" s="186"/>
      <c r="F321" s="670"/>
      <c r="G321" s="46"/>
      <c r="I321" s="46"/>
    </row>
    <row r="322" spans="1:9">
      <c r="A322" s="56"/>
      <c r="B322" s="77" t="s">
        <v>250</v>
      </c>
      <c r="C322" s="41"/>
      <c r="D322" s="147"/>
      <c r="E322" s="674"/>
      <c r="F322" s="696"/>
      <c r="G322" s="46"/>
      <c r="I322" s="46"/>
    </row>
    <row r="323" spans="1:9">
      <c r="A323" s="56"/>
      <c r="B323" s="77" t="s">
        <v>805</v>
      </c>
      <c r="C323" s="41" t="s">
        <v>13</v>
      </c>
      <c r="D323" s="147">
        <v>1</v>
      </c>
      <c r="E323" s="674">
        <v>0</v>
      </c>
      <c r="F323" s="696">
        <f>D323*E323</f>
        <v>0</v>
      </c>
      <c r="G323" s="46"/>
      <c r="I323" s="46"/>
    </row>
    <row r="324" spans="1:9" ht="13.8" thickBot="1">
      <c r="A324" s="71"/>
      <c r="B324" s="72"/>
      <c r="C324" s="64"/>
      <c r="D324" s="73"/>
      <c r="E324" s="697"/>
      <c r="F324" s="684"/>
      <c r="G324" s="46"/>
      <c r="I324" s="46"/>
    </row>
    <row r="325" spans="1:9" ht="15.9" customHeight="1" thickTop="1" thickBot="1">
      <c r="A325" s="861" t="s">
        <v>48</v>
      </c>
      <c r="B325" s="862"/>
      <c r="C325" s="862"/>
      <c r="D325" s="862"/>
      <c r="E325" s="862"/>
      <c r="F325" s="680">
        <f>SUM(F244:F324)</f>
        <v>0</v>
      </c>
      <c r="G325" s="46"/>
      <c r="I325" s="46"/>
    </row>
    <row r="326" spans="1:9" ht="15.6" customHeight="1" thickTop="1" thickBot="1">
      <c r="A326" s="66" t="s">
        <v>50</v>
      </c>
      <c r="B326" s="856" t="s">
        <v>40</v>
      </c>
      <c r="C326" s="856"/>
      <c r="D326" s="856"/>
      <c r="E326" s="856"/>
      <c r="F326" s="857"/>
      <c r="G326" s="46"/>
      <c r="I326" s="46"/>
    </row>
    <row r="327" spans="1:9" ht="66.599999999999994" thickTop="1">
      <c r="A327" s="55" t="s">
        <v>51</v>
      </c>
      <c r="B327" s="31" t="s">
        <v>243</v>
      </c>
      <c r="C327" s="76"/>
      <c r="D327" s="37"/>
      <c r="E327" s="698"/>
      <c r="F327" s="670"/>
      <c r="G327" s="46"/>
      <c r="I327" s="46"/>
    </row>
    <row r="328" spans="1:9" ht="26.4">
      <c r="A328" s="56"/>
      <c r="B328" s="31" t="s">
        <v>100</v>
      </c>
      <c r="C328" s="76"/>
      <c r="D328" s="37"/>
      <c r="E328" s="698"/>
      <c r="F328" s="670"/>
      <c r="G328" s="46"/>
      <c r="I328" s="46"/>
    </row>
    <row r="329" spans="1:9" ht="52.8">
      <c r="A329" s="56"/>
      <c r="B329" s="31" t="s">
        <v>437</v>
      </c>
      <c r="C329" s="76"/>
      <c r="D329" s="37"/>
      <c r="E329" s="698"/>
      <c r="F329" s="670"/>
      <c r="G329" s="46"/>
      <c r="I329" s="46"/>
    </row>
    <row r="330" spans="1:9" ht="39.6">
      <c r="A330" s="56"/>
      <c r="B330" s="31" t="s">
        <v>215</v>
      </c>
      <c r="C330" s="76"/>
      <c r="D330" s="37"/>
      <c r="E330" s="698"/>
      <c r="F330" s="670"/>
      <c r="G330" s="46"/>
      <c r="I330" s="46"/>
    </row>
    <row r="331" spans="1:9" ht="26.4">
      <c r="A331" s="56"/>
      <c r="B331" s="31" t="s">
        <v>101</v>
      </c>
      <c r="C331" s="76"/>
      <c r="D331" s="37"/>
      <c r="E331" s="698"/>
      <c r="F331" s="670"/>
      <c r="G331" s="46"/>
      <c r="I331" s="46"/>
    </row>
    <row r="332" spans="1:9">
      <c r="A332" s="56"/>
      <c r="B332" s="42" t="s">
        <v>268</v>
      </c>
      <c r="C332" s="22" t="s">
        <v>21</v>
      </c>
      <c r="D332" s="40">
        <f>24.68+10.52+13.07</f>
        <v>48.27</v>
      </c>
      <c r="E332" s="674">
        <v>0</v>
      </c>
      <c r="F332" s="668">
        <f>D332*E332</f>
        <v>0</v>
      </c>
      <c r="G332" s="46"/>
      <c r="I332" s="46"/>
    </row>
    <row r="333" spans="1:9">
      <c r="A333" s="143"/>
      <c r="B333" s="160"/>
      <c r="C333" s="190"/>
      <c r="D333" s="549"/>
      <c r="E333" s="699"/>
      <c r="F333" s="700"/>
      <c r="G333" s="46"/>
      <c r="I333" s="46"/>
    </row>
    <row r="334" spans="1:9" ht="105.6">
      <c r="A334" s="55" t="s">
        <v>116</v>
      </c>
      <c r="B334" s="31" t="s">
        <v>438</v>
      </c>
      <c r="C334" s="37"/>
      <c r="D334" s="105"/>
      <c r="E334" s="698"/>
      <c r="F334" s="668"/>
      <c r="G334" s="46"/>
      <c r="I334" s="46"/>
    </row>
    <row r="335" spans="1:9" ht="66">
      <c r="A335" s="143"/>
      <c r="B335" s="144" t="s">
        <v>102</v>
      </c>
      <c r="C335" s="190"/>
      <c r="D335" s="191"/>
      <c r="E335" s="701"/>
      <c r="F335" s="700"/>
      <c r="G335" s="46"/>
      <c r="I335" s="46"/>
    </row>
    <row r="336" spans="1:9" ht="79.2">
      <c r="A336" s="56"/>
      <c r="B336" s="31" t="s">
        <v>98</v>
      </c>
      <c r="C336" s="37"/>
      <c r="D336" s="105"/>
      <c r="E336" s="698"/>
      <c r="F336" s="668"/>
      <c r="G336" s="46"/>
      <c r="I336" s="46"/>
    </row>
    <row r="337" spans="1:9" ht="52.8">
      <c r="A337" s="56"/>
      <c r="B337" s="31" t="s">
        <v>216</v>
      </c>
      <c r="C337" s="37"/>
      <c r="D337" s="105"/>
      <c r="E337" s="698"/>
      <c r="F337" s="668"/>
      <c r="G337" s="46"/>
      <c r="I337" s="46"/>
    </row>
    <row r="338" spans="1:9" ht="66">
      <c r="A338" s="56"/>
      <c r="B338" s="31" t="s">
        <v>244</v>
      </c>
      <c r="C338" s="37"/>
      <c r="D338" s="105"/>
      <c r="E338" s="698"/>
      <c r="F338" s="668"/>
      <c r="G338" s="46"/>
      <c r="I338" s="46"/>
    </row>
    <row r="339" spans="1:9" s="58" customFormat="1">
      <c r="A339" s="56"/>
      <c r="B339" s="31" t="s">
        <v>99</v>
      </c>
      <c r="C339" s="37"/>
      <c r="D339" s="105"/>
      <c r="E339" s="698"/>
      <c r="F339" s="668"/>
    </row>
    <row r="340" spans="1:9" ht="26.4">
      <c r="A340" s="56"/>
      <c r="B340" s="115" t="s">
        <v>360</v>
      </c>
      <c r="C340" s="22" t="s">
        <v>21</v>
      </c>
      <c r="D340" s="43">
        <f>3.98*(5.26+4.15+3.15*2)+(1.6+3.98)/2*3.4*4+1.6*5.26-(0.9*2.1*4-0.5*4)</f>
        <v>103.3258</v>
      </c>
      <c r="E340" s="674">
        <v>0</v>
      </c>
      <c r="F340" s="668">
        <f>D340*E340</f>
        <v>0</v>
      </c>
      <c r="G340" s="46"/>
      <c r="I340" s="46"/>
    </row>
    <row r="341" spans="1:9" ht="13.8" thickBot="1">
      <c r="A341" s="71"/>
      <c r="B341" s="74"/>
      <c r="C341" s="64"/>
      <c r="D341" s="75"/>
      <c r="E341" s="678"/>
      <c r="F341" s="679"/>
      <c r="G341" s="46"/>
      <c r="I341" s="46"/>
    </row>
    <row r="342" spans="1:9" ht="15.9" customHeight="1" thickTop="1" thickBot="1">
      <c r="A342" s="861" t="s">
        <v>41</v>
      </c>
      <c r="B342" s="862"/>
      <c r="C342" s="862"/>
      <c r="D342" s="862"/>
      <c r="E342" s="862"/>
      <c r="F342" s="680">
        <f>SUM(F327:F340)</f>
        <v>0</v>
      </c>
      <c r="G342" s="46"/>
      <c r="I342" s="46"/>
    </row>
    <row r="343" spans="1:9" ht="15.9" customHeight="1" thickTop="1" thickBot="1">
      <c r="A343" s="66" t="s">
        <v>117</v>
      </c>
      <c r="B343" s="856" t="s">
        <v>1</v>
      </c>
      <c r="C343" s="856"/>
      <c r="D343" s="856"/>
      <c r="E343" s="856"/>
      <c r="F343" s="857"/>
      <c r="G343" s="46"/>
      <c r="I343" s="46"/>
    </row>
    <row r="344" spans="1:9" ht="13.8" thickTop="1">
      <c r="A344" s="56"/>
      <c r="B344" s="34"/>
      <c r="C344" s="22"/>
      <c r="D344" s="35"/>
      <c r="E344" s="186"/>
      <c r="F344" s="670"/>
      <c r="G344" s="46"/>
      <c r="I344" s="46"/>
    </row>
    <row r="345" spans="1:9" ht="41.4" customHeight="1">
      <c r="A345" s="55" t="s">
        <v>80</v>
      </c>
      <c r="B345" s="26" t="s">
        <v>103</v>
      </c>
      <c r="C345" s="27"/>
      <c r="D345" s="28"/>
      <c r="E345" s="689"/>
      <c r="F345" s="670"/>
      <c r="G345" s="46"/>
      <c r="I345" s="46"/>
    </row>
    <row r="346" spans="1:9" ht="105.6">
      <c r="A346" s="56"/>
      <c r="B346" s="29" t="s">
        <v>104</v>
      </c>
      <c r="C346" s="22"/>
      <c r="D346" s="98"/>
      <c r="E346" s="667"/>
      <c r="F346" s="670"/>
      <c r="G346" s="46"/>
      <c r="I346" s="46"/>
    </row>
    <row r="347" spans="1:9" ht="26.4">
      <c r="A347" s="56"/>
      <c r="B347" s="29" t="s">
        <v>97</v>
      </c>
      <c r="C347" s="22"/>
      <c r="D347" s="98"/>
      <c r="E347" s="667"/>
      <c r="F347" s="670"/>
      <c r="G347" s="46"/>
      <c r="I347" s="46"/>
    </row>
    <row r="348" spans="1:9">
      <c r="A348" s="56"/>
      <c r="B348" s="45" t="s">
        <v>4</v>
      </c>
      <c r="C348" s="22"/>
      <c r="D348" s="98"/>
      <c r="E348" s="667"/>
      <c r="F348" s="670"/>
      <c r="G348" s="46"/>
      <c r="I348" s="46"/>
    </row>
    <row r="349" spans="1:9">
      <c r="A349" s="56"/>
      <c r="B349" s="166"/>
      <c r="C349" s="22"/>
      <c r="D349" s="98"/>
      <c r="E349" s="667"/>
      <c r="F349" s="670"/>
      <c r="G349" s="46"/>
      <c r="I349" s="46"/>
    </row>
    <row r="350" spans="1:9" ht="26.4">
      <c r="A350" s="56"/>
      <c r="B350" s="32" t="s">
        <v>273</v>
      </c>
      <c r="C350" s="22" t="s">
        <v>27</v>
      </c>
      <c r="D350" s="33">
        <f>67.57+16.91+28.98+36.83+34.52+17.64+17.01*2+17.83+14.79+21.88</f>
        <v>290.97000000000003</v>
      </c>
      <c r="E350" s="682">
        <v>0</v>
      </c>
      <c r="F350" s="668">
        <f>D350*E350</f>
        <v>0</v>
      </c>
      <c r="G350" s="46"/>
      <c r="I350" s="46"/>
    </row>
    <row r="351" spans="1:9">
      <c r="A351" s="143"/>
      <c r="B351" s="550"/>
      <c r="C351" s="112"/>
      <c r="D351" s="165"/>
      <c r="E351" s="671"/>
      <c r="F351" s="672"/>
      <c r="G351" s="46"/>
      <c r="I351" s="46"/>
    </row>
    <row r="352" spans="1:9" ht="52.8">
      <c r="A352" s="55" t="s">
        <v>167</v>
      </c>
      <c r="B352" s="102" t="s">
        <v>806</v>
      </c>
      <c r="C352" s="76"/>
      <c r="D352" s="103"/>
      <c r="E352" s="667"/>
      <c r="F352" s="668"/>
      <c r="G352" s="46"/>
      <c r="I352" s="46"/>
    </row>
    <row r="353" spans="1:9" s="58" customFormat="1" ht="39.6">
      <c r="A353" s="55"/>
      <c r="B353" s="21" t="s">
        <v>146</v>
      </c>
      <c r="C353" s="76"/>
      <c r="D353" s="103"/>
      <c r="E353" s="667"/>
      <c r="F353" s="668"/>
    </row>
    <row r="354" spans="1:9" ht="52.8">
      <c r="A354" s="55"/>
      <c r="B354" s="21" t="s">
        <v>147</v>
      </c>
      <c r="C354" s="76"/>
      <c r="D354" s="103"/>
      <c r="E354" s="667"/>
      <c r="F354" s="668"/>
      <c r="G354" s="46"/>
      <c r="I354" s="46"/>
    </row>
    <row r="355" spans="1:9" ht="39.6">
      <c r="A355" s="55"/>
      <c r="B355" s="21" t="s">
        <v>148</v>
      </c>
      <c r="C355" s="76"/>
      <c r="D355" s="103"/>
      <c r="E355" s="667"/>
      <c r="F355" s="668"/>
      <c r="G355" s="46"/>
      <c r="I355" s="46"/>
    </row>
    <row r="356" spans="1:9" ht="26.4">
      <c r="A356" s="55"/>
      <c r="B356" s="21" t="s">
        <v>149</v>
      </c>
      <c r="C356" s="76"/>
      <c r="D356" s="103"/>
      <c r="E356" s="667"/>
      <c r="F356" s="668"/>
      <c r="G356" s="46"/>
      <c r="I356" s="46"/>
    </row>
    <row r="357" spans="1:9" ht="52.8">
      <c r="A357" s="55"/>
      <c r="B357" s="21" t="s">
        <v>150</v>
      </c>
      <c r="C357" s="76"/>
      <c r="D357" s="103"/>
      <c r="E357" s="667"/>
      <c r="F357" s="668"/>
      <c r="G357" s="46"/>
      <c r="I357" s="46"/>
    </row>
    <row r="358" spans="1:9" ht="26.4">
      <c r="A358" s="55"/>
      <c r="B358" s="21" t="s">
        <v>151</v>
      </c>
      <c r="C358" s="76"/>
      <c r="D358" s="103"/>
      <c r="E358" s="667"/>
      <c r="F358" s="668"/>
      <c r="G358" s="46"/>
      <c r="I358" s="46"/>
    </row>
    <row r="359" spans="1:9" ht="39.6">
      <c r="A359" s="55"/>
      <c r="B359" s="21" t="s">
        <v>152</v>
      </c>
      <c r="C359" s="76"/>
      <c r="D359" s="103"/>
      <c r="E359" s="667"/>
      <c r="F359" s="668"/>
      <c r="G359" s="46"/>
      <c r="I359" s="46"/>
    </row>
    <row r="360" spans="1:9" ht="39.6">
      <c r="A360" s="55"/>
      <c r="B360" s="21" t="s">
        <v>153</v>
      </c>
      <c r="C360" s="76"/>
      <c r="D360" s="103"/>
      <c r="E360" s="667"/>
      <c r="F360" s="668"/>
      <c r="G360" s="46"/>
      <c r="I360" s="46"/>
    </row>
    <row r="361" spans="1:9">
      <c r="A361" s="55"/>
      <c r="B361" s="21"/>
      <c r="C361" s="76"/>
      <c r="D361" s="103"/>
      <c r="E361" s="667"/>
      <c r="F361" s="668"/>
      <c r="G361" s="46"/>
      <c r="I361" s="46"/>
    </row>
    <row r="362" spans="1:9" ht="39.6">
      <c r="A362" s="55"/>
      <c r="B362" s="21" t="s">
        <v>154</v>
      </c>
      <c r="C362" s="76"/>
      <c r="D362" s="103"/>
      <c r="E362" s="667"/>
      <c r="F362" s="668"/>
      <c r="G362" s="46"/>
      <c r="I362" s="46"/>
    </row>
    <row r="363" spans="1:9" ht="39.6">
      <c r="A363" s="55"/>
      <c r="B363" s="77" t="s">
        <v>155</v>
      </c>
      <c r="C363" s="76"/>
      <c r="D363" s="103"/>
      <c r="E363" s="667"/>
      <c r="F363" s="668"/>
      <c r="G363" s="46"/>
      <c r="I363" s="46"/>
    </row>
    <row r="364" spans="1:9" ht="26.4">
      <c r="A364" s="55"/>
      <c r="B364" s="21" t="s">
        <v>156</v>
      </c>
      <c r="C364" s="76"/>
      <c r="D364" s="103"/>
      <c r="E364" s="667"/>
      <c r="F364" s="668"/>
      <c r="G364" s="46"/>
      <c r="I364" s="46"/>
    </row>
    <row r="365" spans="1:9">
      <c r="A365" s="55"/>
      <c r="B365" s="21"/>
      <c r="C365" s="76"/>
      <c r="D365" s="103"/>
      <c r="E365" s="667"/>
      <c r="F365" s="668"/>
      <c r="G365" s="46"/>
      <c r="I365" s="46"/>
    </row>
    <row r="366" spans="1:9" ht="26.4">
      <c r="A366" s="55"/>
      <c r="B366" s="150" t="s">
        <v>274</v>
      </c>
      <c r="C366" s="22" t="s">
        <v>21</v>
      </c>
      <c r="D366" s="68">
        <f>1.1*(67.57+16.91+28.98+36.83+34.52+17.64+17.01*2+17.83+14.79+21.88)</f>
        <v>320.06700000000006</v>
      </c>
      <c r="E366" s="186">
        <v>0</v>
      </c>
      <c r="F366" s="670">
        <f>+D366*E366</f>
        <v>0</v>
      </c>
      <c r="G366" s="46"/>
      <c r="I366" s="46"/>
    </row>
    <row r="367" spans="1:9">
      <c r="A367" s="55"/>
      <c r="B367" s="1"/>
      <c r="C367" s="22"/>
      <c r="D367" s="98"/>
      <c r="E367" s="667"/>
      <c r="F367" s="690"/>
      <c r="G367" s="46"/>
      <c r="I367" s="46"/>
    </row>
    <row r="368" spans="1:9" ht="79.2">
      <c r="A368" s="55" t="s">
        <v>194</v>
      </c>
      <c r="B368" s="102" t="s">
        <v>439</v>
      </c>
      <c r="C368" s="22"/>
      <c r="D368" s="98"/>
      <c r="E368" s="667"/>
      <c r="F368" s="690"/>
      <c r="G368" s="46"/>
      <c r="I368" s="46"/>
    </row>
    <row r="369" spans="1:9" ht="39.6">
      <c r="A369" s="55"/>
      <c r="B369" s="21" t="s">
        <v>153</v>
      </c>
      <c r="C369" s="22"/>
      <c r="D369" s="98"/>
      <c r="E369" s="667"/>
      <c r="F369" s="690"/>
      <c r="G369" s="46"/>
      <c r="I369" s="46"/>
    </row>
    <row r="370" spans="1:9" ht="39.6">
      <c r="A370" s="55"/>
      <c r="B370" s="21" t="s">
        <v>169</v>
      </c>
      <c r="C370" s="22"/>
      <c r="D370" s="98"/>
      <c r="E370" s="692"/>
      <c r="F370" s="690"/>
      <c r="G370" s="46"/>
      <c r="I370" s="46"/>
    </row>
    <row r="371" spans="1:9">
      <c r="A371" s="55"/>
      <c r="B371" s="1"/>
      <c r="C371" s="22"/>
      <c r="D371" s="98"/>
      <c r="E371" s="692"/>
      <c r="F371" s="690"/>
      <c r="G371" s="46"/>
      <c r="I371" s="46"/>
    </row>
    <row r="372" spans="1:9">
      <c r="A372" s="55"/>
      <c r="B372" s="70" t="s">
        <v>408</v>
      </c>
      <c r="C372" s="22" t="s">
        <v>5</v>
      </c>
      <c r="D372" s="68">
        <f>1.5*4+1.37*4+1.15*22</f>
        <v>36.78</v>
      </c>
      <c r="E372" s="686">
        <v>0</v>
      </c>
      <c r="F372" s="670">
        <f>+D372*E372</f>
        <v>0</v>
      </c>
      <c r="G372" s="46"/>
      <c r="I372" s="46"/>
    </row>
    <row r="373" spans="1:9" s="58" customFormat="1">
      <c r="A373" s="111"/>
      <c r="B373" s="551"/>
      <c r="C373" s="112"/>
      <c r="D373" s="154"/>
      <c r="E373" s="702"/>
      <c r="F373" s="703"/>
    </row>
    <row r="374" spans="1:9">
      <c r="A374" s="55" t="s">
        <v>195</v>
      </c>
      <c r="B374" s="167" t="s">
        <v>120</v>
      </c>
      <c r="C374" s="22"/>
      <c r="D374" s="25"/>
      <c r="E374" s="186"/>
      <c r="F374" s="670"/>
      <c r="G374" s="46"/>
      <c r="I374" s="46"/>
    </row>
    <row r="375" spans="1:9">
      <c r="A375" s="55"/>
      <c r="B375" s="167" t="s">
        <v>121</v>
      </c>
      <c r="C375" s="22"/>
      <c r="D375" s="25"/>
      <c r="E375" s="186"/>
      <c r="F375" s="670"/>
      <c r="G375" s="46"/>
      <c r="I375" s="46"/>
    </row>
    <row r="376" spans="1:9">
      <c r="A376" s="55"/>
      <c r="B376" s="167" t="s">
        <v>122</v>
      </c>
      <c r="C376" s="22"/>
      <c r="D376" s="25"/>
      <c r="E376" s="186"/>
      <c r="F376" s="670"/>
      <c r="G376" s="46"/>
      <c r="I376" s="46"/>
    </row>
    <row r="377" spans="1:9">
      <c r="A377" s="55"/>
      <c r="B377" s="167" t="s">
        <v>123</v>
      </c>
      <c r="C377" s="22"/>
      <c r="D377" s="25"/>
      <c r="E377" s="186"/>
      <c r="F377" s="670"/>
      <c r="G377" s="46"/>
      <c r="I377" s="46"/>
    </row>
    <row r="378" spans="1:9">
      <c r="A378" s="55"/>
      <c r="B378" s="24" t="s">
        <v>78</v>
      </c>
      <c r="C378" s="22"/>
      <c r="D378" s="25"/>
      <c r="E378" s="186"/>
      <c r="F378" s="670"/>
      <c r="G378" s="46"/>
      <c r="I378" s="46"/>
    </row>
    <row r="379" spans="1:9">
      <c r="A379" s="55"/>
      <c r="B379" s="24" t="s">
        <v>8</v>
      </c>
      <c r="C379" s="22"/>
      <c r="D379" s="25"/>
      <c r="E379" s="186"/>
      <c r="F379" s="670"/>
      <c r="G379" s="46"/>
      <c r="I379" s="46"/>
    </row>
    <row r="380" spans="1:9">
      <c r="A380" s="55"/>
      <c r="B380" s="40" t="s">
        <v>251</v>
      </c>
      <c r="C380" s="22" t="s">
        <v>5</v>
      </c>
      <c r="D380" s="40">
        <f>0.9*2</f>
        <v>1.8</v>
      </c>
      <c r="E380" s="186">
        <v>0</v>
      </c>
      <c r="F380" s="670">
        <f>+D380*E380</f>
        <v>0</v>
      </c>
      <c r="G380" s="46"/>
      <c r="I380" s="46"/>
    </row>
    <row r="381" spans="1:9" ht="13.8" thickBot="1">
      <c r="A381" s="55"/>
      <c r="B381" s="60"/>
      <c r="C381" s="76"/>
      <c r="D381" s="37"/>
      <c r="E381" s="698"/>
      <c r="F381" s="668"/>
      <c r="G381" s="46"/>
      <c r="I381" s="46"/>
    </row>
    <row r="382" spans="1:9" ht="15.9" customHeight="1" thickTop="1" thickBot="1">
      <c r="A382" s="861" t="s">
        <v>2</v>
      </c>
      <c r="B382" s="862"/>
      <c r="C382" s="862"/>
      <c r="D382" s="862"/>
      <c r="E382" s="862"/>
      <c r="F382" s="680">
        <f>SUM(F347:F380)</f>
        <v>0</v>
      </c>
      <c r="G382" s="46"/>
      <c r="I382" s="46"/>
    </row>
    <row r="383" spans="1:9" ht="15.9" customHeight="1" thickTop="1" thickBot="1">
      <c r="A383" s="66" t="s">
        <v>81</v>
      </c>
      <c r="B383" s="856" t="s">
        <v>106</v>
      </c>
      <c r="C383" s="863"/>
      <c r="D383" s="863"/>
      <c r="E383" s="863"/>
      <c r="F383" s="864"/>
      <c r="G383" s="46"/>
      <c r="I383" s="46"/>
    </row>
    <row r="384" spans="1:9" ht="13.8" thickTop="1">
      <c r="A384" s="52"/>
      <c r="B384" s="127"/>
      <c r="C384" s="128"/>
      <c r="D384" s="129"/>
      <c r="E384" s="704"/>
      <c r="F384" s="705"/>
      <c r="G384" s="46"/>
      <c r="I384" s="46"/>
    </row>
    <row r="385" spans="1:9">
      <c r="A385" s="55"/>
      <c r="B385" s="30" t="s">
        <v>22</v>
      </c>
      <c r="C385" s="41"/>
      <c r="D385" s="42"/>
      <c r="E385" s="706"/>
      <c r="F385" s="670"/>
      <c r="G385" s="46"/>
      <c r="I385" s="46"/>
    </row>
    <row r="386" spans="1:9">
      <c r="A386" s="55"/>
      <c r="B386" s="99" t="s">
        <v>86</v>
      </c>
      <c r="C386" s="41"/>
      <c r="D386" s="42"/>
      <c r="E386" s="706"/>
      <c r="F386" s="670"/>
      <c r="G386" s="46"/>
      <c r="I386" s="46"/>
    </row>
    <row r="387" spans="1:9">
      <c r="A387" s="55"/>
      <c r="B387" s="99" t="s">
        <v>87</v>
      </c>
      <c r="C387" s="41"/>
      <c r="D387" s="42"/>
      <c r="E387" s="706"/>
      <c r="F387" s="670"/>
      <c r="G387" s="46"/>
      <c r="I387" s="46"/>
    </row>
    <row r="388" spans="1:9">
      <c r="A388" s="55"/>
      <c r="B388" s="99" t="s">
        <v>88</v>
      </c>
      <c r="C388" s="41"/>
      <c r="D388" s="42"/>
      <c r="E388" s="706"/>
      <c r="F388" s="670"/>
      <c r="G388" s="46"/>
      <c r="I388" s="46"/>
    </row>
    <row r="389" spans="1:9">
      <c r="A389" s="55"/>
      <c r="B389" s="99" t="s">
        <v>89</v>
      </c>
      <c r="C389" s="41"/>
      <c r="D389" s="42"/>
      <c r="E389" s="706"/>
      <c r="F389" s="670"/>
      <c r="G389" s="46"/>
      <c r="I389" s="46"/>
    </row>
    <row r="390" spans="1:9">
      <c r="A390" s="55"/>
      <c r="B390" s="99" t="s">
        <v>90</v>
      </c>
      <c r="C390" s="41"/>
      <c r="D390" s="42"/>
      <c r="E390" s="706"/>
      <c r="F390" s="670"/>
      <c r="G390" s="46"/>
      <c r="I390" s="46"/>
    </row>
    <row r="391" spans="1:9">
      <c r="A391" s="55"/>
      <c r="B391" s="60"/>
      <c r="C391" s="41"/>
      <c r="D391" s="42"/>
      <c r="E391" s="706"/>
      <c r="F391" s="670"/>
      <c r="G391" s="46"/>
      <c r="I391" s="46"/>
    </row>
    <row r="392" spans="1:9" ht="92.4">
      <c r="A392" s="55" t="s">
        <v>42</v>
      </c>
      <c r="B392" s="21" t="s">
        <v>107</v>
      </c>
      <c r="C392" s="41"/>
      <c r="D392" s="42"/>
      <c r="E392" s="706"/>
      <c r="F392" s="670"/>
      <c r="G392" s="46"/>
      <c r="I392" s="46"/>
    </row>
    <row r="393" spans="1:9" ht="39.6">
      <c r="A393" s="55"/>
      <c r="B393" s="21" t="s">
        <v>947</v>
      </c>
      <c r="C393" s="41"/>
      <c r="D393" s="42"/>
      <c r="E393" s="706"/>
      <c r="F393" s="670"/>
      <c r="G393" s="46"/>
      <c r="I393" s="46"/>
    </row>
    <row r="394" spans="1:9" ht="26.4">
      <c r="A394" s="55"/>
      <c r="B394" s="21" t="s">
        <v>108</v>
      </c>
      <c r="C394" s="41"/>
      <c r="D394" s="42"/>
      <c r="E394" s="706"/>
      <c r="F394" s="670"/>
      <c r="G394" s="46"/>
      <c r="I394" s="46"/>
    </row>
    <row r="395" spans="1:9" ht="39.6">
      <c r="A395" s="55"/>
      <c r="B395" s="21" t="s">
        <v>109</v>
      </c>
      <c r="C395" s="41"/>
      <c r="D395" s="42"/>
      <c r="E395" s="706"/>
      <c r="F395" s="670"/>
      <c r="G395" s="46"/>
      <c r="I395" s="46"/>
    </row>
    <row r="396" spans="1:9" ht="26.4">
      <c r="A396" s="55"/>
      <c r="B396" s="21" t="s">
        <v>110</v>
      </c>
      <c r="C396" s="41"/>
      <c r="D396" s="42"/>
      <c r="E396" s="706"/>
      <c r="F396" s="670"/>
      <c r="G396" s="46"/>
      <c r="I396" s="46"/>
    </row>
    <row r="397" spans="1:9" ht="26.4">
      <c r="A397" s="55"/>
      <c r="B397" s="21" t="s">
        <v>213</v>
      </c>
      <c r="C397" s="41"/>
      <c r="D397" s="42"/>
      <c r="E397" s="706"/>
      <c r="F397" s="670"/>
      <c r="G397" s="46"/>
      <c r="I397" s="46"/>
    </row>
    <row r="398" spans="1:9" ht="26.4">
      <c r="A398" s="55"/>
      <c r="B398" s="21" t="s">
        <v>111</v>
      </c>
      <c r="C398" s="41"/>
      <c r="D398" s="42"/>
      <c r="E398" s="706"/>
      <c r="F398" s="670"/>
      <c r="G398" s="46"/>
      <c r="I398" s="46"/>
    </row>
    <row r="399" spans="1:9" ht="26.4">
      <c r="A399" s="55"/>
      <c r="B399" s="21" t="s">
        <v>112</v>
      </c>
      <c r="C399" s="41"/>
      <c r="D399" s="42"/>
      <c r="E399" s="706"/>
      <c r="F399" s="670"/>
      <c r="G399" s="46"/>
      <c r="I399" s="46"/>
    </row>
    <row r="400" spans="1:9" ht="26.4">
      <c r="A400" s="55"/>
      <c r="B400" s="21" t="s">
        <v>113</v>
      </c>
      <c r="C400" s="41"/>
      <c r="D400" s="42"/>
      <c r="E400" s="706"/>
      <c r="F400" s="670"/>
      <c r="G400" s="46"/>
      <c r="I400" s="46"/>
    </row>
    <row r="401" spans="1:9" ht="39.6">
      <c r="A401" s="55"/>
      <c r="B401" s="77" t="s">
        <v>139</v>
      </c>
      <c r="C401" s="41"/>
      <c r="D401" s="42"/>
      <c r="E401" s="706"/>
      <c r="F401" s="670"/>
      <c r="G401" s="46"/>
      <c r="I401" s="46"/>
    </row>
    <row r="402" spans="1:9" ht="39.6">
      <c r="A402" s="55"/>
      <c r="B402" s="77" t="s">
        <v>138</v>
      </c>
      <c r="C402" s="41"/>
      <c r="D402" s="42"/>
      <c r="E402" s="706"/>
      <c r="F402" s="670"/>
      <c r="G402" s="46"/>
      <c r="I402" s="46"/>
    </row>
    <row r="403" spans="1:9">
      <c r="A403" s="55"/>
      <c r="B403" s="60"/>
      <c r="C403" s="41"/>
      <c r="D403" s="42"/>
      <c r="E403" s="706"/>
      <c r="F403" s="670"/>
      <c r="G403" s="46"/>
      <c r="I403" s="46"/>
    </row>
    <row r="404" spans="1:9" ht="39.6">
      <c r="A404" s="78" t="s">
        <v>196</v>
      </c>
      <c r="B404" s="31" t="s">
        <v>335</v>
      </c>
      <c r="C404" s="39"/>
      <c r="D404" s="32"/>
      <c r="E404" s="669"/>
      <c r="F404" s="670"/>
      <c r="G404" s="46"/>
      <c r="I404" s="46"/>
    </row>
    <row r="405" spans="1:9" ht="39.6">
      <c r="A405" s="55"/>
      <c r="B405" s="43" t="s">
        <v>336</v>
      </c>
      <c r="C405" s="39"/>
      <c r="D405" s="32"/>
      <c r="E405" s="669"/>
      <c r="F405" s="670"/>
      <c r="G405" s="46"/>
      <c r="I405" s="46"/>
    </row>
    <row r="406" spans="1:9">
      <c r="A406" s="55"/>
      <c r="B406" s="40" t="s">
        <v>114</v>
      </c>
      <c r="C406" s="39"/>
      <c r="D406" s="32"/>
      <c r="E406" s="669"/>
      <c r="F406" s="670"/>
      <c r="G406" s="46"/>
      <c r="I406" s="46"/>
    </row>
    <row r="407" spans="1:9">
      <c r="A407" s="111"/>
      <c r="B407" s="155" t="s">
        <v>115</v>
      </c>
      <c r="C407" s="178"/>
      <c r="D407" s="153"/>
      <c r="E407" s="707"/>
      <c r="F407" s="672"/>
      <c r="G407" s="46"/>
      <c r="I407" s="46"/>
    </row>
    <row r="408" spans="1:9" ht="39.6">
      <c r="A408" s="547"/>
      <c r="B408" s="552" t="s">
        <v>336</v>
      </c>
      <c r="C408" s="553"/>
      <c r="D408" s="554"/>
      <c r="E408" s="708"/>
      <c r="F408" s="694"/>
      <c r="G408" s="46"/>
      <c r="I408" s="46"/>
    </row>
    <row r="409" spans="1:9">
      <c r="A409" s="55"/>
      <c r="B409" s="40" t="s">
        <v>105</v>
      </c>
      <c r="C409" s="39"/>
      <c r="D409" s="32"/>
      <c r="E409" s="669"/>
      <c r="F409" s="670"/>
      <c r="G409" s="46"/>
      <c r="I409" s="46"/>
    </row>
    <row r="410" spans="1:9" ht="39.6">
      <c r="A410" s="55"/>
      <c r="B410" s="115" t="s">
        <v>348</v>
      </c>
      <c r="C410" s="41" t="s">
        <v>21</v>
      </c>
      <c r="D410" s="42">
        <f>5.02*(5.5*2+4.15*2)+3.98*(14+3.53+1.07+1.34+1.21+8.54+1.47+1.5)+(0.8+3.98)/2*(5.52*2+5.14+5.12*3+5.61)</f>
        <v>315.66129999999998</v>
      </c>
      <c r="E410" s="669">
        <v>0</v>
      </c>
      <c r="F410" s="670">
        <f>E410*D410</f>
        <v>0</v>
      </c>
      <c r="G410" s="46"/>
      <c r="I410" s="46"/>
    </row>
    <row r="411" spans="1:9" s="58" customFormat="1">
      <c r="A411" s="55"/>
      <c r="B411" s="115"/>
      <c r="C411" s="39"/>
      <c r="D411" s="32"/>
      <c r="E411" s="669"/>
      <c r="F411" s="670"/>
    </row>
    <row r="412" spans="1:9" ht="39.6">
      <c r="A412" s="78" t="s">
        <v>197</v>
      </c>
      <c r="B412" s="31" t="s">
        <v>342</v>
      </c>
      <c r="C412" s="39"/>
      <c r="D412" s="32"/>
      <c r="E412" s="669"/>
      <c r="F412" s="670"/>
      <c r="G412" s="46"/>
      <c r="I412" s="46"/>
    </row>
    <row r="413" spans="1:9" ht="39.6">
      <c r="A413" s="55"/>
      <c r="B413" s="43" t="s">
        <v>336</v>
      </c>
      <c r="C413" s="39"/>
      <c r="D413" s="32"/>
      <c r="E413" s="669"/>
      <c r="F413" s="670"/>
      <c r="G413" s="46"/>
      <c r="I413" s="46"/>
    </row>
    <row r="414" spans="1:9">
      <c r="A414" s="55"/>
      <c r="B414" s="40" t="s">
        <v>114</v>
      </c>
      <c r="C414" s="39"/>
      <c r="D414" s="32"/>
      <c r="E414" s="669"/>
      <c r="F414" s="670"/>
      <c r="G414" s="46"/>
      <c r="I414" s="46"/>
    </row>
    <row r="415" spans="1:9">
      <c r="A415" s="55"/>
      <c r="B415" s="40" t="s">
        <v>115</v>
      </c>
      <c r="C415" s="39"/>
      <c r="D415" s="32"/>
      <c r="E415" s="669"/>
      <c r="F415" s="670"/>
      <c r="G415" s="46"/>
      <c r="I415" s="46"/>
    </row>
    <row r="416" spans="1:9" ht="39.6">
      <c r="A416" s="55"/>
      <c r="B416" s="43" t="s">
        <v>344</v>
      </c>
      <c r="C416" s="39"/>
      <c r="D416" s="32"/>
      <c r="E416" s="669"/>
      <c r="F416" s="670"/>
      <c r="G416" s="46"/>
      <c r="I416" s="46"/>
    </row>
    <row r="417" spans="1:9">
      <c r="A417" s="55"/>
      <c r="B417" s="40" t="s">
        <v>105</v>
      </c>
      <c r="C417" s="39"/>
      <c r="D417" s="32"/>
      <c r="E417" s="669"/>
      <c r="F417" s="670"/>
      <c r="G417" s="46"/>
      <c r="I417" s="46"/>
    </row>
    <row r="418" spans="1:9" ht="26.4">
      <c r="A418" s="55"/>
      <c r="B418" s="115" t="s">
        <v>337</v>
      </c>
      <c r="C418" s="41" t="s">
        <v>21</v>
      </c>
      <c r="D418" s="42">
        <f>3.98*(5.26+3.53+3.15*2)+(1.6+3.98)/2*(3.4*2)</f>
        <v>79.030200000000008</v>
      </c>
      <c r="E418" s="669">
        <v>0</v>
      </c>
      <c r="F418" s="670">
        <f>E418*D418</f>
        <v>0</v>
      </c>
      <c r="G418" s="46"/>
      <c r="I418" s="46"/>
    </row>
    <row r="419" spans="1:9">
      <c r="A419" s="55"/>
      <c r="B419" s="115"/>
      <c r="C419" s="41"/>
      <c r="D419" s="42"/>
      <c r="E419" s="669"/>
      <c r="F419" s="670"/>
      <c r="G419" s="46"/>
      <c r="I419" s="46"/>
    </row>
    <row r="420" spans="1:9" ht="39.6">
      <c r="A420" s="78" t="s">
        <v>246</v>
      </c>
      <c r="B420" s="31" t="s">
        <v>343</v>
      </c>
      <c r="C420" s="39"/>
      <c r="D420" s="32"/>
      <c r="E420" s="669"/>
      <c r="F420" s="670"/>
      <c r="G420" s="46"/>
      <c r="I420" s="46"/>
    </row>
    <row r="421" spans="1:9" ht="39.6">
      <c r="A421" s="55"/>
      <c r="B421" s="43" t="s">
        <v>145</v>
      </c>
      <c r="C421" s="39"/>
      <c r="D421" s="32"/>
      <c r="E421" s="669"/>
      <c r="F421" s="670"/>
      <c r="G421" s="46"/>
      <c r="I421" s="46"/>
    </row>
    <row r="422" spans="1:9">
      <c r="A422" s="55"/>
      <c r="B422" s="40" t="s">
        <v>114</v>
      </c>
      <c r="C422" s="39"/>
      <c r="D422" s="32"/>
      <c r="E422" s="669"/>
      <c r="F422" s="670"/>
      <c r="G422" s="46"/>
      <c r="I422" s="46"/>
    </row>
    <row r="423" spans="1:9">
      <c r="A423" s="55"/>
      <c r="B423" s="40" t="s">
        <v>115</v>
      </c>
      <c r="C423" s="39"/>
      <c r="D423" s="32"/>
      <c r="E423" s="669"/>
      <c r="F423" s="670"/>
      <c r="G423" s="46"/>
      <c r="I423" s="46"/>
    </row>
    <row r="424" spans="1:9" ht="39.6">
      <c r="A424" s="55"/>
      <c r="B424" s="43" t="s">
        <v>145</v>
      </c>
      <c r="C424" s="39"/>
      <c r="D424" s="32"/>
      <c r="E424" s="669"/>
      <c r="F424" s="670"/>
      <c r="G424" s="46"/>
      <c r="I424" s="46"/>
    </row>
    <row r="425" spans="1:9">
      <c r="A425" s="55"/>
      <c r="B425" s="40" t="s">
        <v>105</v>
      </c>
      <c r="C425" s="39"/>
      <c r="D425" s="32"/>
      <c r="E425" s="669"/>
      <c r="F425" s="670"/>
      <c r="G425" s="46"/>
      <c r="I425" s="46"/>
    </row>
    <row r="426" spans="1:9">
      <c r="A426" s="55"/>
      <c r="B426" s="115" t="s">
        <v>275</v>
      </c>
      <c r="C426" s="41" t="s">
        <v>21</v>
      </c>
      <c r="D426" s="42">
        <f>(1.6+3.98)/2*3.4+3.89*(1.8+1.75)</f>
        <v>23.295500000000001</v>
      </c>
      <c r="E426" s="669">
        <v>0</v>
      </c>
      <c r="F426" s="670">
        <f>E426*D426</f>
        <v>0</v>
      </c>
      <c r="G426" s="46"/>
      <c r="I426" s="46"/>
    </row>
    <row r="427" spans="1:9">
      <c r="A427" s="55"/>
      <c r="B427" s="115"/>
      <c r="C427" s="41"/>
      <c r="D427" s="42"/>
      <c r="E427" s="669"/>
      <c r="F427" s="670"/>
      <c r="G427" s="46"/>
      <c r="I427" s="46"/>
    </row>
    <row r="428" spans="1:9" ht="105.6">
      <c r="A428" s="55" t="s">
        <v>140</v>
      </c>
      <c r="B428" s="21" t="s">
        <v>259</v>
      </c>
      <c r="C428" s="41"/>
      <c r="D428" s="42"/>
      <c r="E428" s="669"/>
      <c r="F428" s="670"/>
      <c r="G428" s="46"/>
      <c r="I428" s="46"/>
    </row>
    <row r="429" spans="1:9" ht="39.6">
      <c r="A429" s="55"/>
      <c r="B429" s="21" t="s">
        <v>948</v>
      </c>
      <c r="C429" s="41"/>
      <c r="D429" s="42"/>
      <c r="E429" s="669"/>
      <c r="F429" s="670"/>
      <c r="G429" s="46"/>
      <c r="I429" s="46"/>
    </row>
    <row r="430" spans="1:9" ht="26.4">
      <c r="A430" s="55"/>
      <c r="B430" s="21" t="s">
        <v>108</v>
      </c>
      <c r="C430" s="41"/>
      <c r="D430" s="42"/>
      <c r="E430" s="669"/>
      <c r="F430" s="670"/>
      <c r="G430" s="46"/>
      <c r="I430" s="46"/>
    </row>
    <row r="431" spans="1:9" ht="39.6">
      <c r="A431" s="55"/>
      <c r="B431" s="21" t="s">
        <v>109</v>
      </c>
      <c r="C431" s="41"/>
      <c r="D431" s="42"/>
      <c r="E431" s="669"/>
      <c r="F431" s="670"/>
      <c r="G431" s="46"/>
      <c r="I431" s="46"/>
    </row>
    <row r="432" spans="1:9" ht="26.4">
      <c r="A432" s="55"/>
      <c r="B432" s="21" t="s">
        <v>110</v>
      </c>
      <c r="C432" s="41"/>
      <c r="D432" s="42"/>
      <c r="E432" s="669"/>
      <c r="F432" s="670"/>
      <c r="G432" s="46"/>
      <c r="I432" s="46"/>
    </row>
    <row r="433" spans="1:9" ht="26.4">
      <c r="A433" s="55"/>
      <c r="B433" s="21" t="s">
        <v>213</v>
      </c>
      <c r="C433" s="41"/>
      <c r="D433" s="42"/>
      <c r="E433" s="669"/>
      <c r="F433" s="670"/>
      <c r="G433" s="46"/>
      <c r="I433" s="46"/>
    </row>
    <row r="434" spans="1:9" ht="26.4">
      <c r="A434" s="111"/>
      <c r="B434" s="114" t="s">
        <v>111</v>
      </c>
      <c r="C434" s="148"/>
      <c r="D434" s="169"/>
      <c r="E434" s="707"/>
      <c r="F434" s="672"/>
      <c r="G434" s="46"/>
      <c r="I434" s="46"/>
    </row>
    <row r="435" spans="1:9" ht="26.4">
      <c r="A435" s="55"/>
      <c r="B435" s="21" t="s">
        <v>112</v>
      </c>
      <c r="C435" s="41"/>
      <c r="D435" s="42"/>
      <c r="E435" s="669"/>
      <c r="F435" s="670"/>
      <c r="G435" s="46"/>
      <c r="I435" s="46"/>
    </row>
    <row r="436" spans="1:9" ht="26.4">
      <c r="A436" s="55"/>
      <c r="B436" s="21" t="s">
        <v>113</v>
      </c>
      <c r="C436" s="41"/>
      <c r="D436" s="42"/>
      <c r="E436" s="669"/>
      <c r="F436" s="670"/>
      <c r="G436" s="46"/>
      <c r="I436" s="46"/>
    </row>
    <row r="437" spans="1:9" ht="39.6">
      <c r="A437" s="55"/>
      <c r="B437" s="77" t="s">
        <v>139</v>
      </c>
      <c r="C437" s="41"/>
      <c r="D437" s="42"/>
      <c r="E437" s="669"/>
      <c r="F437" s="670"/>
      <c r="G437" s="46"/>
      <c r="I437" s="46"/>
    </row>
    <row r="438" spans="1:9" ht="39.6">
      <c r="A438" s="55"/>
      <c r="B438" s="77" t="s">
        <v>138</v>
      </c>
      <c r="C438" s="41"/>
      <c r="D438" s="42"/>
      <c r="E438" s="669"/>
      <c r="F438" s="670"/>
      <c r="G438" s="46"/>
      <c r="I438" s="46"/>
    </row>
    <row r="439" spans="1:9">
      <c r="A439" s="55"/>
      <c r="B439" s="115"/>
      <c r="C439" s="41"/>
      <c r="D439" s="42"/>
      <c r="E439" s="669"/>
      <c r="F439" s="670"/>
      <c r="G439" s="46"/>
      <c r="I439" s="46"/>
    </row>
    <row r="440" spans="1:9" ht="52.8">
      <c r="A440" s="78" t="s">
        <v>260</v>
      </c>
      <c r="B440" s="31" t="s">
        <v>340</v>
      </c>
      <c r="C440" s="39"/>
      <c r="D440" s="32"/>
      <c r="E440" s="669"/>
      <c r="F440" s="670"/>
      <c r="G440" s="46"/>
      <c r="I440" s="46"/>
    </row>
    <row r="441" spans="1:9" ht="39.6">
      <c r="A441" s="55"/>
      <c r="B441" s="43" t="s">
        <v>245</v>
      </c>
      <c r="C441" s="39"/>
      <c r="D441" s="32"/>
      <c r="E441" s="669"/>
      <c r="F441" s="670"/>
      <c r="G441" s="46"/>
      <c r="I441" s="46"/>
    </row>
    <row r="442" spans="1:9">
      <c r="A442" s="55"/>
      <c r="B442" s="40" t="s">
        <v>114</v>
      </c>
      <c r="C442" s="39"/>
      <c r="D442" s="32"/>
      <c r="E442" s="669"/>
      <c r="F442" s="670"/>
      <c r="G442" s="46"/>
      <c r="I442" s="46"/>
    </row>
    <row r="443" spans="1:9">
      <c r="A443" s="55"/>
      <c r="B443" s="40" t="s">
        <v>115</v>
      </c>
      <c r="C443" s="39"/>
      <c r="D443" s="32"/>
      <c r="E443" s="669"/>
      <c r="F443" s="670"/>
      <c r="G443" s="46"/>
      <c r="I443" s="46"/>
    </row>
    <row r="444" spans="1:9" ht="39.6">
      <c r="A444" s="55"/>
      <c r="B444" s="43" t="s">
        <v>245</v>
      </c>
      <c r="C444" s="39"/>
      <c r="D444" s="32"/>
      <c r="E444" s="669"/>
      <c r="F444" s="670"/>
      <c r="G444" s="46"/>
      <c r="I444" s="46"/>
    </row>
    <row r="445" spans="1:9">
      <c r="A445" s="55"/>
      <c r="B445" s="40" t="s">
        <v>105</v>
      </c>
      <c r="C445" s="39"/>
      <c r="D445" s="32"/>
      <c r="E445" s="669"/>
      <c r="F445" s="670"/>
      <c r="G445" s="46"/>
      <c r="I445" s="46"/>
    </row>
    <row r="446" spans="1:9" ht="26.4">
      <c r="A446" s="55"/>
      <c r="B446" s="115" t="s">
        <v>334</v>
      </c>
      <c r="C446" s="41" t="s">
        <v>21</v>
      </c>
      <c r="D446" s="42">
        <f>(1+3.98)/2*(4.6+4.84+5.61+2.58)+3.98*(1.46+1.25)</f>
        <v>54.684500000000014</v>
      </c>
      <c r="E446" s="669">
        <v>0</v>
      </c>
      <c r="F446" s="670">
        <f>E446*D446</f>
        <v>0</v>
      </c>
      <c r="G446" s="46"/>
      <c r="I446" s="46"/>
    </row>
    <row r="447" spans="1:9">
      <c r="A447" s="55"/>
      <c r="B447" s="115"/>
      <c r="C447" s="41"/>
      <c r="D447" s="42"/>
      <c r="E447" s="669"/>
      <c r="F447" s="670"/>
      <c r="G447" s="46"/>
      <c r="I447" s="46"/>
    </row>
    <row r="448" spans="1:9" ht="52.8">
      <c r="A448" s="78" t="s">
        <v>345</v>
      </c>
      <c r="B448" s="31" t="s">
        <v>341</v>
      </c>
      <c r="C448" s="39"/>
      <c r="D448" s="32"/>
      <c r="E448" s="669"/>
      <c r="F448" s="670"/>
      <c r="G448" s="46"/>
      <c r="I448" s="46"/>
    </row>
    <row r="449" spans="1:9" ht="39.6">
      <c r="A449" s="55"/>
      <c r="B449" s="43" t="s">
        <v>245</v>
      </c>
      <c r="C449" s="39"/>
      <c r="D449" s="32"/>
      <c r="E449" s="669"/>
      <c r="F449" s="670"/>
      <c r="G449" s="46"/>
      <c r="I449" s="46"/>
    </row>
    <row r="450" spans="1:9">
      <c r="A450" s="55"/>
      <c r="B450" s="40" t="s">
        <v>114</v>
      </c>
      <c r="C450" s="39"/>
      <c r="D450" s="32"/>
      <c r="E450" s="669"/>
      <c r="F450" s="670"/>
      <c r="G450" s="46"/>
      <c r="I450" s="46"/>
    </row>
    <row r="451" spans="1:9">
      <c r="A451" s="55"/>
      <c r="B451" s="40" t="s">
        <v>115</v>
      </c>
      <c r="C451" s="39"/>
      <c r="D451" s="32"/>
      <c r="E451" s="669"/>
      <c r="F451" s="670"/>
      <c r="G451" s="46"/>
      <c r="I451" s="46"/>
    </row>
    <row r="452" spans="1:9" ht="39.6">
      <c r="A452" s="55"/>
      <c r="B452" s="43" t="s">
        <v>145</v>
      </c>
      <c r="C452" s="39"/>
      <c r="D452" s="32"/>
      <c r="E452" s="669"/>
      <c r="F452" s="670"/>
      <c r="G452" s="46"/>
      <c r="I452" s="46"/>
    </row>
    <row r="453" spans="1:9">
      <c r="A453" s="55"/>
      <c r="B453" s="115" t="s">
        <v>338</v>
      </c>
      <c r="C453" s="41" t="s">
        <v>21</v>
      </c>
      <c r="D453" s="42">
        <f>(1.6+3.98)/2*(1.53+4.31)+1.6*5.26</f>
        <v>24.709600000000002</v>
      </c>
      <c r="E453" s="669">
        <v>0</v>
      </c>
      <c r="F453" s="670">
        <f>E453*D453</f>
        <v>0</v>
      </c>
      <c r="G453" s="46"/>
      <c r="I453" s="46"/>
    </row>
    <row r="454" spans="1:9">
      <c r="A454" s="55"/>
      <c r="B454" s="115"/>
      <c r="C454" s="41"/>
      <c r="D454" s="42"/>
      <c r="E454" s="669"/>
      <c r="F454" s="670"/>
      <c r="G454" s="46"/>
      <c r="I454" s="46"/>
    </row>
    <row r="455" spans="1:9" ht="52.8">
      <c r="A455" s="78" t="s">
        <v>346</v>
      </c>
      <c r="B455" s="123" t="s">
        <v>339</v>
      </c>
      <c r="C455" s="41"/>
      <c r="D455" s="33"/>
      <c r="E455" s="667"/>
      <c r="F455" s="670"/>
      <c r="G455" s="46"/>
      <c r="I455" s="46"/>
    </row>
    <row r="456" spans="1:9">
      <c r="A456" s="55"/>
      <c r="B456" s="94" t="s">
        <v>252</v>
      </c>
      <c r="C456" s="41"/>
      <c r="D456" s="33"/>
      <c r="E456" s="667"/>
      <c r="F456" s="670"/>
      <c r="G456" s="46"/>
      <c r="I456" s="46"/>
    </row>
    <row r="457" spans="1:9">
      <c r="A457" s="55"/>
      <c r="B457" s="30" t="s">
        <v>253</v>
      </c>
      <c r="C457" s="41"/>
      <c r="D457" s="33"/>
      <c r="E457" s="667"/>
      <c r="F457" s="670"/>
      <c r="G457" s="46"/>
      <c r="I457" s="46"/>
    </row>
    <row r="458" spans="1:9">
      <c r="A458" s="55"/>
      <c r="B458" s="40" t="s">
        <v>114</v>
      </c>
      <c r="C458" s="41"/>
      <c r="D458" s="33"/>
      <c r="E458" s="667"/>
      <c r="F458" s="670"/>
      <c r="G458" s="46"/>
      <c r="I458" s="46"/>
    </row>
    <row r="459" spans="1:9">
      <c r="A459" s="55"/>
      <c r="B459" s="40" t="s">
        <v>115</v>
      </c>
      <c r="C459" s="41"/>
      <c r="D459" s="33"/>
      <c r="E459" s="667"/>
      <c r="F459" s="670"/>
      <c r="G459" s="46"/>
      <c r="I459" s="46"/>
    </row>
    <row r="460" spans="1:9">
      <c r="A460" s="55"/>
      <c r="B460" s="94" t="s">
        <v>252</v>
      </c>
      <c r="C460" s="41"/>
      <c r="D460" s="33"/>
      <c r="E460" s="667"/>
      <c r="F460" s="670"/>
      <c r="G460" s="46"/>
      <c r="I460" s="46"/>
    </row>
    <row r="461" spans="1:9">
      <c r="A461" s="55"/>
      <c r="B461" s="30" t="s">
        <v>253</v>
      </c>
      <c r="C461" s="41"/>
      <c r="D461" s="33"/>
      <c r="E461" s="667"/>
      <c r="F461" s="670"/>
      <c r="G461" s="46"/>
      <c r="I461" s="46"/>
    </row>
    <row r="462" spans="1:9">
      <c r="A462" s="55"/>
      <c r="B462" s="124"/>
      <c r="C462" s="41"/>
      <c r="D462" s="33"/>
      <c r="E462" s="667"/>
      <c r="F462" s="670"/>
      <c r="G462" s="46"/>
      <c r="I462" s="46"/>
    </row>
    <row r="463" spans="1:9">
      <c r="A463" s="55"/>
      <c r="B463" s="115" t="s">
        <v>347</v>
      </c>
      <c r="C463" s="41" t="s">
        <v>21</v>
      </c>
      <c r="D463" s="33">
        <f>3.98*1.1+1.25*9.76*2+4.38*4.85/2*4</f>
        <v>71.263999999999996</v>
      </c>
      <c r="E463" s="667">
        <v>0</v>
      </c>
      <c r="F463" s="670">
        <f>E463*D463</f>
        <v>0</v>
      </c>
      <c r="G463" s="46"/>
      <c r="I463" s="46"/>
    </row>
    <row r="464" spans="1:9">
      <c r="A464" s="111"/>
      <c r="B464" s="168"/>
      <c r="C464" s="148"/>
      <c r="D464" s="169"/>
      <c r="E464" s="707"/>
      <c r="F464" s="672"/>
      <c r="G464" s="46"/>
      <c r="I464" s="46"/>
    </row>
    <row r="465" spans="1:9" ht="52.8">
      <c r="A465" s="547" t="s">
        <v>175</v>
      </c>
      <c r="B465" s="555" t="s">
        <v>351</v>
      </c>
      <c r="C465" s="556"/>
      <c r="D465" s="557"/>
      <c r="E465" s="708"/>
      <c r="F465" s="694"/>
      <c r="G465" s="46"/>
      <c r="I465" s="46"/>
    </row>
    <row r="466" spans="1:9" ht="79.2">
      <c r="A466" s="55"/>
      <c r="B466" s="115" t="s">
        <v>299</v>
      </c>
      <c r="C466" s="41"/>
      <c r="D466" s="42"/>
      <c r="E466" s="669"/>
      <c r="F466" s="670"/>
      <c r="G466" s="46"/>
      <c r="I466" s="46"/>
    </row>
    <row r="467" spans="1:9" ht="66">
      <c r="A467" s="55"/>
      <c r="B467" s="115" t="s">
        <v>807</v>
      </c>
      <c r="C467" s="41"/>
      <c r="D467" s="42"/>
      <c r="E467" s="669"/>
      <c r="F467" s="670"/>
      <c r="G467" s="46"/>
      <c r="I467" s="46"/>
    </row>
    <row r="468" spans="1:9" ht="39.6">
      <c r="A468" s="55"/>
      <c r="B468" s="115" t="s">
        <v>255</v>
      </c>
      <c r="C468" s="41"/>
      <c r="D468" s="42"/>
      <c r="E468" s="669"/>
      <c r="F468" s="670"/>
      <c r="G468" s="46"/>
      <c r="I468" s="46"/>
    </row>
    <row r="469" spans="1:9" ht="39.6">
      <c r="A469" s="55"/>
      <c r="B469" s="77" t="s">
        <v>139</v>
      </c>
      <c r="C469" s="41"/>
      <c r="D469" s="42"/>
      <c r="E469" s="669"/>
      <c r="F469" s="670"/>
      <c r="G469" s="46"/>
      <c r="I469" s="46"/>
    </row>
    <row r="470" spans="1:9" ht="39.6">
      <c r="A470" s="55"/>
      <c r="B470" s="77" t="s">
        <v>257</v>
      </c>
      <c r="C470" s="41"/>
      <c r="D470" s="42"/>
      <c r="E470" s="669"/>
      <c r="F470" s="670"/>
      <c r="G470" s="46"/>
      <c r="I470" s="46"/>
    </row>
    <row r="471" spans="1:9">
      <c r="A471" s="55"/>
      <c r="B471" s="77"/>
      <c r="C471" s="41"/>
      <c r="D471" s="42"/>
      <c r="E471" s="669"/>
      <c r="F471" s="670"/>
      <c r="G471" s="46"/>
      <c r="I471" s="46"/>
    </row>
    <row r="472" spans="1:9">
      <c r="A472" s="55"/>
      <c r="B472" s="77" t="s">
        <v>349</v>
      </c>
      <c r="C472" s="41"/>
      <c r="D472" s="42"/>
      <c r="E472" s="669"/>
      <c r="F472" s="670"/>
      <c r="G472" s="46"/>
      <c r="I472" s="46"/>
    </row>
    <row r="473" spans="1:9" ht="26.4">
      <c r="A473" s="55"/>
      <c r="B473" s="115" t="s">
        <v>261</v>
      </c>
      <c r="C473" s="41" t="s">
        <v>21</v>
      </c>
      <c r="D473" s="33">
        <f>4.34*14*2+6*(3.41*3+3.53)+6.3*(3.11+5.26)+5.57*(3.03+7.3*2+5.08+6.04)</f>
        <v>416.94849999999997</v>
      </c>
      <c r="E473" s="667">
        <v>0</v>
      </c>
      <c r="F473" s="670">
        <f>E473*D473</f>
        <v>0</v>
      </c>
      <c r="G473" s="46"/>
      <c r="I473" s="46"/>
    </row>
    <row r="474" spans="1:9">
      <c r="A474" s="55"/>
      <c r="B474" s="115"/>
      <c r="C474" s="41"/>
      <c r="D474" s="33"/>
      <c r="E474" s="667"/>
      <c r="F474" s="670"/>
      <c r="G474" s="46"/>
      <c r="I474" s="46"/>
    </row>
    <row r="475" spans="1:9">
      <c r="A475" s="55"/>
      <c r="B475" s="115" t="s">
        <v>350</v>
      </c>
      <c r="C475" s="41"/>
      <c r="D475" s="33"/>
      <c r="E475" s="667"/>
      <c r="F475" s="670"/>
      <c r="G475" s="46"/>
      <c r="I475" s="46"/>
    </row>
    <row r="476" spans="1:9">
      <c r="A476" s="55"/>
      <c r="B476" s="115" t="s">
        <v>359</v>
      </c>
      <c r="C476" s="41" t="s">
        <v>21</v>
      </c>
      <c r="D476" s="33">
        <f>0.16*(0.78*19+1.4*19+0.54*2+0.83*2)*2</f>
        <v>14.1312</v>
      </c>
      <c r="E476" s="667">
        <v>0</v>
      </c>
      <c r="F476" s="670">
        <f>E476*D476</f>
        <v>0</v>
      </c>
      <c r="G476" s="46"/>
      <c r="I476" s="46"/>
    </row>
    <row r="477" spans="1:9">
      <c r="A477" s="55"/>
      <c r="B477" s="115"/>
      <c r="C477" s="41"/>
      <c r="D477" s="33"/>
      <c r="E477" s="667"/>
      <c r="F477" s="670"/>
      <c r="G477" s="46"/>
      <c r="I477" s="46"/>
    </row>
    <row r="478" spans="1:9" ht="52.8">
      <c r="A478" s="55" t="s">
        <v>141</v>
      </c>
      <c r="B478" s="31" t="s">
        <v>256</v>
      </c>
      <c r="C478" s="41"/>
      <c r="D478" s="42"/>
      <c r="E478" s="669"/>
      <c r="F478" s="670"/>
      <c r="G478" s="46"/>
      <c r="I478" s="46"/>
    </row>
    <row r="479" spans="1:9" ht="79.2">
      <c r="A479" s="55"/>
      <c r="B479" s="115" t="s">
        <v>300</v>
      </c>
      <c r="C479" s="41"/>
      <c r="D479" s="42"/>
      <c r="E479" s="669"/>
      <c r="F479" s="670"/>
      <c r="G479" s="46"/>
      <c r="I479" s="46"/>
    </row>
    <row r="480" spans="1:9" ht="66">
      <c r="A480" s="55"/>
      <c r="B480" s="115" t="s">
        <v>807</v>
      </c>
      <c r="C480" s="41"/>
      <c r="D480" s="42"/>
      <c r="E480" s="669"/>
      <c r="F480" s="670"/>
      <c r="G480" s="46"/>
      <c r="I480" s="46"/>
    </row>
    <row r="481" spans="1:9" ht="39.6">
      <c r="A481" s="55"/>
      <c r="B481" s="115" t="s">
        <v>255</v>
      </c>
      <c r="C481" s="41"/>
      <c r="D481" s="42"/>
      <c r="E481" s="669"/>
      <c r="F481" s="670"/>
      <c r="G481" s="46"/>
      <c r="I481" s="46"/>
    </row>
    <row r="482" spans="1:9" ht="39.6">
      <c r="A482" s="55"/>
      <c r="B482" s="100" t="s">
        <v>139</v>
      </c>
      <c r="C482" s="41"/>
      <c r="D482" s="42"/>
      <c r="E482" s="669"/>
      <c r="F482" s="670"/>
      <c r="G482" s="46"/>
      <c r="I482" s="46"/>
    </row>
    <row r="483" spans="1:9" ht="39.6">
      <c r="A483" s="55"/>
      <c r="B483" s="100" t="s">
        <v>258</v>
      </c>
      <c r="C483" s="41"/>
      <c r="D483" s="33"/>
      <c r="E483" s="667"/>
      <c r="F483" s="670"/>
      <c r="G483" s="46"/>
      <c r="I483" s="46"/>
    </row>
    <row r="484" spans="1:9">
      <c r="A484" s="55"/>
      <c r="B484" s="125"/>
      <c r="C484" s="41"/>
      <c r="D484" s="33"/>
      <c r="E484" s="667"/>
      <c r="F484" s="670"/>
      <c r="G484" s="46"/>
      <c r="I484" s="46"/>
    </row>
    <row r="485" spans="1:9" ht="26.4">
      <c r="A485" s="55"/>
      <c r="B485" s="126" t="s">
        <v>301</v>
      </c>
      <c r="C485" s="41" t="s">
        <v>21</v>
      </c>
      <c r="D485" s="33">
        <f>1.25*(1.01*4+4+3.41*3+3.53+5.14+0.35*2+0.8+3.2+3.11+3.51+0.3+0.5)</f>
        <v>48.824999999999996</v>
      </c>
      <c r="E485" s="667">
        <v>0</v>
      </c>
      <c r="F485" s="670">
        <f>E485*D485</f>
        <v>0</v>
      </c>
      <c r="G485" s="46"/>
      <c r="I485" s="46"/>
    </row>
    <row r="486" spans="1:9">
      <c r="A486" s="111"/>
      <c r="B486" s="583"/>
      <c r="C486" s="112"/>
      <c r="D486" s="558"/>
      <c r="E486" s="707"/>
      <c r="F486" s="709"/>
      <c r="G486" s="46"/>
      <c r="I486" s="46"/>
    </row>
    <row r="487" spans="1:9" ht="52.8">
      <c r="A487" s="55" t="s">
        <v>142</v>
      </c>
      <c r="B487" s="31" t="s">
        <v>170</v>
      </c>
      <c r="C487" s="22"/>
      <c r="D487" s="170"/>
      <c r="E487" s="186"/>
      <c r="F487" s="696"/>
      <c r="G487" s="46"/>
      <c r="I487" s="46"/>
    </row>
    <row r="488" spans="1:9" ht="39.6">
      <c r="A488" s="55"/>
      <c r="B488" s="31" t="s">
        <v>143</v>
      </c>
      <c r="C488" s="22" t="s">
        <v>13</v>
      </c>
      <c r="D488" s="171">
        <f>12*2</f>
        <v>24</v>
      </c>
      <c r="E488" s="186">
        <v>0</v>
      </c>
      <c r="F488" s="696">
        <f>+D488*E488</f>
        <v>0</v>
      </c>
      <c r="G488" s="46"/>
      <c r="I488" s="46"/>
    </row>
    <row r="489" spans="1:9">
      <c r="A489" s="55"/>
      <c r="B489" s="31"/>
      <c r="C489" s="22"/>
      <c r="D489" s="171"/>
      <c r="E489" s="186"/>
      <c r="F489" s="696"/>
      <c r="G489" s="46"/>
      <c r="I489" s="46"/>
    </row>
    <row r="490" spans="1:9" ht="52.8">
      <c r="A490" s="55" t="s">
        <v>266</v>
      </c>
      <c r="B490" s="31" t="s">
        <v>265</v>
      </c>
      <c r="C490" s="22"/>
      <c r="D490" s="171"/>
      <c r="E490" s="186"/>
      <c r="F490" s="696"/>
      <c r="G490" s="46"/>
      <c r="I490" s="46"/>
    </row>
    <row r="491" spans="1:9" ht="39.6">
      <c r="A491" s="55"/>
      <c r="B491" s="115" t="s">
        <v>255</v>
      </c>
      <c r="C491" s="41"/>
      <c r="D491" s="42"/>
      <c r="E491" s="669"/>
      <c r="F491" s="670"/>
      <c r="G491" s="46"/>
      <c r="I491" s="46"/>
    </row>
    <row r="492" spans="1:9" ht="39.6">
      <c r="A492" s="55"/>
      <c r="B492" s="100" t="s">
        <v>258</v>
      </c>
      <c r="C492" s="41"/>
      <c r="D492" s="33"/>
      <c r="E492" s="667"/>
      <c r="F492" s="670"/>
      <c r="G492" s="46"/>
      <c r="I492" s="46"/>
    </row>
    <row r="493" spans="1:9">
      <c r="A493" s="55"/>
      <c r="B493" s="125"/>
      <c r="C493" s="41"/>
      <c r="D493" s="33"/>
      <c r="E493" s="667"/>
      <c r="F493" s="670"/>
      <c r="G493" s="46"/>
      <c r="I493" s="46"/>
    </row>
    <row r="494" spans="1:9" ht="26.4">
      <c r="A494" s="55"/>
      <c r="B494" s="126" t="s">
        <v>273</v>
      </c>
      <c r="C494" s="41" t="s">
        <v>21</v>
      </c>
      <c r="D494" s="33">
        <v>290.97000000000003</v>
      </c>
      <c r="E494" s="667">
        <v>0</v>
      </c>
      <c r="F494" s="670">
        <f>E494*D494</f>
        <v>0</v>
      </c>
      <c r="G494" s="46"/>
      <c r="I494" s="46"/>
    </row>
    <row r="495" spans="1:9">
      <c r="A495" s="55"/>
      <c r="B495" s="31"/>
      <c r="C495" s="22"/>
      <c r="D495" s="171"/>
      <c r="E495" s="186"/>
      <c r="F495" s="696"/>
      <c r="G495" s="46"/>
      <c r="I495" s="46"/>
    </row>
    <row r="496" spans="1:9" ht="52.8">
      <c r="A496" s="55" t="s">
        <v>940</v>
      </c>
      <c r="B496" s="31" t="s">
        <v>925</v>
      </c>
      <c r="C496" s="41"/>
      <c r="D496" s="42"/>
      <c r="E496" s="186"/>
      <c r="F496" s="696"/>
      <c r="G496" s="46"/>
      <c r="I496" s="46"/>
    </row>
    <row r="497" spans="1:9" ht="92.4">
      <c r="A497" s="55"/>
      <c r="B497" s="115" t="s">
        <v>926</v>
      </c>
      <c r="C497" s="41"/>
      <c r="D497" s="42"/>
      <c r="E497" s="186"/>
      <c r="F497" s="696"/>
      <c r="G497" s="46"/>
      <c r="I497" s="46"/>
    </row>
    <row r="498" spans="1:9">
      <c r="A498" s="55"/>
      <c r="B498" s="23" t="s">
        <v>927</v>
      </c>
      <c r="C498" s="41"/>
      <c r="D498" s="42"/>
      <c r="E498" s="186"/>
      <c r="F498" s="696"/>
      <c r="G498" s="46"/>
      <c r="I498" s="46"/>
    </row>
    <row r="499" spans="1:9">
      <c r="A499" s="55"/>
      <c r="B499" s="23" t="s">
        <v>928</v>
      </c>
      <c r="C499" s="41"/>
      <c r="D499" s="42"/>
      <c r="E499" s="186"/>
      <c r="F499" s="696"/>
      <c r="G499" s="46"/>
      <c r="I499" s="46"/>
    </row>
    <row r="500" spans="1:9">
      <c r="A500" s="55"/>
      <c r="B500" s="23" t="s">
        <v>929</v>
      </c>
      <c r="C500" s="41"/>
      <c r="D500" s="42"/>
      <c r="E500" s="186"/>
      <c r="F500" s="696"/>
      <c r="G500" s="46"/>
      <c r="I500" s="46"/>
    </row>
    <row r="501" spans="1:9">
      <c r="A501" s="55"/>
      <c r="B501" s="23" t="s">
        <v>930</v>
      </c>
      <c r="C501" s="41"/>
      <c r="D501" s="42"/>
      <c r="E501" s="186"/>
      <c r="F501" s="696"/>
      <c r="G501" s="46"/>
      <c r="I501" s="46"/>
    </row>
    <row r="502" spans="1:9">
      <c r="A502" s="55"/>
      <c r="B502" s="23" t="s">
        <v>931</v>
      </c>
      <c r="C502" s="41"/>
      <c r="D502" s="42"/>
      <c r="E502" s="186"/>
      <c r="F502" s="696"/>
      <c r="G502" s="46"/>
      <c r="I502" s="46"/>
    </row>
    <row r="503" spans="1:9" ht="39.6">
      <c r="A503" s="55"/>
      <c r="B503" s="31" t="s">
        <v>932</v>
      </c>
      <c r="C503" s="41"/>
      <c r="D503" s="42"/>
      <c r="E503" s="186"/>
      <c r="F503" s="696"/>
      <c r="G503" s="46"/>
      <c r="I503" s="46"/>
    </row>
    <row r="504" spans="1:9">
      <c r="A504" s="55"/>
      <c r="B504" s="23" t="s">
        <v>933</v>
      </c>
      <c r="C504" s="41"/>
      <c r="D504" s="42"/>
      <c r="E504" s="186"/>
      <c r="F504" s="696"/>
      <c r="G504" s="46"/>
      <c r="I504" s="46"/>
    </row>
    <row r="505" spans="1:9">
      <c r="A505" s="55"/>
      <c r="B505" s="23" t="s">
        <v>934</v>
      </c>
      <c r="C505" s="41"/>
      <c r="D505" s="42"/>
      <c r="E505" s="186"/>
      <c r="F505" s="696"/>
      <c r="G505" s="46"/>
      <c r="I505" s="46"/>
    </row>
    <row r="506" spans="1:9">
      <c r="A506" s="55"/>
      <c r="B506" s="23" t="s">
        <v>935</v>
      </c>
      <c r="C506" s="41"/>
      <c r="D506" s="42"/>
      <c r="E506" s="186"/>
      <c r="F506" s="696"/>
      <c r="G506" s="46"/>
      <c r="I506" s="46"/>
    </row>
    <row r="507" spans="1:9">
      <c r="A507" s="55"/>
      <c r="B507" s="23" t="s">
        <v>87</v>
      </c>
      <c r="C507" s="41"/>
      <c r="D507" s="42"/>
      <c r="E507" s="186"/>
      <c r="F507" s="696"/>
      <c r="G507" s="46"/>
      <c r="I507" s="46"/>
    </row>
    <row r="508" spans="1:9">
      <c r="A508" s="78"/>
      <c r="B508" s="23" t="s">
        <v>88</v>
      </c>
      <c r="C508" s="41"/>
      <c r="D508" s="42"/>
      <c r="E508" s="186"/>
      <c r="F508" s="696"/>
      <c r="G508" s="46"/>
      <c r="I508" s="46"/>
    </row>
    <row r="509" spans="1:9">
      <c r="A509" s="55"/>
      <c r="B509" s="23" t="s">
        <v>89</v>
      </c>
      <c r="C509" s="41"/>
      <c r="D509" s="42"/>
      <c r="E509" s="186"/>
      <c r="F509" s="696"/>
      <c r="G509" s="46"/>
      <c r="I509" s="46"/>
    </row>
    <row r="510" spans="1:9">
      <c r="A510" s="55"/>
      <c r="B510" s="23" t="s">
        <v>90</v>
      </c>
      <c r="C510" s="41"/>
      <c r="D510" s="42"/>
      <c r="E510" s="186"/>
      <c r="F510" s="696"/>
      <c r="G510" s="46"/>
      <c r="I510" s="46"/>
    </row>
    <row r="511" spans="1:9">
      <c r="A511" s="55"/>
      <c r="B511" s="23" t="s">
        <v>936</v>
      </c>
      <c r="C511" s="41"/>
      <c r="D511" s="42"/>
      <c r="E511" s="186"/>
      <c r="F511" s="696"/>
      <c r="G511" s="46"/>
      <c r="I511" s="46"/>
    </row>
    <row r="512" spans="1:9">
      <c r="A512" s="55"/>
      <c r="B512" s="23" t="s">
        <v>937</v>
      </c>
      <c r="C512" s="41"/>
      <c r="D512" s="42"/>
      <c r="E512" s="186"/>
      <c r="F512" s="696"/>
      <c r="G512" s="46"/>
      <c r="I512" s="46"/>
    </row>
    <row r="513" spans="1:14">
      <c r="A513" s="55"/>
      <c r="B513" s="23" t="s">
        <v>938</v>
      </c>
      <c r="C513" s="41"/>
      <c r="D513" s="42"/>
      <c r="E513" s="186"/>
      <c r="F513" s="696"/>
      <c r="G513" s="46"/>
      <c r="I513" s="46"/>
    </row>
    <row r="514" spans="1:14" ht="26.4">
      <c r="A514" s="55"/>
      <c r="B514" s="851" t="s">
        <v>939</v>
      </c>
      <c r="C514" s="27" t="s">
        <v>21</v>
      </c>
      <c r="D514" s="68">
        <v>324.10000000000002</v>
      </c>
      <c r="E514" s="186"/>
      <c r="F514" s="696">
        <f>D514*E514</f>
        <v>0</v>
      </c>
      <c r="G514" s="46"/>
      <c r="I514" s="46"/>
    </row>
    <row r="515" spans="1:14">
      <c r="A515" s="55"/>
      <c r="B515" s="31"/>
      <c r="C515" s="22"/>
      <c r="D515" s="171"/>
      <c r="E515" s="186"/>
      <c r="F515" s="696"/>
      <c r="G515" s="46"/>
      <c r="I515" s="46"/>
    </row>
    <row r="516" spans="1:14" ht="52.8">
      <c r="A516" s="111" t="s">
        <v>946</v>
      </c>
      <c r="B516" s="168" t="s">
        <v>941</v>
      </c>
      <c r="C516" s="148"/>
      <c r="D516" s="169"/>
      <c r="E516" s="671"/>
      <c r="F516" s="852"/>
      <c r="G516" s="46"/>
      <c r="I516" s="46"/>
    </row>
    <row r="517" spans="1:14" ht="132">
      <c r="A517" s="55"/>
      <c r="B517" s="31" t="s">
        <v>942</v>
      </c>
      <c r="C517" s="41"/>
      <c r="D517" s="42"/>
      <c r="E517" s="186"/>
      <c r="F517" s="696"/>
      <c r="G517" s="46"/>
      <c r="I517" s="46"/>
    </row>
    <row r="518" spans="1:14" ht="171.6">
      <c r="A518" s="55"/>
      <c r="B518" s="31" t="s">
        <v>943</v>
      </c>
      <c r="C518" s="41"/>
      <c r="D518" s="42"/>
      <c r="E518" s="186"/>
      <c r="F518" s="696"/>
      <c r="G518" s="46"/>
      <c r="I518" s="46"/>
    </row>
    <row r="519" spans="1:14" ht="66">
      <c r="A519" s="55"/>
      <c r="B519" s="31" t="s">
        <v>944</v>
      </c>
      <c r="C519" s="41"/>
      <c r="D519" s="42"/>
      <c r="E519" s="186"/>
      <c r="F519" s="696"/>
      <c r="G519" s="46"/>
      <c r="I519" s="46"/>
    </row>
    <row r="520" spans="1:14" ht="52.8">
      <c r="A520" s="55"/>
      <c r="B520" s="31" t="s">
        <v>945</v>
      </c>
      <c r="C520" s="27" t="s">
        <v>21</v>
      </c>
      <c r="D520" s="68">
        <v>324.10000000000002</v>
      </c>
      <c r="E520" s="186"/>
      <c r="F520" s="696">
        <f>D520*E520</f>
        <v>0</v>
      </c>
      <c r="G520" s="46"/>
      <c r="I520" s="46"/>
    </row>
    <row r="521" spans="1:14" ht="13.2" customHeight="1" thickBot="1">
      <c r="A521" s="55"/>
      <c r="B521" s="40"/>
      <c r="C521" s="22"/>
      <c r="D521" s="61"/>
      <c r="E521" s="186"/>
      <c r="F521" s="670"/>
    </row>
    <row r="522" spans="1:14" ht="15.9" customHeight="1" thickTop="1" thickBot="1">
      <c r="A522" s="861" t="s">
        <v>118</v>
      </c>
      <c r="B522" s="862"/>
      <c r="C522" s="862"/>
      <c r="D522" s="862"/>
      <c r="E522" s="862"/>
      <c r="F522" s="680">
        <f>SUM(F384:F521)</f>
        <v>0</v>
      </c>
    </row>
    <row r="523" spans="1:14" ht="15.9" customHeight="1" thickTop="1" thickBot="1">
      <c r="A523" s="66" t="s">
        <v>164</v>
      </c>
      <c r="B523" s="856" t="s">
        <v>24</v>
      </c>
      <c r="C523" s="856"/>
      <c r="D523" s="856"/>
      <c r="E523" s="856"/>
      <c r="F523" s="857"/>
    </row>
    <row r="524" spans="1:14" ht="12" customHeight="1" thickTop="1">
      <c r="A524" s="79"/>
      <c r="B524" s="80"/>
      <c r="C524" s="80"/>
      <c r="D524" s="80"/>
      <c r="E524" s="710"/>
      <c r="F524" s="711"/>
    </row>
    <row r="525" spans="1:14" ht="12.75" customHeight="1">
      <c r="A525" s="55" t="s">
        <v>165</v>
      </c>
      <c r="B525" s="93" t="s">
        <v>82</v>
      </c>
      <c r="C525" s="22"/>
      <c r="D525" s="22"/>
      <c r="E525" s="667"/>
      <c r="F525" s="668"/>
      <c r="J525" s="58"/>
      <c r="K525" s="58"/>
      <c r="L525" s="58"/>
      <c r="M525" s="58"/>
      <c r="N525" s="58"/>
    </row>
    <row r="526" spans="1:14" ht="12.75" customHeight="1">
      <c r="A526" s="81"/>
      <c r="B526" s="93" t="s">
        <v>808</v>
      </c>
      <c r="C526" s="41"/>
      <c r="D526" s="40"/>
      <c r="E526" s="667"/>
      <c r="F526" s="668"/>
      <c r="J526" s="3"/>
      <c r="K526" s="58"/>
      <c r="L526" s="58"/>
      <c r="M526" s="58"/>
      <c r="N526" s="58"/>
    </row>
    <row r="527" spans="1:14" ht="12.75" customHeight="1">
      <c r="A527" s="81"/>
      <c r="B527" s="93" t="s">
        <v>262</v>
      </c>
      <c r="C527" s="41"/>
      <c r="D527" s="40"/>
      <c r="E527" s="667"/>
      <c r="F527" s="668"/>
      <c r="J527" s="10"/>
      <c r="K527" s="7"/>
      <c r="L527" s="4"/>
      <c r="M527" s="58"/>
      <c r="N527" s="58"/>
    </row>
    <row r="528" spans="1:14" ht="12.75" customHeight="1">
      <c r="A528" s="81"/>
      <c r="B528" s="101" t="s">
        <v>132</v>
      </c>
      <c r="C528" s="41"/>
      <c r="D528" s="40"/>
      <c r="E528" s="667"/>
      <c r="F528" s="668"/>
      <c r="J528" s="10"/>
      <c r="K528" s="7"/>
      <c r="L528" s="4"/>
      <c r="M528" s="58"/>
      <c r="N528" s="58"/>
    </row>
    <row r="529" spans="1:14" ht="12.75" customHeight="1">
      <c r="A529" s="81"/>
      <c r="B529" s="101" t="s">
        <v>133</v>
      </c>
      <c r="C529" s="41"/>
      <c r="D529" s="40"/>
      <c r="E529" s="667"/>
      <c r="F529" s="668"/>
      <c r="J529" s="3"/>
      <c r="K529" s="58"/>
      <c r="L529" s="58"/>
      <c r="M529" s="58"/>
      <c r="N529" s="58"/>
    </row>
    <row r="530" spans="1:14" ht="12.75" customHeight="1">
      <c r="A530" s="81"/>
      <c r="B530" s="101" t="s">
        <v>134</v>
      </c>
      <c r="C530" s="41"/>
      <c r="D530" s="40"/>
      <c r="E530" s="667"/>
      <c r="F530" s="668"/>
      <c r="J530" s="3"/>
      <c r="K530" s="58"/>
      <c r="L530" s="58"/>
      <c r="M530" s="58"/>
      <c r="N530" s="58"/>
    </row>
    <row r="531" spans="1:14" ht="12.75" customHeight="1">
      <c r="A531" s="81"/>
      <c r="B531" s="93" t="s">
        <v>135</v>
      </c>
      <c r="C531" s="41"/>
      <c r="D531" s="40"/>
      <c r="E531" s="667"/>
      <c r="F531" s="668"/>
      <c r="J531" s="3"/>
      <c r="K531" s="58"/>
      <c r="L531" s="58"/>
      <c r="M531" s="58"/>
      <c r="N531" s="58"/>
    </row>
    <row r="532" spans="1:14" ht="12.75" customHeight="1">
      <c r="A532" s="81"/>
      <c r="B532" s="93" t="s">
        <v>136</v>
      </c>
      <c r="C532" s="41"/>
      <c r="D532" s="40"/>
      <c r="E532" s="667"/>
      <c r="F532" s="668"/>
      <c r="J532" s="3"/>
      <c r="K532" s="58"/>
      <c r="L532" s="58"/>
      <c r="M532" s="58"/>
      <c r="N532" s="58"/>
    </row>
    <row r="533" spans="1:14" ht="12.75" customHeight="1">
      <c r="A533" s="81"/>
      <c r="B533" s="93" t="s">
        <v>137</v>
      </c>
      <c r="C533" s="41"/>
      <c r="D533" s="40"/>
      <c r="E533" s="667"/>
      <c r="F533" s="668"/>
      <c r="J533" s="3"/>
      <c r="K533" s="58"/>
      <c r="L533" s="58"/>
      <c r="M533" s="58"/>
      <c r="N533" s="58"/>
    </row>
    <row r="534" spans="1:14" ht="12.75" customHeight="1">
      <c r="A534" s="81"/>
      <c r="B534" s="93" t="s">
        <v>99</v>
      </c>
      <c r="C534" s="41"/>
      <c r="D534" s="40"/>
      <c r="E534" s="667"/>
      <c r="F534" s="668"/>
      <c r="J534" s="3"/>
      <c r="K534" s="58"/>
      <c r="L534" s="58"/>
      <c r="M534" s="58"/>
      <c r="N534" s="58"/>
    </row>
    <row r="535" spans="1:14" ht="12.75" customHeight="1">
      <c r="A535" s="81"/>
      <c r="B535" s="24"/>
      <c r="C535" s="41"/>
      <c r="D535" s="40"/>
      <c r="E535" s="667"/>
      <c r="F535" s="668"/>
      <c r="J535" s="3"/>
      <c r="K535" s="58"/>
      <c r="L535" s="58"/>
      <c r="M535" s="58"/>
      <c r="N535" s="58"/>
    </row>
    <row r="536" spans="1:14" ht="12.75" customHeight="1">
      <c r="A536" s="81"/>
      <c r="B536" s="24" t="s">
        <v>119</v>
      </c>
      <c r="C536" s="41"/>
      <c r="D536" s="40"/>
      <c r="E536" s="667"/>
      <c r="F536" s="668"/>
      <c r="J536" s="3"/>
      <c r="K536" s="58"/>
      <c r="L536" s="58"/>
      <c r="M536" s="58"/>
      <c r="N536" s="58"/>
    </row>
    <row r="537" spans="1:14" ht="39.6">
      <c r="A537" s="82"/>
      <c r="B537" s="43" t="s">
        <v>263</v>
      </c>
      <c r="C537" s="22" t="s">
        <v>27</v>
      </c>
      <c r="D537" s="43">
        <f>5.23*18.84+(4.02+5.23)/2*72.05+(0.65+3.98)/2*(27.81+16.28+22.45+23.38+22.84+16.04+15.24*2+15.85+16.12)</f>
        <v>874.50819999999999</v>
      </c>
      <c r="E537" s="674">
        <v>0</v>
      </c>
      <c r="F537" s="670">
        <f>+D537*E537</f>
        <v>0</v>
      </c>
      <c r="J537" s="3"/>
    </row>
    <row r="538" spans="1:14">
      <c r="A538" s="82"/>
      <c r="B538" s="43"/>
      <c r="C538" s="22"/>
      <c r="D538" s="43"/>
      <c r="E538" s="674"/>
      <c r="F538" s="670"/>
      <c r="J538" s="3"/>
    </row>
    <row r="539" spans="1:14">
      <c r="A539" s="82"/>
      <c r="B539" s="30" t="s">
        <v>264</v>
      </c>
      <c r="C539" s="22"/>
      <c r="E539" s="674"/>
      <c r="F539" s="670">
        <f>+D539*E539</f>
        <v>0</v>
      </c>
      <c r="J539" s="3"/>
    </row>
    <row r="540" spans="1:14" ht="26.4">
      <c r="A540" s="82"/>
      <c r="B540" s="115" t="s">
        <v>261</v>
      </c>
      <c r="C540" s="41" t="s">
        <v>21</v>
      </c>
      <c r="D540" s="33">
        <f>4.34*14*2+6*(3.41*3+3.53)+6.3*(3.11+5.26)+5.57*(3.03+7.3*2+5.08+6.04)</f>
        <v>416.94849999999997</v>
      </c>
      <c r="E540" s="674">
        <v>0</v>
      </c>
      <c r="F540" s="670">
        <f>+D540*E540</f>
        <v>0</v>
      </c>
      <c r="J540" s="3"/>
    </row>
    <row r="541" spans="1:14">
      <c r="A541" s="82"/>
      <c r="B541" s="30"/>
      <c r="C541" s="22"/>
      <c r="D541" s="116"/>
      <c r="E541" s="186"/>
      <c r="F541" s="670"/>
      <c r="J541" s="3"/>
    </row>
    <row r="542" spans="1:14" ht="13.8" thickBot="1">
      <c r="A542" s="82"/>
      <c r="B542" s="43"/>
      <c r="C542" s="22"/>
      <c r="D542" s="43"/>
      <c r="E542" s="674"/>
      <c r="F542" s="670"/>
      <c r="J542" s="3"/>
    </row>
    <row r="543" spans="1:14" ht="15.9" customHeight="1" thickTop="1" thickBot="1">
      <c r="A543" s="861" t="s">
        <v>23</v>
      </c>
      <c r="B543" s="862"/>
      <c r="C543" s="862"/>
      <c r="D543" s="862"/>
      <c r="E543" s="862"/>
      <c r="F543" s="680">
        <f>SUM(F526:F542)</f>
        <v>0</v>
      </c>
    </row>
    <row r="544" spans="1:14" ht="15.6" customHeight="1" thickTop="1" thickBot="1">
      <c r="A544" s="66" t="s">
        <v>198</v>
      </c>
      <c r="B544" s="856" t="s">
        <v>217</v>
      </c>
      <c r="C544" s="856"/>
      <c r="D544" s="856"/>
      <c r="E544" s="856"/>
      <c r="F544" s="857"/>
      <c r="I544" s="59"/>
      <c r="J544" s="5"/>
    </row>
    <row r="545" spans="1:10" ht="12.75" customHeight="1" thickTop="1">
      <c r="A545" s="79"/>
      <c r="B545" s="80"/>
      <c r="C545" s="80"/>
      <c r="D545" s="80"/>
      <c r="E545" s="710"/>
      <c r="F545" s="711"/>
      <c r="I545" s="59"/>
      <c r="J545" s="5"/>
    </row>
    <row r="546" spans="1:10" ht="12.75" customHeight="1">
      <c r="A546" s="55" t="s">
        <v>200</v>
      </c>
      <c r="B546" s="96" t="s">
        <v>218</v>
      </c>
      <c r="C546" s="60"/>
      <c r="D546" s="23"/>
      <c r="E546" s="186"/>
      <c r="F546" s="668"/>
      <c r="I546" s="59"/>
      <c r="J546" s="5"/>
    </row>
    <row r="547" spans="1:10" ht="12.75" customHeight="1">
      <c r="A547" s="79"/>
      <c r="B547" s="96" t="s">
        <v>219</v>
      </c>
      <c r="C547" s="60"/>
      <c r="D547" s="23"/>
      <c r="E547" s="186"/>
      <c r="F547" s="668"/>
      <c r="I547" s="59"/>
      <c r="J547" s="5"/>
    </row>
    <row r="548" spans="1:10" ht="12.75" customHeight="1">
      <c r="A548" s="79"/>
      <c r="B548" s="96" t="s">
        <v>220</v>
      </c>
      <c r="C548" s="60"/>
      <c r="D548" s="23"/>
      <c r="E548" s="186"/>
      <c r="F548" s="668"/>
      <c r="I548" s="59"/>
      <c r="J548" s="5"/>
    </row>
    <row r="549" spans="1:10" ht="12.75" customHeight="1">
      <c r="A549" s="79"/>
      <c r="B549" s="96" t="s">
        <v>221</v>
      </c>
      <c r="C549" s="60"/>
      <c r="D549" s="23"/>
      <c r="E549" s="186"/>
      <c r="F549" s="668"/>
      <c r="I549" s="59"/>
      <c r="J549" s="5"/>
    </row>
    <row r="550" spans="1:10" ht="12.75" customHeight="1">
      <c r="A550" s="79"/>
      <c r="B550" s="96" t="s">
        <v>222</v>
      </c>
      <c r="C550" s="60"/>
      <c r="D550" s="23"/>
      <c r="E550" s="186"/>
      <c r="F550" s="668"/>
      <c r="I550" s="59"/>
      <c r="J550" s="5"/>
    </row>
    <row r="551" spans="1:10" ht="12.75" customHeight="1">
      <c r="A551" s="79"/>
      <c r="B551" s="96" t="s">
        <v>223</v>
      </c>
      <c r="C551" s="60"/>
      <c r="D551" s="23"/>
      <c r="E551" s="186"/>
      <c r="F551" s="668"/>
      <c r="I551" s="59"/>
      <c r="J551" s="5"/>
    </row>
    <row r="552" spans="1:10" ht="12.75" customHeight="1">
      <c r="A552" s="79"/>
      <c r="B552" s="96" t="s">
        <v>224</v>
      </c>
      <c r="C552" s="60"/>
      <c r="D552" s="23"/>
      <c r="E552" s="186"/>
      <c r="F552" s="668"/>
      <c r="I552" s="59"/>
      <c r="J552" s="5"/>
    </row>
    <row r="553" spans="1:10" ht="12.75" customHeight="1">
      <c r="A553" s="79"/>
      <c r="B553" s="96" t="s">
        <v>225</v>
      </c>
      <c r="C553" s="60"/>
      <c r="D553" s="23"/>
      <c r="E553" s="186"/>
      <c r="F553" s="668"/>
      <c r="I553" s="59"/>
      <c r="J553" s="5"/>
    </row>
    <row r="554" spans="1:10" ht="12.75" customHeight="1">
      <c r="A554" s="79"/>
      <c r="B554" s="96" t="s">
        <v>226</v>
      </c>
      <c r="C554" s="60"/>
      <c r="D554" s="23"/>
      <c r="E554" s="186"/>
      <c r="F554" s="668"/>
      <c r="I554" s="59"/>
      <c r="J554" s="5"/>
    </row>
    <row r="555" spans="1:10" ht="12.75" customHeight="1">
      <c r="A555" s="79"/>
      <c r="B555" s="559" t="s">
        <v>227</v>
      </c>
      <c r="C555" s="60"/>
      <c r="D555" s="23"/>
      <c r="E555" s="186"/>
      <c r="F555" s="668"/>
      <c r="I555" s="59"/>
      <c r="J555" s="5"/>
    </row>
    <row r="556" spans="1:10" ht="12.75" customHeight="1">
      <c r="A556" s="79"/>
      <c r="B556" s="96" t="s">
        <v>228</v>
      </c>
      <c r="C556" s="60"/>
      <c r="D556" s="23"/>
      <c r="E556" s="186"/>
      <c r="F556" s="668"/>
      <c r="I556" s="59"/>
      <c r="J556" s="5"/>
    </row>
    <row r="557" spans="1:10" ht="12.75" customHeight="1">
      <c r="A557" s="79"/>
      <c r="B557" s="96" t="s">
        <v>229</v>
      </c>
      <c r="C557" s="60"/>
      <c r="D557" s="23"/>
      <c r="E557" s="186"/>
      <c r="F557" s="668"/>
      <c r="I557" s="59"/>
      <c r="J557" s="5"/>
    </row>
    <row r="558" spans="1:10" ht="12.75" customHeight="1">
      <c r="A558" s="79"/>
      <c r="B558" s="559" t="s">
        <v>230</v>
      </c>
      <c r="C558" s="60"/>
      <c r="D558" s="40"/>
      <c r="E558" s="186"/>
      <c r="F558" s="668"/>
      <c r="I558" s="59"/>
      <c r="J558" s="5"/>
    </row>
    <row r="559" spans="1:10" ht="12.75" customHeight="1">
      <c r="A559" s="79"/>
      <c r="B559" s="96" t="s">
        <v>231</v>
      </c>
      <c r="C559" s="60"/>
      <c r="D559" s="40"/>
      <c r="E559" s="186"/>
      <c r="F559" s="668"/>
      <c r="I559" s="59"/>
      <c r="J559" s="5"/>
    </row>
    <row r="560" spans="1:10" ht="12.75" customHeight="1">
      <c r="A560" s="79"/>
      <c r="B560" s="96" t="s">
        <v>232</v>
      </c>
      <c r="C560" s="60"/>
      <c r="D560" s="40"/>
      <c r="E560" s="186"/>
      <c r="F560" s="668"/>
      <c r="I560" s="59"/>
      <c r="J560" s="5"/>
    </row>
    <row r="561" spans="1:10" ht="12.75" customHeight="1">
      <c r="A561" s="79"/>
      <c r="B561" s="96" t="s">
        <v>233</v>
      </c>
      <c r="C561" s="60"/>
      <c r="D561" s="40"/>
      <c r="E561" s="186"/>
      <c r="F561" s="668"/>
      <c r="I561" s="59"/>
      <c r="J561" s="5"/>
    </row>
    <row r="562" spans="1:10" ht="12.75" customHeight="1">
      <c r="A562" s="79"/>
      <c r="B562" s="96" t="s">
        <v>234</v>
      </c>
      <c r="C562" s="60"/>
      <c r="D562" s="40"/>
      <c r="E562" s="186"/>
      <c r="F562" s="668"/>
      <c r="I562" s="59"/>
      <c r="J562" s="5"/>
    </row>
    <row r="563" spans="1:10" ht="12.75" customHeight="1">
      <c r="A563" s="79"/>
      <c r="B563" s="96" t="s">
        <v>166</v>
      </c>
      <c r="C563" s="60"/>
      <c r="D563" s="40"/>
      <c r="E563" s="186"/>
      <c r="F563" s="668"/>
      <c r="I563" s="59"/>
      <c r="J563" s="5"/>
    </row>
    <row r="564" spans="1:10" ht="12.75" customHeight="1">
      <c r="A564" s="79"/>
      <c r="B564" s="96" t="s">
        <v>235</v>
      </c>
      <c r="C564" s="60"/>
      <c r="D564" s="40"/>
      <c r="E564" s="186"/>
      <c r="F564" s="668"/>
      <c r="I564" s="59"/>
      <c r="J564" s="5"/>
    </row>
    <row r="565" spans="1:10" ht="12.75" customHeight="1">
      <c r="A565" s="79"/>
      <c r="B565" s="96" t="s">
        <v>440</v>
      </c>
      <c r="C565" s="60"/>
      <c r="D565" s="40"/>
      <c r="E565" s="186"/>
      <c r="F565" s="668"/>
      <c r="I565" s="59"/>
      <c r="J565" s="5"/>
    </row>
    <row r="566" spans="1:10" ht="12.75" customHeight="1">
      <c r="A566" s="79"/>
      <c r="B566" s="96" t="s">
        <v>236</v>
      </c>
      <c r="C566" s="60"/>
      <c r="D566" s="40"/>
      <c r="E566" s="186"/>
      <c r="F566" s="668"/>
      <c r="I566" s="59"/>
      <c r="J566" s="5"/>
    </row>
    <row r="567" spans="1:10" ht="12.75" customHeight="1">
      <c r="A567" s="79"/>
      <c r="B567" s="96" t="s">
        <v>237</v>
      </c>
      <c r="C567" s="60"/>
      <c r="D567" s="40"/>
      <c r="E567" s="186"/>
      <c r="F567" s="668"/>
      <c r="I567" s="59"/>
      <c r="J567" s="5"/>
    </row>
    <row r="568" spans="1:10" ht="12.75" customHeight="1">
      <c r="A568" s="79"/>
      <c r="B568" s="96" t="s">
        <v>238</v>
      </c>
      <c r="C568" s="60"/>
      <c r="D568" s="40"/>
      <c r="E568" s="186"/>
      <c r="F568" s="668"/>
      <c r="I568" s="59"/>
      <c r="J568" s="5"/>
    </row>
    <row r="569" spans="1:10" ht="12.75" customHeight="1">
      <c r="A569" s="79"/>
      <c r="B569" s="96" t="s">
        <v>239</v>
      </c>
      <c r="C569" s="60"/>
      <c r="D569" s="40"/>
      <c r="E569" s="186"/>
      <c r="F569" s="668"/>
      <c r="I569" s="59"/>
      <c r="J569" s="5"/>
    </row>
    <row r="570" spans="1:10" ht="12.75" customHeight="1">
      <c r="A570" s="79"/>
      <c r="B570" s="42"/>
      <c r="C570" s="60"/>
      <c r="D570" s="40"/>
      <c r="E570" s="186"/>
      <c r="F570" s="668"/>
      <c r="I570" s="59"/>
      <c r="J570" s="5"/>
    </row>
    <row r="571" spans="1:10" ht="12.75" customHeight="1">
      <c r="A571" s="79"/>
      <c r="B571" s="31"/>
      <c r="C571" s="37"/>
      <c r="D571" s="105"/>
      <c r="E571" s="186"/>
      <c r="F571" s="668"/>
      <c r="I571" s="59"/>
      <c r="J571" s="5"/>
    </row>
    <row r="572" spans="1:10" ht="12.75" customHeight="1">
      <c r="A572" s="79"/>
      <c r="B572" s="31" t="s">
        <v>279</v>
      </c>
      <c r="C572" s="37"/>
      <c r="D572" s="83">
        <f>(24.68+10.52+13.07)*8</f>
        <v>386.16</v>
      </c>
      <c r="E572" s="186"/>
      <c r="F572" s="668"/>
      <c r="I572" s="59"/>
      <c r="J572" s="5"/>
    </row>
    <row r="573" spans="1:10" ht="12.75" customHeight="1">
      <c r="A573" s="79"/>
      <c r="B573" s="31"/>
      <c r="C573" s="37"/>
      <c r="D573" s="105"/>
      <c r="E573" s="186"/>
      <c r="F573" s="668"/>
      <c r="I573" s="59"/>
      <c r="J573" s="5"/>
    </row>
    <row r="574" spans="1:10" ht="12.75" customHeight="1">
      <c r="A574" s="79"/>
      <c r="B574" s="31" t="s">
        <v>254</v>
      </c>
      <c r="C574" s="37"/>
      <c r="D574" s="105">
        <v>13397.11</v>
      </c>
      <c r="E574" s="186"/>
      <c r="F574" s="668"/>
      <c r="I574" s="59"/>
      <c r="J574" s="5"/>
    </row>
    <row r="575" spans="1:10" ht="12.75" customHeight="1">
      <c r="A575" s="79"/>
      <c r="B575" s="23"/>
      <c r="C575" s="60"/>
      <c r="D575" s="40"/>
      <c r="E575" s="186"/>
      <c r="F575" s="668"/>
      <c r="I575" s="59"/>
      <c r="J575" s="5"/>
    </row>
    <row r="576" spans="1:10" ht="12.75" customHeight="1">
      <c r="A576" s="79"/>
      <c r="B576" s="43" t="s">
        <v>241</v>
      </c>
      <c r="C576" s="22" t="s">
        <v>190</v>
      </c>
      <c r="D576" s="40">
        <f>SUM(D571:D574)</f>
        <v>13783.27</v>
      </c>
      <c r="E576" s="186">
        <v>0</v>
      </c>
      <c r="F576" s="668">
        <f>D576*E576</f>
        <v>0</v>
      </c>
      <c r="I576" s="59"/>
      <c r="J576" s="5"/>
    </row>
    <row r="577" spans="1:10" ht="12.75" customHeight="1" thickBot="1">
      <c r="A577" s="79"/>
      <c r="B577" s="80"/>
      <c r="C577" s="80"/>
      <c r="D577" s="80"/>
      <c r="E577" s="710"/>
      <c r="F577" s="711"/>
      <c r="I577" s="59"/>
      <c r="J577" s="5"/>
    </row>
    <row r="578" spans="1:10" ht="15" customHeight="1" thickTop="1" thickBot="1">
      <c r="A578" s="861" t="s">
        <v>240</v>
      </c>
      <c r="B578" s="862"/>
      <c r="C578" s="862"/>
      <c r="D578" s="862"/>
      <c r="E578" s="862"/>
      <c r="F578" s="680">
        <f>SUM(F576:F577)</f>
        <v>0</v>
      </c>
      <c r="I578" s="59"/>
      <c r="J578" s="5"/>
    </row>
    <row r="579" spans="1:10" ht="15" customHeight="1" thickTop="1" thickBot="1">
      <c r="A579" s="66" t="s">
        <v>201</v>
      </c>
      <c r="B579" s="856" t="s">
        <v>25</v>
      </c>
      <c r="C579" s="856"/>
      <c r="D579" s="856"/>
      <c r="E579" s="856"/>
      <c r="F579" s="857"/>
      <c r="I579" s="59"/>
      <c r="J579" s="5"/>
    </row>
    <row r="580" spans="1:10" ht="12.75" customHeight="1" thickTop="1">
      <c r="A580" s="79"/>
      <c r="B580" s="80"/>
      <c r="C580" s="80"/>
      <c r="D580" s="80"/>
      <c r="E580" s="710"/>
      <c r="F580" s="711"/>
      <c r="I580" s="59"/>
      <c r="J580" s="5"/>
    </row>
    <row r="581" spans="1:10" ht="12.75" customHeight="1">
      <c r="A581" s="55" t="s">
        <v>199</v>
      </c>
      <c r="B581" s="24" t="s">
        <v>43</v>
      </c>
      <c r="C581" s="22"/>
      <c r="D581" s="22"/>
      <c r="E581" s="667"/>
      <c r="F581" s="668"/>
      <c r="I581" s="59"/>
      <c r="J581" s="5"/>
    </row>
    <row r="582" spans="1:10" ht="12.75" customHeight="1">
      <c r="A582" s="55"/>
      <c r="B582" s="24" t="s">
        <v>44</v>
      </c>
      <c r="C582" s="22"/>
      <c r="D582" s="22"/>
      <c r="E582" s="667"/>
      <c r="F582" s="668"/>
      <c r="I582" s="59"/>
      <c r="J582" s="5"/>
    </row>
    <row r="583" spans="1:10" ht="12.75" customHeight="1">
      <c r="A583" s="55"/>
      <c r="B583" s="24" t="s">
        <v>45</v>
      </c>
      <c r="C583" s="22"/>
      <c r="D583" s="22"/>
      <c r="E583" s="667"/>
      <c r="F583" s="668"/>
      <c r="I583" s="59"/>
      <c r="J583" s="5"/>
    </row>
    <row r="584" spans="1:10" ht="12.75" customHeight="1">
      <c r="A584" s="55"/>
      <c r="B584" s="24" t="s">
        <v>46</v>
      </c>
      <c r="C584" s="22"/>
      <c r="D584" s="22"/>
      <c r="E584" s="667"/>
      <c r="F584" s="668"/>
      <c r="I584" s="59"/>
      <c r="J584" s="5"/>
    </row>
    <row r="585" spans="1:10" ht="12.75" customHeight="1">
      <c r="A585" s="55"/>
      <c r="B585" s="24" t="s">
        <v>4</v>
      </c>
      <c r="C585" s="22" t="s">
        <v>27</v>
      </c>
      <c r="D585" s="83">
        <v>352.14</v>
      </c>
      <c r="E585" s="186">
        <v>0</v>
      </c>
      <c r="F585" s="670">
        <f>E585*D585</f>
        <v>0</v>
      </c>
      <c r="I585" s="59"/>
      <c r="J585" s="5"/>
    </row>
    <row r="586" spans="1:10" ht="12.75" customHeight="1">
      <c r="A586" s="55"/>
      <c r="B586" s="24"/>
      <c r="C586" s="22"/>
      <c r="D586" s="83"/>
      <c r="E586" s="186"/>
      <c r="F586" s="670"/>
      <c r="I586" s="59"/>
      <c r="J586" s="5"/>
    </row>
    <row r="587" spans="1:10" ht="12.75" customHeight="1">
      <c r="A587" s="55" t="s">
        <v>389</v>
      </c>
      <c r="B587" s="131" t="s">
        <v>284</v>
      </c>
      <c r="C587" s="164"/>
      <c r="D587" s="32"/>
      <c r="E587" s="682"/>
      <c r="F587" s="670"/>
      <c r="I587" s="59"/>
      <c r="J587" s="5"/>
    </row>
    <row r="588" spans="1:10" ht="12.75" customHeight="1">
      <c r="A588" s="55"/>
      <c r="B588" s="23" t="s">
        <v>294</v>
      </c>
      <c r="C588" s="164"/>
      <c r="D588" s="32"/>
      <c r="E588" s="682"/>
      <c r="F588" s="670"/>
      <c r="I588" s="59"/>
      <c r="J588" s="5"/>
    </row>
    <row r="589" spans="1:10" ht="12.75" customHeight="1">
      <c r="A589" s="55"/>
      <c r="B589" s="23" t="s">
        <v>295</v>
      </c>
      <c r="C589" s="164"/>
      <c r="D589" s="32"/>
      <c r="E589" s="682"/>
      <c r="F589" s="670"/>
      <c r="I589" s="59"/>
      <c r="J589" s="5"/>
    </row>
    <row r="590" spans="1:10" ht="12.75" customHeight="1">
      <c r="A590" s="55"/>
      <c r="B590" s="30" t="s">
        <v>293</v>
      </c>
      <c r="C590" s="164"/>
      <c r="D590" s="32"/>
      <c r="E590" s="682"/>
      <c r="F590" s="670"/>
      <c r="I590" s="59"/>
      <c r="J590" s="5"/>
    </row>
    <row r="591" spans="1:10" ht="12.75" customHeight="1">
      <c r="A591" s="55"/>
      <c r="B591" s="30" t="s">
        <v>285</v>
      </c>
      <c r="C591" s="164"/>
      <c r="D591" s="32"/>
      <c r="E591" s="682"/>
      <c r="F591" s="670"/>
      <c r="I591" s="59"/>
      <c r="J591" s="5"/>
    </row>
    <row r="592" spans="1:10" ht="12.75" customHeight="1">
      <c r="A592" s="55"/>
      <c r="B592" s="30" t="s">
        <v>286</v>
      </c>
      <c r="C592" s="164"/>
      <c r="D592" s="32"/>
      <c r="E592" s="682"/>
      <c r="F592" s="670"/>
      <c r="I592" s="59"/>
      <c r="J592" s="5"/>
    </row>
    <row r="593" spans="1:10" ht="12.75" customHeight="1">
      <c r="A593" s="55"/>
      <c r="B593" s="23" t="s">
        <v>287</v>
      </c>
      <c r="C593" s="164"/>
      <c r="D593" s="32"/>
      <c r="E593" s="682"/>
      <c r="F593" s="670"/>
      <c r="I593" s="59"/>
      <c r="J593" s="5"/>
    </row>
    <row r="594" spans="1:10" ht="12.75" customHeight="1">
      <c r="A594" s="55"/>
      <c r="B594" s="23" t="s">
        <v>288</v>
      </c>
      <c r="C594" s="164"/>
      <c r="D594" s="32"/>
      <c r="E594" s="682"/>
      <c r="F594" s="670"/>
      <c r="I594" s="59"/>
      <c r="J594" s="5"/>
    </row>
    <row r="595" spans="1:10" ht="12.75" customHeight="1">
      <c r="A595" s="55"/>
      <c r="B595" s="23" t="s">
        <v>289</v>
      </c>
      <c r="C595" s="164"/>
      <c r="D595" s="32"/>
      <c r="E595" s="682"/>
      <c r="F595" s="670"/>
      <c r="I595" s="59"/>
      <c r="J595" s="5"/>
    </row>
    <row r="596" spans="1:10" ht="12.75" customHeight="1">
      <c r="A596" s="55"/>
      <c r="B596" s="23" t="s">
        <v>290</v>
      </c>
      <c r="C596" s="164"/>
      <c r="D596" s="32"/>
      <c r="E596" s="682"/>
      <c r="F596" s="670"/>
      <c r="I596" s="59"/>
      <c r="J596" s="5"/>
    </row>
    <row r="597" spans="1:10" ht="12.75" customHeight="1">
      <c r="A597" s="55"/>
      <c r="B597" s="60" t="s">
        <v>291</v>
      </c>
      <c r="C597" s="164"/>
      <c r="D597" s="32"/>
      <c r="E597" s="682"/>
      <c r="F597" s="670"/>
      <c r="I597" s="59"/>
      <c r="J597" s="5"/>
    </row>
    <row r="598" spans="1:10" ht="12.75" customHeight="1">
      <c r="A598" s="55"/>
      <c r="B598" s="60" t="s">
        <v>292</v>
      </c>
      <c r="C598" s="164"/>
      <c r="D598" s="32"/>
      <c r="E598" s="682"/>
      <c r="F598" s="670"/>
      <c r="I598" s="59"/>
      <c r="J598" s="5"/>
    </row>
    <row r="599" spans="1:10" ht="12.75" customHeight="1">
      <c r="A599" s="55"/>
      <c r="B599" s="30" t="s">
        <v>4</v>
      </c>
      <c r="C599" s="164"/>
      <c r="D599" s="32"/>
      <c r="E599" s="682"/>
      <c r="F599" s="670"/>
      <c r="I599" s="59"/>
      <c r="J599" s="5"/>
    </row>
    <row r="600" spans="1:10" ht="12.75" customHeight="1">
      <c r="A600" s="55"/>
      <c r="B600" s="30"/>
      <c r="C600" s="164"/>
      <c r="D600" s="32"/>
      <c r="E600" s="682"/>
      <c r="F600" s="670"/>
      <c r="I600" s="59"/>
      <c r="J600" s="5"/>
    </row>
    <row r="601" spans="1:10" ht="26.25" customHeight="1">
      <c r="A601" s="55"/>
      <c r="B601" s="162" t="s">
        <v>273</v>
      </c>
      <c r="C601" s="39" t="s">
        <v>21</v>
      </c>
      <c r="D601" s="32">
        <f>67.57+16.91+28.98+36.83+34.52+17.64+17.01*2+17.83+14.79+21.88</f>
        <v>290.97000000000003</v>
      </c>
      <c r="E601" s="669">
        <v>0</v>
      </c>
      <c r="F601" s="670">
        <f>+D601*E601</f>
        <v>0</v>
      </c>
      <c r="I601" s="59"/>
      <c r="J601" s="5"/>
    </row>
    <row r="602" spans="1:10" ht="26.25" customHeight="1">
      <c r="A602" s="111"/>
      <c r="B602" s="583"/>
      <c r="C602" s="178"/>
      <c r="D602" s="153"/>
      <c r="E602" s="707"/>
      <c r="F602" s="672"/>
      <c r="I602" s="59"/>
      <c r="J602" s="5"/>
    </row>
    <row r="603" spans="1:10" ht="79.2">
      <c r="A603" s="55" t="s">
        <v>917</v>
      </c>
      <c r="B603" s="150" t="s">
        <v>918</v>
      </c>
      <c r="C603" s="849"/>
      <c r="D603" s="35"/>
      <c r="E603" s="669"/>
      <c r="F603" s="670"/>
      <c r="I603" s="59"/>
      <c r="J603" s="5"/>
    </row>
    <row r="604" spans="1:10" ht="66">
      <c r="A604" s="55"/>
      <c r="B604" s="150" t="s">
        <v>919</v>
      </c>
      <c r="C604" s="849"/>
      <c r="D604" s="35"/>
      <c r="E604" s="669"/>
      <c r="F604" s="670"/>
      <c r="I604" s="59"/>
      <c r="J604" s="5"/>
    </row>
    <row r="605" spans="1:10" ht="26.4">
      <c r="A605" s="55"/>
      <c r="B605" s="77" t="s">
        <v>920</v>
      </c>
      <c r="C605" s="849"/>
      <c r="D605" s="35"/>
      <c r="E605" s="669"/>
      <c r="F605" s="670"/>
      <c r="I605" s="59"/>
      <c r="J605" s="5"/>
    </row>
    <row r="606" spans="1:10">
      <c r="A606" s="55"/>
      <c r="B606" s="850" t="s">
        <v>921</v>
      </c>
      <c r="C606" s="849"/>
      <c r="D606" s="35"/>
      <c r="E606" s="669"/>
      <c r="F606" s="670"/>
      <c r="I606" s="59"/>
      <c r="J606" s="5"/>
    </row>
    <row r="607" spans="1:10" ht="26.4">
      <c r="A607" s="55"/>
      <c r="B607" s="77" t="s">
        <v>922</v>
      </c>
      <c r="C607" s="849"/>
      <c r="D607" s="35"/>
      <c r="E607" s="669"/>
      <c r="F607" s="670"/>
      <c r="I607" s="59"/>
      <c r="J607" s="5"/>
    </row>
    <row r="608" spans="1:10" ht="52.8">
      <c r="A608" s="55"/>
      <c r="B608" s="150" t="s">
        <v>923</v>
      </c>
      <c r="C608" s="22" t="s">
        <v>924</v>
      </c>
      <c r="D608" s="98">
        <v>458.81</v>
      </c>
      <c r="E608" s="669">
        <v>0</v>
      </c>
      <c r="F608" s="670">
        <f>+D608*E608</f>
        <v>0</v>
      </c>
      <c r="I608" s="59"/>
      <c r="J608" s="5"/>
    </row>
    <row r="609" spans="1:10" ht="12.75" customHeight="1" thickBot="1">
      <c r="A609" s="55"/>
      <c r="B609" s="24"/>
      <c r="C609" s="22"/>
      <c r="D609" s="35"/>
      <c r="E609" s="186"/>
      <c r="F609" s="670"/>
      <c r="I609" s="59"/>
      <c r="J609" s="5"/>
    </row>
    <row r="610" spans="1:10" ht="15" customHeight="1" thickTop="1" thickBot="1">
      <c r="A610" s="104"/>
      <c r="B610" s="853" t="s">
        <v>163</v>
      </c>
      <c r="C610" s="854"/>
      <c r="D610" s="854"/>
      <c r="E610" s="855"/>
      <c r="F610" s="712">
        <f>SUM(F581:F609)</f>
        <v>0</v>
      </c>
      <c r="I610" s="59"/>
      <c r="J610" s="5"/>
    </row>
    <row r="611" spans="1:10" ht="13.8" thickTop="1">
      <c r="A611" s="84"/>
      <c r="B611" s="84"/>
      <c r="C611" s="84"/>
      <c r="D611" s="84"/>
      <c r="E611" s="84"/>
      <c r="F611" s="117"/>
      <c r="I611" s="59"/>
      <c r="J611" s="5"/>
    </row>
    <row r="612" spans="1:10" ht="15.9" customHeight="1" thickBot="1">
      <c r="A612" s="85"/>
      <c r="B612" s="85"/>
      <c r="C612" s="85"/>
      <c r="D612" s="85"/>
      <c r="E612" s="85"/>
      <c r="F612" s="118"/>
    </row>
    <row r="613" spans="1:10" ht="19.5" customHeight="1" thickTop="1" thickBot="1">
      <c r="A613" s="560" t="s">
        <v>443</v>
      </c>
      <c r="B613" s="884" t="s">
        <v>3</v>
      </c>
      <c r="C613" s="884"/>
      <c r="D613" s="884"/>
      <c r="E613" s="884"/>
      <c r="F613" s="885"/>
    </row>
    <row r="614" spans="1:10" ht="17.25" customHeight="1" thickTop="1" thickBot="1">
      <c r="A614" s="51" t="str">
        <f>A7</f>
        <v>01.00.</v>
      </c>
      <c r="B614" s="883" t="str">
        <f>B7</f>
        <v>ДЕМОНТАЖНИ РАДОВИ</v>
      </c>
      <c r="C614" s="883"/>
      <c r="D614" s="883"/>
      <c r="E614" s="883"/>
      <c r="F614" s="713">
        <f>F102</f>
        <v>0</v>
      </c>
    </row>
    <row r="615" spans="1:10" ht="17.25" customHeight="1" thickTop="1" thickBot="1">
      <c r="A615" s="51" t="str">
        <f>A103</f>
        <v>02.00.</v>
      </c>
      <c r="B615" s="889" t="str">
        <f>B103</f>
        <v>БЕТОНСКИ И АРМИРАНО БЕТОНСКИ РАДОВИ</v>
      </c>
      <c r="C615" s="890"/>
      <c r="D615" s="890"/>
      <c r="E615" s="891"/>
      <c r="F615" s="713">
        <f>F147</f>
        <v>0</v>
      </c>
    </row>
    <row r="616" spans="1:10" ht="17.25" customHeight="1" thickTop="1" thickBot="1">
      <c r="A616" s="51" t="str">
        <f>A148</f>
        <v>03.00.</v>
      </c>
      <c r="B616" s="172" t="str">
        <f>B148</f>
        <v>АРМИРАЧКИ РАДОВИ</v>
      </c>
      <c r="C616" s="173"/>
      <c r="D616" s="173"/>
      <c r="E616" s="174"/>
      <c r="F616" s="713">
        <f>F156</f>
        <v>0</v>
      </c>
    </row>
    <row r="617" spans="1:10" ht="17.25" customHeight="1" thickTop="1" thickBot="1">
      <c r="A617" s="51" t="str">
        <f>A157</f>
        <v>04.00.</v>
      </c>
      <c r="B617" s="172" t="str">
        <f>B157</f>
        <v>ЗИДАРСКИ РАДОВИ</v>
      </c>
      <c r="C617" s="173"/>
      <c r="D617" s="173"/>
      <c r="E617" s="174"/>
      <c r="F617" s="713">
        <f>F173</f>
        <v>0</v>
      </c>
    </row>
    <row r="618" spans="1:10" ht="17.25" customHeight="1" thickTop="1" thickBot="1">
      <c r="A618" s="51" t="str">
        <f>A174</f>
        <v>05.00.</v>
      </c>
      <c r="B618" s="172" t="str">
        <f>B174</f>
        <v>ИЗОЛАТЕРСКИ РАДОВИ</v>
      </c>
      <c r="C618" s="173"/>
      <c r="D618" s="173"/>
      <c r="E618" s="174"/>
      <c r="F618" s="713">
        <f>F196</f>
        <v>0</v>
      </c>
    </row>
    <row r="619" spans="1:10" ht="17.25" customHeight="1" thickTop="1" thickBot="1">
      <c r="A619" s="51" t="str">
        <f>A197</f>
        <v>06.00.</v>
      </c>
      <c r="B619" s="172" t="str">
        <f>B197</f>
        <v>СТОЛАРСКИ  РАДОВИ</v>
      </c>
      <c r="C619" s="173"/>
      <c r="D619" s="173"/>
      <c r="E619" s="174"/>
      <c r="F619" s="713">
        <f>F217</f>
        <v>0</v>
      </c>
    </row>
    <row r="620" spans="1:10" ht="17.25" customHeight="1" thickTop="1" thickBot="1">
      <c r="A620" s="51" t="str">
        <f>A218</f>
        <v>07.00.</v>
      </c>
      <c r="B620" s="883" t="str">
        <f>B218</f>
        <v>АЛУМИНАРИЈА И БРАВАРСКИ РАДОВИ</v>
      </c>
      <c r="C620" s="883"/>
      <c r="D620" s="883"/>
      <c r="E620" s="883"/>
      <c r="F620" s="713">
        <f>F325</f>
        <v>0</v>
      </c>
    </row>
    <row r="621" spans="1:10" ht="17.25" customHeight="1" thickTop="1" thickBot="1">
      <c r="A621" s="51" t="str">
        <f>A326</f>
        <v>08.00.</v>
      </c>
      <c r="B621" s="87" t="str">
        <f>B326</f>
        <v>КЕРАМИЧАРСКИ РАДОВИ</v>
      </c>
      <c r="C621" s="173"/>
      <c r="D621" s="173"/>
      <c r="E621" s="174"/>
      <c r="F621" s="713">
        <f>F342</f>
        <v>0</v>
      </c>
    </row>
    <row r="622" spans="1:10" ht="17.25" customHeight="1" thickTop="1" thickBot="1">
      <c r="A622" s="51" t="str">
        <f>A343</f>
        <v>09.00.</v>
      </c>
      <c r="B622" s="883" t="str">
        <f>B343</f>
        <v>ОБЛАГАЊЕ ПОДОВА</v>
      </c>
      <c r="C622" s="883"/>
      <c r="D622" s="883"/>
      <c r="E622" s="883"/>
      <c r="F622" s="713">
        <f>F382</f>
        <v>0</v>
      </c>
      <c r="J622" s="88"/>
    </row>
    <row r="623" spans="1:10" ht="17.25" customHeight="1" thickTop="1" thickBot="1">
      <c r="A623" s="51" t="str">
        <f>A383</f>
        <v>10.00.</v>
      </c>
      <c r="B623" s="883" t="str">
        <f>B383</f>
        <v>СУВОМОНТАЖНИ РАДОВИ</v>
      </c>
      <c r="C623" s="883"/>
      <c r="D623" s="883"/>
      <c r="E623" s="883"/>
      <c r="F623" s="713">
        <f>F522</f>
        <v>0</v>
      </c>
      <c r="J623" s="88"/>
    </row>
    <row r="624" spans="1:10" ht="17.25" customHeight="1" thickTop="1" thickBot="1">
      <c r="A624" s="51" t="str">
        <f>A523</f>
        <v>11.00.</v>
      </c>
      <c r="B624" s="883" t="str">
        <f>B523</f>
        <v>МОЛЕРСКО ФАРБАРСКИ РАДОВИ</v>
      </c>
      <c r="C624" s="883"/>
      <c r="D624" s="883"/>
      <c r="E624" s="883"/>
      <c r="F624" s="713">
        <f>F543</f>
        <v>0</v>
      </c>
      <c r="J624" s="88"/>
    </row>
    <row r="625" spans="1:10" ht="17.25" customHeight="1" thickTop="1" thickBot="1">
      <c r="A625" s="51" t="str">
        <f>A544</f>
        <v>12.00.</v>
      </c>
      <c r="B625" s="172" t="str">
        <f>B544</f>
        <v>ЧЕЛИЧНА КОНСТРУКЦИЈА</v>
      </c>
      <c r="C625" s="173"/>
      <c r="D625" s="173"/>
      <c r="E625" s="174"/>
      <c r="F625" s="713">
        <f>F578</f>
        <v>0</v>
      </c>
      <c r="J625" s="88"/>
    </row>
    <row r="626" spans="1:10" ht="17.25" customHeight="1" thickTop="1" thickBot="1">
      <c r="A626" s="51" t="str">
        <f>A579</f>
        <v>13.00.</v>
      </c>
      <c r="B626" s="172" t="str">
        <f>B579</f>
        <v>РАЗНИ РАДОВИ</v>
      </c>
      <c r="C626" s="173"/>
      <c r="D626" s="173"/>
      <c r="E626" s="174"/>
      <c r="F626" s="713">
        <f>F610</f>
        <v>0</v>
      </c>
      <c r="J626" s="88"/>
    </row>
    <row r="627" spans="1:10" ht="18" customHeight="1" thickTop="1" thickBot="1">
      <c r="A627" s="89"/>
      <c r="B627" s="886" t="s">
        <v>778</v>
      </c>
      <c r="C627" s="887"/>
      <c r="D627" s="887"/>
      <c r="E627" s="888"/>
      <c r="F627" s="713">
        <f>SUM(F614:F626)</f>
        <v>0</v>
      </c>
      <c r="J627" s="88"/>
    </row>
    <row r="628" spans="1:10" ht="13.8" thickTop="1"/>
    <row r="637" spans="1:10">
      <c r="A637" s="46"/>
      <c r="B637" s="90"/>
      <c r="C637" s="46"/>
      <c r="D637" s="46"/>
      <c r="E637" s="46"/>
      <c r="F637" s="46"/>
      <c r="G637" s="46"/>
      <c r="I637" s="46"/>
    </row>
  </sheetData>
  <sheetProtection algorithmName="SHA-512" hashValue="7yJw1QcCkqThf5DcmI/K+S3ou4zGlXkBFTeHzMc/UUshddR3UIJjog65nPnWrrS+sEowe+yOcRULiIuMJ8ABeQ==" saltValue="IiqIs3kI4jns7ErqoAqkAw==" spinCount="100000" sheet="1" objects="1" scenarios="1"/>
  <mergeCells count="39">
    <mergeCell ref="B614:E614"/>
    <mergeCell ref="B613:F613"/>
    <mergeCell ref="B622:E622"/>
    <mergeCell ref="B624:E624"/>
    <mergeCell ref="B627:E627"/>
    <mergeCell ref="B623:E623"/>
    <mergeCell ref="B615:E615"/>
    <mergeCell ref="B620:E620"/>
    <mergeCell ref="B197:F197"/>
    <mergeCell ref="A173:E173"/>
    <mergeCell ref="B174:F174"/>
    <mergeCell ref="B103:F103"/>
    <mergeCell ref="B157:F157"/>
    <mergeCell ref="A1:F1"/>
    <mergeCell ref="A2:F2"/>
    <mergeCell ref="A156:E156"/>
    <mergeCell ref="A147:E147"/>
    <mergeCell ref="B148:F148"/>
    <mergeCell ref="B5:B6"/>
    <mergeCell ref="C5:C6"/>
    <mergeCell ref="A102:E102"/>
    <mergeCell ref="A5:A6"/>
    <mergeCell ref="B4:F4"/>
    <mergeCell ref="B610:E610"/>
    <mergeCell ref="B544:F544"/>
    <mergeCell ref="A196:E196"/>
    <mergeCell ref="A382:E382"/>
    <mergeCell ref="A522:E522"/>
    <mergeCell ref="B326:F326"/>
    <mergeCell ref="A543:E543"/>
    <mergeCell ref="B523:F523"/>
    <mergeCell ref="A342:E342"/>
    <mergeCell ref="B343:F343"/>
    <mergeCell ref="B383:F383"/>
    <mergeCell ref="B579:F579"/>
    <mergeCell ref="A578:E578"/>
    <mergeCell ref="A325:E325"/>
    <mergeCell ref="A217:E217"/>
    <mergeCell ref="B218:F218"/>
  </mergeCells>
  <phoneticPr fontId="0" type="noConversion"/>
  <pageMargins left="0.78740157480314965" right="0.19685039370078741" top="0.31496062992125984" bottom="0.51181102362204722" header="0.19685039370078741" footer="0.19685039370078741"/>
  <pageSetup paperSize="9" orientation="portrait" r:id="rId1"/>
  <headerFooter>
    <oddFooter>&amp;CХирургија</oddFooter>
  </headerFooter>
  <rowBreaks count="9" manualBreakCount="9">
    <brk id="49" min="2" max="5" man="1"/>
    <brk id="102" min="2" max="5" man="1"/>
    <brk id="196" min="2" max="5" man="1"/>
    <brk id="308" min="2" max="5" man="1"/>
    <brk id="351" min="2" max="5" man="1"/>
    <brk id="373" min="2" max="5" man="1"/>
    <brk id="464" min="2" max="5" man="1"/>
    <brk id="543" max="5" man="1"/>
    <brk id="611" min="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0"/>
  <sheetViews>
    <sheetView showZeros="0" view="pageBreakPreview" topLeftCell="A97" zoomScaleNormal="100" zoomScaleSheetLayoutView="100" workbookViewId="0">
      <selection activeCell="D99" sqref="D99"/>
    </sheetView>
  </sheetViews>
  <sheetFormatPr defaultColWidth="8.88671875" defaultRowHeight="13.2"/>
  <cols>
    <col min="1" max="1" width="10.6640625" style="192" customWidth="1"/>
    <col min="2" max="2" width="35.6640625" style="2" customWidth="1"/>
    <col min="3" max="3" width="7.44140625" style="2" customWidth="1"/>
    <col min="4" max="4" width="9.109375" style="2" customWidth="1"/>
    <col min="5" max="5" width="14.5546875" style="2" customWidth="1"/>
    <col min="6" max="6" width="17.5546875" style="2" customWidth="1"/>
    <col min="7" max="7" width="1.6640625" style="2" customWidth="1"/>
    <col min="8" max="8" width="11.6640625" style="8" bestFit="1" customWidth="1"/>
    <col min="9" max="9" width="12.44140625" style="8" bestFit="1" customWidth="1"/>
    <col min="10" max="16384" width="8.88671875" style="8"/>
  </cols>
  <sheetData>
    <row r="1" spans="1:7" s="46" customFormat="1">
      <c r="A1" s="192"/>
      <c r="B1" s="2"/>
      <c r="C1" s="2"/>
      <c r="D1" s="2"/>
      <c r="E1" s="2"/>
      <c r="F1" s="2"/>
      <c r="G1" s="2"/>
    </row>
    <row r="2" spans="1:7" s="46" customFormat="1" ht="13.8">
      <c r="A2" s="866" t="s">
        <v>533</v>
      </c>
      <c r="B2" s="866"/>
      <c r="C2" s="866"/>
      <c r="D2" s="866"/>
      <c r="E2" s="866"/>
      <c r="F2" s="866"/>
      <c r="G2" s="2"/>
    </row>
    <row r="3" spans="1:7" s="46" customFormat="1">
      <c r="A3" s="895" t="s">
        <v>789</v>
      </c>
      <c r="B3" s="895"/>
      <c r="C3" s="895"/>
      <c r="D3" s="895"/>
      <c r="E3" s="895"/>
      <c r="F3" s="895"/>
      <c r="G3" s="2"/>
    </row>
    <row r="4" spans="1:7" s="46" customFormat="1">
      <c r="A4" s="895"/>
      <c r="B4" s="895"/>
      <c r="C4" s="895"/>
      <c r="D4" s="895"/>
      <c r="E4" s="895"/>
      <c r="F4" s="895"/>
      <c r="G4" s="2"/>
    </row>
    <row r="5" spans="1:7" s="46" customFormat="1" ht="21.75" customHeight="1">
      <c r="A5" s="895"/>
      <c r="B5" s="895"/>
      <c r="C5" s="895"/>
      <c r="D5" s="895"/>
      <c r="E5" s="895"/>
      <c r="F5" s="895"/>
      <c r="G5" s="2"/>
    </row>
    <row r="6" spans="1:7" s="46" customFormat="1">
      <c r="A6" s="192"/>
      <c r="B6" s="2"/>
      <c r="C6" s="2"/>
      <c r="D6" s="2"/>
      <c r="E6" s="2"/>
      <c r="F6" s="2"/>
      <c r="G6" s="2"/>
    </row>
    <row r="7" spans="1:7" s="46" customFormat="1" ht="14.4" thickBot="1">
      <c r="A7" s="185" t="s">
        <v>530</v>
      </c>
      <c r="B7" s="878" t="s">
        <v>529</v>
      </c>
      <c r="C7" s="879"/>
      <c r="D7" s="879"/>
      <c r="E7" s="879"/>
      <c r="F7" s="879"/>
      <c r="G7" s="2"/>
    </row>
    <row r="8" spans="1:7" s="46" customFormat="1" ht="27.6" thickTop="1" thickBot="1">
      <c r="A8" s="896" t="s">
        <v>11</v>
      </c>
      <c r="B8" s="898" t="s">
        <v>14</v>
      </c>
      <c r="C8" s="898" t="s">
        <v>18</v>
      </c>
      <c r="D8" s="194" t="s">
        <v>12</v>
      </c>
      <c r="E8" s="194" t="s">
        <v>531</v>
      </c>
      <c r="F8" s="195" t="s">
        <v>532</v>
      </c>
      <c r="G8" s="2"/>
    </row>
    <row r="9" spans="1:7" s="46" customFormat="1" ht="14.4" thickTop="1" thickBot="1">
      <c r="A9" s="897"/>
      <c r="B9" s="899"/>
      <c r="C9" s="899"/>
      <c r="D9" s="196" t="s">
        <v>15</v>
      </c>
      <c r="E9" s="196" t="s">
        <v>16</v>
      </c>
      <c r="F9" s="197" t="s">
        <v>17</v>
      </c>
      <c r="G9" s="2"/>
    </row>
    <row r="10" spans="1:7" s="203" customFormat="1" ht="14.4" thickTop="1" thickBot="1">
      <c r="A10" s="198"/>
      <c r="B10" s="199"/>
      <c r="C10" s="200"/>
      <c r="D10" s="200"/>
      <c r="E10" s="201"/>
      <c r="F10" s="201"/>
      <c r="G10" s="202"/>
    </row>
    <row r="11" spans="1:7" s="203" customFormat="1" ht="14.4" thickTop="1" thickBot="1">
      <c r="A11" s="204" t="s">
        <v>77</v>
      </c>
      <c r="B11" s="892" t="s">
        <v>444</v>
      </c>
      <c r="C11" s="893"/>
      <c r="D11" s="893"/>
      <c r="E11" s="893"/>
      <c r="F11" s="894"/>
      <c r="G11" s="202"/>
    </row>
    <row r="12" spans="1:7" s="203" customFormat="1" ht="14.4" thickTop="1" thickBot="1">
      <c r="A12" s="204" t="s">
        <v>445</v>
      </c>
      <c r="B12" s="892" t="s">
        <v>446</v>
      </c>
      <c r="C12" s="893"/>
      <c r="D12" s="893"/>
      <c r="E12" s="893"/>
      <c r="F12" s="894"/>
      <c r="G12" s="202"/>
    </row>
    <row r="13" spans="1:7" s="203" customFormat="1" ht="66.599999999999994" thickTop="1">
      <c r="A13" s="205" t="s">
        <v>447</v>
      </c>
      <c r="B13" s="206" t="s">
        <v>448</v>
      </c>
      <c r="C13" s="207"/>
      <c r="D13" s="207"/>
      <c r="E13" s="208"/>
      <c r="F13" s="209"/>
      <c r="G13" s="202"/>
    </row>
    <row r="14" spans="1:7" s="203" customFormat="1">
      <c r="A14" s="210"/>
      <c r="B14" s="211"/>
      <c r="C14" s="212" t="s">
        <v>449</v>
      </c>
      <c r="D14" s="213">
        <v>1</v>
      </c>
      <c r="E14" s="716">
        <v>0</v>
      </c>
      <c r="F14" s="717">
        <f>+D14*E14</f>
        <v>0</v>
      </c>
      <c r="G14" s="202"/>
    </row>
    <row r="15" spans="1:7" s="203" customFormat="1">
      <c r="A15" s="214"/>
      <c r="B15" s="215"/>
      <c r="C15" s="216"/>
      <c r="D15" s="216"/>
      <c r="E15" s="217"/>
      <c r="F15" s="217"/>
      <c r="G15" s="202"/>
    </row>
    <row r="16" spans="1:7" s="203" customFormat="1">
      <c r="A16" s="900" t="s">
        <v>450</v>
      </c>
      <c r="B16" s="901"/>
      <c r="C16" s="901"/>
      <c r="D16" s="901"/>
      <c r="E16" s="902"/>
      <c r="F16" s="718">
        <f>SUM(F14:F14)</f>
        <v>0</v>
      </c>
      <c r="G16" s="202"/>
    </row>
    <row r="17" spans="1:11" s="203" customFormat="1" ht="13.8" thickBot="1">
      <c r="A17" s="218"/>
      <c r="B17" s="219"/>
      <c r="C17" s="219"/>
      <c r="D17" s="219"/>
      <c r="E17" s="219"/>
      <c r="F17" s="220"/>
      <c r="G17" s="202"/>
    </row>
    <row r="18" spans="1:11" s="203" customFormat="1" ht="20.100000000000001" customHeight="1" thickTop="1" thickBot="1">
      <c r="A18" s="204" t="s">
        <v>451</v>
      </c>
      <c r="B18" s="892" t="s">
        <v>452</v>
      </c>
      <c r="C18" s="893"/>
      <c r="D18" s="893"/>
      <c r="E18" s="893"/>
      <c r="F18" s="894"/>
      <c r="G18" s="202"/>
    </row>
    <row r="19" spans="1:11" s="203" customFormat="1" ht="349.5" customHeight="1" thickTop="1">
      <c r="A19" s="565" t="s">
        <v>453</v>
      </c>
      <c r="B19" s="566" t="s">
        <v>454</v>
      </c>
      <c r="C19" s="567"/>
      <c r="D19" s="567"/>
      <c r="E19" s="719"/>
      <c r="F19" s="720"/>
      <c r="G19" s="202"/>
    </row>
    <row r="20" spans="1:11" s="203" customFormat="1">
      <c r="A20" s="210"/>
      <c r="B20" s="211" t="s">
        <v>455</v>
      </c>
      <c r="C20" s="212" t="s">
        <v>456</v>
      </c>
      <c r="D20" s="213">
        <v>23.1</v>
      </c>
      <c r="E20" s="716">
        <v>0</v>
      </c>
      <c r="F20" s="717">
        <f>+D20*E20</f>
        <v>0</v>
      </c>
      <c r="G20" s="202"/>
    </row>
    <row r="21" spans="1:11" s="203" customFormat="1" ht="162" customHeight="1">
      <c r="A21" s="205" t="s">
        <v>457</v>
      </c>
      <c r="B21" s="206" t="s">
        <v>458</v>
      </c>
      <c r="C21" s="207"/>
      <c r="D21" s="207"/>
      <c r="E21" s="721"/>
      <c r="F21" s="722"/>
      <c r="G21" s="202"/>
    </row>
    <row r="22" spans="1:11" s="203" customFormat="1">
      <c r="A22" s="221"/>
      <c r="B22" s="222" t="s">
        <v>459</v>
      </c>
      <c r="C22" s="223" t="s">
        <v>456</v>
      </c>
      <c r="D22" s="224">
        <v>33.5</v>
      </c>
      <c r="E22" s="723">
        <v>0</v>
      </c>
      <c r="F22" s="724">
        <f>+D22*E22</f>
        <v>0</v>
      </c>
      <c r="G22" s="202"/>
    </row>
    <row r="23" spans="1:11" s="203" customFormat="1">
      <c r="A23" s="221"/>
      <c r="B23" s="222" t="s">
        <v>460</v>
      </c>
      <c r="C23" s="223" t="s">
        <v>456</v>
      </c>
      <c r="D23" s="224">
        <v>19</v>
      </c>
      <c r="E23" s="723">
        <v>0</v>
      </c>
      <c r="F23" s="724">
        <f>+D23*E23</f>
        <v>0</v>
      </c>
      <c r="G23" s="202"/>
    </row>
    <row r="24" spans="1:11" s="203" customFormat="1">
      <c r="A24" s="210"/>
      <c r="B24" s="714" t="s">
        <v>461</v>
      </c>
      <c r="C24" s="659" t="s">
        <v>456</v>
      </c>
      <c r="D24" s="715">
        <v>6</v>
      </c>
      <c r="E24" s="725">
        <v>0</v>
      </c>
      <c r="F24" s="726">
        <f>+D24*E24</f>
        <v>0</v>
      </c>
      <c r="G24" s="202"/>
      <c r="K24" s="225"/>
    </row>
    <row r="25" spans="1:11" s="203" customFormat="1" ht="75.75" customHeight="1">
      <c r="A25" s="205" t="s">
        <v>462</v>
      </c>
      <c r="B25" s="206" t="s">
        <v>463</v>
      </c>
      <c r="C25" s="207"/>
      <c r="D25" s="207"/>
      <c r="E25" s="721"/>
      <c r="F25" s="722"/>
      <c r="G25" s="202"/>
    </row>
    <row r="26" spans="1:11" s="203" customFormat="1" ht="24.9" customHeight="1">
      <c r="A26" s="226"/>
      <c r="B26" s="227" t="s">
        <v>464</v>
      </c>
      <c r="C26" s="228"/>
      <c r="D26" s="228"/>
      <c r="E26" s="727"/>
      <c r="F26" s="728"/>
      <c r="G26" s="202"/>
    </row>
    <row r="27" spans="1:11" s="203" customFormat="1" ht="15" customHeight="1">
      <c r="A27" s="226"/>
      <c r="B27" s="222" t="s">
        <v>459</v>
      </c>
      <c r="C27" s="223" t="s">
        <v>13</v>
      </c>
      <c r="D27" s="229">
        <v>6</v>
      </c>
      <c r="E27" s="723">
        <v>0</v>
      </c>
      <c r="F27" s="724">
        <f>+D27*E27</f>
        <v>0</v>
      </c>
      <c r="G27" s="202"/>
    </row>
    <row r="28" spans="1:11" s="203" customFormat="1" ht="15" customHeight="1">
      <c r="A28" s="226"/>
      <c r="B28" s="222" t="s">
        <v>460</v>
      </c>
      <c r="C28" s="223" t="s">
        <v>13</v>
      </c>
      <c r="D28" s="229">
        <v>3</v>
      </c>
      <c r="E28" s="723">
        <v>0</v>
      </c>
      <c r="F28" s="724">
        <f>+D28*E28</f>
        <v>0</v>
      </c>
      <c r="G28" s="202"/>
    </row>
    <row r="29" spans="1:11" s="203" customFormat="1" ht="15" customHeight="1">
      <c r="A29" s="226"/>
      <c r="B29" s="222" t="s">
        <v>461</v>
      </c>
      <c r="C29" s="223" t="s">
        <v>13</v>
      </c>
      <c r="D29" s="229">
        <v>1</v>
      </c>
      <c r="E29" s="723">
        <v>0</v>
      </c>
      <c r="F29" s="724">
        <f>D29*E29</f>
        <v>0</v>
      </c>
      <c r="G29" s="202"/>
    </row>
    <row r="30" spans="1:11" s="203" customFormat="1" ht="27.9" customHeight="1">
      <c r="A30" s="226"/>
      <c r="B30" s="227" t="s">
        <v>465</v>
      </c>
      <c r="C30" s="228"/>
      <c r="D30" s="228"/>
      <c r="E30" s="727"/>
      <c r="F30" s="728"/>
      <c r="G30" s="202"/>
    </row>
    <row r="31" spans="1:11" s="46" customFormat="1">
      <c r="A31" s="230"/>
      <c r="B31" s="222" t="s">
        <v>459</v>
      </c>
      <c r="C31" s="223" t="s">
        <v>13</v>
      </c>
      <c r="D31" s="229">
        <v>10</v>
      </c>
      <c r="E31" s="723">
        <v>0</v>
      </c>
      <c r="F31" s="724">
        <f>+D31*E31</f>
        <v>0</v>
      </c>
      <c r="G31" s="2"/>
    </row>
    <row r="32" spans="1:11" s="46" customFormat="1" ht="26.4">
      <c r="A32" s="537" t="s">
        <v>466</v>
      </c>
      <c r="B32" s="587" t="s">
        <v>809</v>
      </c>
      <c r="C32" s="588"/>
      <c r="D32" s="589"/>
      <c r="E32" s="729"/>
      <c r="F32" s="730"/>
      <c r="G32" s="2"/>
    </row>
    <row r="33" spans="1:9" s="46" customFormat="1">
      <c r="A33" s="210"/>
      <c r="B33" s="211"/>
      <c r="C33" s="212" t="s">
        <v>13</v>
      </c>
      <c r="D33" s="275">
        <v>4</v>
      </c>
      <c r="E33" s="716">
        <v>0</v>
      </c>
      <c r="F33" s="717">
        <f>+D33*E33</f>
        <v>0</v>
      </c>
      <c r="G33" s="2"/>
    </row>
    <row r="34" spans="1:9" s="203" customFormat="1" ht="110.1" customHeight="1">
      <c r="A34" s="205" t="s">
        <v>466</v>
      </c>
      <c r="B34" s="231" t="s">
        <v>467</v>
      </c>
      <c r="C34" s="232" t="s">
        <v>13</v>
      </c>
      <c r="D34" s="232">
        <v>2</v>
      </c>
      <c r="E34" s="731">
        <v>0</v>
      </c>
      <c r="F34" s="732">
        <f>D34*E34</f>
        <v>0</v>
      </c>
      <c r="G34" s="202"/>
    </row>
    <row r="35" spans="1:9" s="203" customFormat="1">
      <c r="A35" s="214"/>
      <c r="B35" s="215"/>
      <c r="C35" s="216"/>
      <c r="D35" s="216"/>
      <c r="E35" s="217"/>
      <c r="F35" s="217"/>
      <c r="G35" s="202"/>
    </row>
    <row r="36" spans="1:9" s="203" customFormat="1">
      <c r="A36" s="900" t="s">
        <v>468</v>
      </c>
      <c r="B36" s="901"/>
      <c r="C36" s="901"/>
      <c r="D36" s="901"/>
      <c r="E36" s="902"/>
      <c r="F36" s="718">
        <f>SUM(F20:F34)</f>
        <v>0</v>
      </c>
      <c r="G36" s="202"/>
      <c r="I36" s="233"/>
    </row>
    <row r="37" spans="1:9" s="203" customFormat="1" ht="13.8" thickBot="1">
      <c r="A37" s="218"/>
      <c r="B37" s="219"/>
      <c r="C37" s="219"/>
      <c r="D37" s="219"/>
      <c r="E37" s="219"/>
      <c r="F37" s="220"/>
      <c r="G37" s="202"/>
    </row>
    <row r="38" spans="1:9" s="203" customFormat="1" ht="14.4" thickTop="1" thickBot="1">
      <c r="A38" s="204" t="s">
        <v>469</v>
      </c>
      <c r="B38" s="892" t="s">
        <v>470</v>
      </c>
      <c r="C38" s="893"/>
      <c r="D38" s="893"/>
      <c r="E38" s="893"/>
      <c r="F38" s="894"/>
      <c r="G38" s="202"/>
    </row>
    <row r="39" spans="1:9" s="203" customFormat="1" ht="66.599999999999994" thickTop="1">
      <c r="A39" s="234" t="s">
        <v>471</v>
      </c>
      <c r="B39" s="235" t="s">
        <v>472</v>
      </c>
      <c r="C39" s="232" t="s">
        <v>473</v>
      </c>
      <c r="D39" s="236">
        <v>57.65</v>
      </c>
      <c r="E39" s="716">
        <v>0</v>
      </c>
      <c r="F39" s="717">
        <f>D39*E39</f>
        <v>0</v>
      </c>
      <c r="G39" s="202"/>
    </row>
    <row r="40" spans="1:9" s="203" customFormat="1" ht="52.8">
      <c r="A40" s="568" t="s">
        <v>474</v>
      </c>
      <c r="B40" s="308" t="s">
        <v>475</v>
      </c>
      <c r="C40" s="349" t="s">
        <v>473</v>
      </c>
      <c r="D40" s="569">
        <f>+D39</f>
        <v>57.65</v>
      </c>
      <c r="E40" s="733">
        <v>0</v>
      </c>
      <c r="F40" s="734">
        <f>D40*E40</f>
        <v>0</v>
      </c>
      <c r="G40" s="202"/>
    </row>
    <row r="41" spans="1:9" s="203" customFormat="1" ht="66">
      <c r="A41" s="568" t="s">
        <v>476</v>
      </c>
      <c r="B41" s="308" t="s">
        <v>477</v>
      </c>
      <c r="C41" s="349" t="s">
        <v>13</v>
      </c>
      <c r="D41" s="350">
        <v>1</v>
      </c>
      <c r="E41" s="733">
        <v>0</v>
      </c>
      <c r="F41" s="734">
        <f>D41*E41</f>
        <v>0</v>
      </c>
      <c r="G41" s="202"/>
    </row>
    <row r="42" spans="1:9" s="203" customFormat="1">
      <c r="A42" s="214"/>
      <c r="B42" s="215"/>
      <c r="C42" s="216"/>
      <c r="D42" s="238"/>
      <c r="E42" s="217"/>
      <c r="F42" s="217"/>
      <c r="G42" s="202"/>
    </row>
    <row r="43" spans="1:9" s="203" customFormat="1">
      <c r="A43" s="900" t="s">
        <v>478</v>
      </c>
      <c r="B43" s="901"/>
      <c r="C43" s="901"/>
      <c r="D43" s="901"/>
      <c r="E43" s="902"/>
      <c r="F43" s="718">
        <f>SUM(F39:F41)</f>
        <v>0</v>
      </c>
      <c r="G43" s="202"/>
    </row>
    <row r="44" spans="1:9" s="203" customFormat="1" ht="13.8" thickBot="1">
      <c r="A44" s="239"/>
      <c r="B44" s="240"/>
      <c r="C44" s="240"/>
      <c r="D44" s="240"/>
      <c r="E44" s="240"/>
      <c r="F44" s="241"/>
      <c r="G44" s="202"/>
    </row>
    <row r="45" spans="1:9" s="203" customFormat="1" ht="16.8" thickTop="1" thickBot="1">
      <c r="A45" s="903" t="s">
        <v>479</v>
      </c>
      <c r="B45" s="904"/>
      <c r="C45" s="904"/>
      <c r="D45" s="904"/>
      <c r="E45" s="904"/>
      <c r="F45" s="905"/>
      <c r="G45" s="202"/>
    </row>
    <row r="46" spans="1:9" s="203" customFormat="1" ht="14.4" thickTop="1" thickBot="1">
      <c r="A46" s="239"/>
      <c r="B46" s="240"/>
      <c r="C46" s="240"/>
      <c r="D46" s="240"/>
      <c r="E46" s="240"/>
      <c r="F46" s="241"/>
      <c r="G46" s="202"/>
    </row>
    <row r="47" spans="1:9" s="203" customFormat="1" ht="16.8" thickTop="1" thickBot="1">
      <c r="A47" s="204" t="str">
        <f>+A12</f>
        <v>1.1.</v>
      </c>
      <c r="B47" s="242" t="str">
        <f>+B12</f>
        <v>ПРИПРЕМНИ РАДОВИ</v>
      </c>
      <c r="C47" s="243"/>
      <c r="D47" s="243"/>
      <c r="E47" s="244"/>
      <c r="F47" s="735">
        <f>SUM(F16)</f>
        <v>0</v>
      </c>
      <c r="G47" s="202"/>
    </row>
    <row r="48" spans="1:9" s="203" customFormat="1" ht="16.8" thickTop="1" thickBot="1">
      <c r="A48" s="204" t="s">
        <v>451</v>
      </c>
      <c r="B48" s="892" t="str">
        <f>+B18</f>
        <v>МОНТАЖНИ РАДОВИ</v>
      </c>
      <c r="C48" s="893"/>
      <c r="D48" s="893"/>
      <c r="E48" s="906"/>
      <c r="F48" s="735">
        <f>SUM(F36)</f>
        <v>0</v>
      </c>
      <c r="G48" s="202"/>
    </row>
    <row r="49" spans="1:10" s="203" customFormat="1" ht="16.8" thickTop="1" thickBot="1">
      <c r="A49" s="204" t="s">
        <v>469</v>
      </c>
      <c r="B49" s="892" t="str">
        <f>+B38</f>
        <v>ОСТАЛИ РАДОВИ</v>
      </c>
      <c r="C49" s="893"/>
      <c r="D49" s="893"/>
      <c r="E49" s="906"/>
      <c r="F49" s="735">
        <f>SUM(F43)</f>
        <v>0</v>
      </c>
      <c r="G49" s="202"/>
    </row>
    <row r="50" spans="1:10" s="203" customFormat="1" ht="16.8" thickTop="1" thickBot="1">
      <c r="A50" s="192"/>
      <c r="B50" s="2"/>
      <c r="C50" s="2"/>
      <c r="D50" s="907" t="s">
        <v>779</v>
      </c>
      <c r="E50" s="908"/>
      <c r="F50" s="736">
        <f>SUM(F47:F49)</f>
        <v>0</v>
      </c>
      <c r="G50" s="202"/>
      <c r="H50" s="245"/>
      <c r="I50" s="245"/>
      <c r="J50" s="245"/>
    </row>
    <row r="51" spans="1:10" s="203" customFormat="1" ht="14.4" thickTop="1" thickBot="1">
      <c r="A51" s="246"/>
      <c r="B51" s="202"/>
      <c r="C51" s="202"/>
      <c r="D51" s="202"/>
      <c r="E51" s="202"/>
      <c r="F51" s="202"/>
      <c r="G51" s="202"/>
      <c r="H51" s="245"/>
      <c r="I51" s="245"/>
      <c r="J51" s="245"/>
    </row>
    <row r="52" spans="1:10" s="203" customFormat="1" ht="14.4" thickTop="1" thickBot="1">
      <c r="A52" s="204" t="s">
        <v>480</v>
      </c>
      <c r="B52" s="892" t="s">
        <v>481</v>
      </c>
      <c r="C52" s="893"/>
      <c r="D52" s="893"/>
      <c r="E52" s="893"/>
      <c r="F52" s="894"/>
      <c r="G52" s="202"/>
    </row>
    <row r="53" spans="1:10" s="203" customFormat="1" ht="14.4" thickTop="1" thickBot="1">
      <c r="A53" s="204" t="s">
        <v>482</v>
      </c>
      <c r="B53" s="892" t="s">
        <v>446</v>
      </c>
      <c r="C53" s="893"/>
      <c r="D53" s="893"/>
      <c r="E53" s="893"/>
      <c r="F53" s="894"/>
      <c r="G53" s="202"/>
    </row>
    <row r="54" spans="1:10" s="203" customFormat="1" ht="53.4" thickTop="1">
      <c r="A54" s="247" t="s">
        <v>483</v>
      </c>
      <c r="B54" s="248" t="s">
        <v>484</v>
      </c>
      <c r="C54" s="249" t="s">
        <v>485</v>
      </c>
      <c r="D54" s="250">
        <v>3</v>
      </c>
      <c r="E54" s="737">
        <v>0</v>
      </c>
      <c r="F54" s="738">
        <f t="shared" ref="F54" si="0">+D54*E54</f>
        <v>0</v>
      </c>
      <c r="G54" s="202"/>
    </row>
    <row r="55" spans="1:10" s="203" customFormat="1">
      <c r="A55" s="251"/>
      <c r="B55" s="252"/>
      <c r="C55" s="252"/>
      <c r="D55" s="252"/>
      <c r="E55" s="252"/>
      <c r="F55" s="252"/>
      <c r="G55" s="202"/>
    </row>
    <row r="56" spans="1:10" s="203" customFormat="1">
      <c r="A56" s="900" t="s">
        <v>450</v>
      </c>
      <c r="B56" s="901"/>
      <c r="C56" s="901"/>
      <c r="D56" s="901"/>
      <c r="E56" s="902"/>
      <c r="F56" s="718">
        <f>SUM(F54:F55)</f>
        <v>0</v>
      </c>
      <c r="G56" s="202"/>
    </row>
    <row r="57" spans="1:10" s="203" customFormat="1" ht="13.8" thickBot="1">
      <c r="A57" s="253"/>
      <c r="B57" s="254"/>
      <c r="C57" s="254"/>
      <c r="D57" s="254"/>
      <c r="E57" s="254"/>
      <c r="F57" s="255"/>
      <c r="G57" s="202"/>
    </row>
    <row r="58" spans="1:10" s="203" customFormat="1" ht="14.4" thickTop="1" thickBot="1">
      <c r="A58" s="256" t="s">
        <v>486</v>
      </c>
      <c r="B58" s="909" t="s">
        <v>452</v>
      </c>
      <c r="C58" s="910"/>
      <c r="D58" s="910"/>
      <c r="E58" s="910"/>
      <c r="F58" s="911"/>
      <c r="G58" s="202"/>
    </row>
    <row r="59" spans="1:10" s="203" customFormat="1" ht="211.8" thickTop="1">
      <c r="A59" s="226" t="s">
        <v>487</v>
      </c>
      <c r="B59" s="248" t="s">
        <v>488</v>
      </c>
      <c r="C59" s="223"/>
      <c r="D59" s="223"/>
      <c r="E59" s="723"/>
      <c r="F59" s="724"/>
      <c r="G59" s="202"/>
    </row>
    <row r="60" spans="1:10" s="203" customFormat="1">
      <c r="A60" s="226"/>
      <c r="B60" s="222" t="s">
        <v>489</v>
      </c>
      <c r="C60" s="223" t="s">
        <v>456</v>
      </c>
      <c r="D60" s="224">
        <v>6</v>
      </c>
      <c r="E60" s="723">
        <v>0</v>
      </c>
      <c r="F60" s="724">
        <f>+D60*E60</f>
        <v>0</v>
      </c>
      <c r="G60" s="202"/>
    </row>
    <row r="61" spans="1:10" s="203" customFormat="1">
      <c r="A61" s="226"/>
      <c r="B61" s="222" t="s">
        <v>490</v>
      </c>
      <c r="C61" s="223" t="s">
        <v>456</v>
      </c>
      <c r="D61" s="224">
        <v>13</v>
      </c>
      <c r="E61" s="723">
        <v>0</v>
      </c>
      <c r="F61" s="724">
        <f>+D61*E61</f>
        <v>0</v>
      </c>
      <c r="G61" s="202"/>
    </row>
    <row r="62" spans="1:10" s="203" customFormat="1">
      <c r="A62" s="226"/>
      <c r="B62" s="222" t="s">
        <v>491</v>
      </c>
      <c r="C62" s="223" t="s">
        <v>456</v>
      </c>
      <c r="D62" s="224">
        <v>5</v>
      </c>
      <c r="E62" s="723">
        <v>0</v>
      </c>
      <c r="F62" s="724">
        <f>+D62*E62</f>
        <v>0</v>
      </c>
      <c r="G62" s="202"/>
    </row>
    <row r="63" spans="1:10" s="203" customFormat="1">
      <c r="A63" s="226"/>
      <c r="B63" s="222" t="s">
        <v>492</v>
      </c>
      <c r="C63" s="223"/>
      <c r="D63" s="224"/>
      <c r="E63" s="723"/>
      <c r="F63" s="724"/>
      <c r="G63" s="202"/>
    </row>
    <row r="64" spans="1:10" s="203" customFormat="1">
      <c r="A64" s="226"/>
      <c r="B64" s="222" t="s">
        <v>490</v>
      </c>
      <c r="C64" s="223" t="s">
        <v>456</v>
      </c>
      <c r="D64" s="224">
        <v>19</v>
      </c>
      <c r="E64" s="723">
        <v>0</v>
      </c>
      <c r="F64" s="724">
        <f>+D64*E64</f>
        <v>0</v>
      </c>
      <c r="G64" s="202"/>
    </row>
    <row r="65" spans="1:7" s="203" customFormat="1">
      <c r="A65" s="561"/>
      <c r="B65" s="211" t="s">
        <v>491</v>
      </c>
      <c r="C65" s="212" t="s">
        <v>456</v>
      </c>
      <c r="D65" s="213">
        <v>13.5</v>
      </c>
      <c r="E65" s="716">
        <v>0</v>
      </c>
      <c r="F65" s="717">
        <f>+D65*E65</f>
        <v>0</v>
      </c>
      <c r="G65" s="202"/>
    </row>
    <row r="66" spans="1:7" s="203" customFormat="1" ht="145.19999999999999">
      <c r="A66" s="537" t="s">
        <v>493</v>
      </c>
      <c r="B66" s="590" t="s">
        <v>494</v>
      </c>
      <c r="C66" s="591"/>
      <c r="D66" s="591"/>
      <c r="E66" s="739"/>
      <c r="F66" s="730"/>
      <c r="G66" s="202"/>
    </row>
    <row r="67" spans="1:7" s="203" customFormat="1">
      <c r="A67" s="561"/>
      <c r="B67" s="258"/>
      <c r="C67" s="212" t="s">
        <v>13</v>
      </c>
      <c r="D67" s="259">
        <v>4</v>
      </c>
      <c r="E67" s="716">
        <v>0</v>
      </c>
      <c r="F67" s="717">
        <f>+D67*E67</f>
        <v>0</v>
      </c>
      <c r="G67" s="202"/>
    </row>
    <row r="68" spans="1:7" s="203" customFormat="1" ht="118.8">
      <c r="A68" s="205" t="s">
        <v>495</v>
      </c>
      <c r="B68" s="248" t="s">
        <v>496</v>
      </c>
      <c r="C68" s="257"/>
      <c r="D68" s="257"/>
      <c r="E68" s="740"/>
      <c r="F68" s="722"/>
      <c r="G68" s="202"/>
    </row>
    <row r="69" spans="1:7" s="203" customFormat="1">
      <c r="A69" s="226"/>
      <c r="B69" s="260" t="s">
        <v>497</v>
      </c>
      <c r="C69" s="223" t="s">
        <v>13</v>
      </c>
      <c r="D69" s="261">
        <v>5</v>
      </c>
      <c r="E69" s="723">
        <v>0</v>
      </c>
      <c r="F69" s="724">
        <f>+D69*E69</f>
        <v>0</v>
      </c>
      <c r="G69" s="202"/>
    </row>
    <row r="70" spans="1:7" s="203" customFormat="1">
      <c r="A70" s="226"/>
      <c r="B70" s="260" t="s">
        <v>498</v>
      </c>
      <c r="C70" s="223" t="s">
        <v>13</v>
      </c>
      <c r="D70" s="261">
        <v>5</v>
      </c>
      <c r="E70" s="723">
        <v>0</v>
      </c>
      <c r="F70" s="724">
        <f>+D70*E70</f>
        <v>0</v>
      </c>
      <c r="G70" s="202"/>
    </row>
    <row r="71" spans="1:7" s="203" customFormat="1">
      <c r="A71" s="214"/>
      <c r="B71" s="262"/>
      <c r="C71" s="216"/>
      <c r="D71" s="263"/>
      <c r="E71" s="217"/>
      <c r="F71" s="217"/>
      <c r="G71" s="202"/>
    </row>
    <row r="72" spans="1:7" s="203" customFormat="1">
      <c r="A72" s="900" t="s">
        <v>468</v>
      </c>
      <c r="B72" s="901"/>
      <c r="C72" s="901"/>
      <c r="D72" s="901"/>
      <c r="E72" s="902"/>
      <c r="F72" s="718">
        <f>SUM(F60:F70)</f>
        <v>0</v>
      </c>
      <c r="G72" s="202"/>
    </row>
    <row r="73" spans="1:7" s="203" customFormat="1" ht="13.8" thickBot="1">
      <c r="A73" s="218"/>
      <c r="B73" s="219"/>
      <c r="C73" s="219"/>
      <c r="D73" s="219"/>
      <c r="E73" s="219"/>
      <c r="F73" s="220"/>
      <c r="G73" s="202"/>
    </row>
    <row r="74" spans="1:7" s="203" customFormat="1" ht="14.4" thickTop="1" thickBot="1">
      <c r="A74" s="204" t="s">
        <v>499</v>
      </c>
      <c r="B74" s="892" t="s">
        <v>470</v>
      </c>
      <c r="C74" s="893"/>
      <c r="D74" s="893"/>
      <c r="E74" s="893"/>
      <c r="F74" s="894"/>
      <c r="G74" s="202"/>
    </row>
    <row r="75" spans="1:7" s="203" customFormat="1" ht="79.8" thickTop="1">
      <c r="A75" s="234" t="s">
        <v>500</v>
      </c>
      <c r="B75" s="235" t="s">
        <v>501</v>
      </c>
      <c r="C75" s="232" t="s">
        <v>473</v>
      </c>
      <c r="D75" s="236">
        <f>SUM(D60:D65)</f>
        <v>56.5</v>
      </c>
      <c r="E75" s="716">
        <v>0</v>
      </c>
      <c r="F75" s="717">
        <f t="shared" ref="F75" si="1">D75*E75</f>
        <v>0</v>
      </c>
      <c r="G75" s="202"/>
    </row>
    <row r="76" spans="1:7" s="203" customFormat="1">
      <c r="A76" s="264"/>
      <c r="B76" s="265"/>
      <c r="C76" s="266"/>
      <c r="D76" s="266"/>
      <c r="E76" s="267"/>
      <c r="F76" s="267"/>
      <c r="G76" s="202"/>
    </row>
    <row r="77" spans="1:7" s="203" customFormat="1">
      <c r="A77" s="900" t="s">
        <v>478</v>
      </c>
      <c r="B77" s="901"/>
      <c r="C77" s="901"/>
      <c r="D77" s="901"/>
      <c r="E77" s="902"/>
      <c r="F77" s="718">
        <f>SUM(F75:F76)</f>
        <v>0</v>
      </c>
      <c r="G77" s="202"/>
    </row>
    <row r="78" spans="1:7" s="203" customFormat="1">
      <c r="A78" s="239"/>
      <c r="B78" s="268"/>
      <c r="C78" s="268"/>
      <c r="D78" s="268"/>
      <c r="E78" s="268"/>
      <c r="F78" s="241"/>
      <c r="G78" s="202"/>
    </row>
    <row r="79" spans="1:7" s="203" customFormat="1" ht="13.8" thickBot="1">
      <c r="A79" s="239"/>
      <c r="B79" s="240"/>
      <c r="C79" s="240"/>
      <c r="D79" s="240"/>
      <c r="E79" s="240"/>
      <c r="F79" s="241"/>
      <c r="G79" s="202"/>
    </row>
    <row r="80" spans="1:7" s="203" customFormat="1" ht="16.8" thickTop="1" thickBot="1">
      <c r="A80" s="903" t="s">
        <v>502</v>
      </c>
      <c r="B80" s="904"/>
      <c r="C80" s="904"/>
      <c r="D80" s="904"/>
      <c r="E80" s="904"/>
      <c r="F80" s="905"/>
      <c r="G80" s="202"/>
    </row>
    <row r="81" spans="1:9" s="203" customFormat="1" ht="14.4" thickTop="1" thickBot="1">
      <c r="A81" s="239"/>
      <c r="B81" s="240"/>
      <c r="C81" s="240"/>
      <c r="D81" s="240"/>
      <c r="E81" s="240"/>
      <c r="F81" s="241"/>
      <c r="G81" s="202"/>
      <c r="H81" s="233"/>
      <c r="I81" s="233"/>
    </row>
    <row r="82" spans="1:9" s="203" customFormat="1" ht="16.8" thickTop="1" thickBot="1">
      <c r="A82" s="204" t="s">
        <v>503</v>
      </c>
      <c r="B82" s="242" t="str">
        <f>+B53</f>
        <v>ПРИПРЕМНИ РАДОВИ</v>
      </c>
      <c r="C82" s="243"/>
      <c r="D82" s="243"/>
      <c r="E82" s="244"/>
      <c r="F82" s="735">
        <f>SUM(F56)</f>
        <v>0</v>
      </c>
      <c r="G82" s="202"/>
      <c r="H82" s="233"/>
      <c r="I82" s="233"/>
    </row>
    <row r="83" spans="1:9" s="203" customFormat="1" ht="16.8" thickTop="1" thickBot="1">
      <c r="A83" s="204" t="s">
        <v>504</v>
      </c>
      <c r="B83" s="242" t="str">
        <f>+B58</f>
        <v>МОНТАЖНИ РАДОВИ</v>
      </c>
      <c r="C83" s="243"/>
      <c r="D83" s="243"/>
      <c r="E83" s="244"/>
      <c r="F83" s="735">
        <f>SUM(F72)</f>
        <v>0</v>
      </c>
      <c r="G83" s="202"/>
    </row>
    <row r="84" spans="1:9" s="203" customFormat="1" ht="16.8" thickTop="1" thickBot="1">
      <c r="A84" s="204" t="str">
        <f>+A74</f>
        <v>2.3.</v>
      </c>
      <c r="B84" s="892" t="str">
        <f>+B74</f>
        <v>ОСТАЛИ РАДОВИ</v>
      </c>
      <c r="C84" s="893"/>
      <c r="D84" s="893"/>
      <c r="E84" s="906"/>
      <c r="F84" s="735">
        <f>SUM(F77)</f>
        <v>0</v>
      </c>
      <c r="G84" s="202"/>
    </row>
    <row r="85" spans="1:9" s="203" customFormat="1" ht="16.8" thickTop="1" thickBot="1">
      <c r="A85" s="192"/>
      <c r="B85" s="2"/>
      <c r="C85" s="2"/>
      <c r="D85" s="907" t="s">
        <v>779</v>
      </c>
      <c r="E85" s="908"/>
      <c r="F85" s="736">
        <f>SUM(F82:F84)</f>
        <v>0</v>
      </c>
      <c r="G85" s="202"/>
    </row>
    <row r="86" spans="1:9" s="203" customFormat="1" ht="14.4" thickTop="1" thickBot="1">
      <c r="A86" s="246"/>
      <c r="B86" s="202"/>
      <c r="C86" s="202"/>
      <c r="D86" s="202"/>
      <c r="E86" s="202"/>
      <c r="F86" s="202"/>
      <c r="G86" s="202"/>
    </row>
    <row r="87" spans="1:9" s="203" customFormat="1" ht="14.4" thickTop="1" thickBot="1">
      <c r="A87" s="204" t="s">
        <v>26</v>
      </c>
      <c r="B87" s="892" t="s">
        <v>505</v>
      </c>
      <c r="C87" s="893"/>
      <c r="D87" s="893"/>
      <c r="E87" s="893"/>
      <c r="F87" s="894"/>
      <c r="G87" s="202"/>
    </row>
    <row r="88" spans="1:9" s="203" customFormat="1" ht="82.8" customHeight="1" thickTop="1" thickBot="1">
      <c r="A88" s="269"/>
      <c r="B88" s="912" t="s">
        <v>506</v>
      </c>
      <c r="C88" s="913"/>
      <c r="D88" s="913"/>
      <c r="E88" s="913"/>
      <c r="F88" s="914"/>
      <c r="G88" s="202"/>
    </row>
    <row r="89" spans="1:9" s="203" customFormat="1" ht="264.60000000000002" thickTop="1">
      <c r="A89" s="562" t="s">
        <v>184</v>
      </c>
      <c r="B89" s="563" t="s">
        <v>810</v>
      </c>
      <c r="C89" s="395" t="s">
        <v>13</v>
      </c>
      <c r="D89" s="564">
        <v>2</v>
      </c>
      <c r="E89" s="741">
        <v>0</v>
      </c>
      <c r="F89" s="742">
        <f t="shared" ref="F89:F100" si="2">+D89*E89</f>
        <v>0</v>
      </c>
      <c r="G89" s="202"/>
    </row>
    <row r="90" spans="1:9" s="203" customFormat="1" ht="52.8">
      <c r="A90" s="205" t="s">
        <v>507</v>
      </c>
      <c r="B90" s="206" t="s">
        <v>508</v>
      </c>
      <c r="C90" s="232" t="s">
        <v>13</v>
      </c>
      <c r="D90" s="270">
        <f>D89</f>
        <v>2</v>
      </c>
      <c r="E90" s="731">
        <v>0</v>
      </c>
      <c r="F90" s="732">
        <f t="shared" si="2"/>
        <v>0</v>
      </c>
      <c r="G90" s="202"/>
    </row>
    <row r="91" spans="1:9" s="203" customFormat="1" ht="79.2">
      <c r="A91" s="237" t="s">
        <v>509</v>
      </c>
      <c r="B91" s="231" t="s">
        <v>510</v>
      </c>
      <c r="C91" s="232" t="s">
        <v>13</v>
      </c>
      <c r="D91" s="270">
        <v>6</v>
      </c>
      <c r="E91" s="731">
        <v>0</v>
      </c>
      <c r="F91" s="732">
        <f t="shared" si="2"/>
        <v>0</v>
      </c>
      <c r="G91" s="202"/>
    </row>
    <row r="92" spans="1:9" s="203" customFormat="1" ht="52.8">
      <c r="A92" s="915" t="s">
        <v>511</v>
      </c>
      <c r="B92" s="271" t="s">
        <v>512</v>
      </c>
      <c r="C92" s="272"/>
      <c r="D92" s="273"/>
      <c r="E92" s="743"/>
      <c r="F92" s="744"/>
      <c r="G92" s="202"/>
    </row>
    <row r="93" spans="1:9" s="203" customFormat="1">
      <c r="A93" s="916"/>
      <c r="B93" s="274" t="s">
        <v>513</v>
      </c>
      <c r="C93" s="223" t="s">
        <v>13</v>
      </c>
      <c r="D93" s="229">
        <v>6</v>
      </c>
      <c r="E93" s="723">
        <v>0</v>
      </c>
      <c r="F93" s="724">
        <f t="shared" ref="F93" si="3">+D93*E93</f>
        <v>0</v>
      </c>
      <c r="G93" s="202"/>
    </row>
    <row r="94" spans="1:9" s="203" customFormat="1" ht="52.8">
      <c r="A94" s="205" t="s">
        <v>514</v>
      </c>
      <c r="B94" s="271" t="s">
        <v>515</v>
      </c>
      <c r="C94" s="272"/>
      <c r="D94" s="273"/>
      <c r="E94" s="743"/>
      <c r="F94" s="744"/>
      <c r="G94" s="202"/>
    </row>
    <row r="95" spans="1:9" s="203" customFormat="1">
      <c r="A95" s="226"/>
      <c r="B95" s="248" t="s">
        <v>516</v>
      </c>
      <c r="C95" s="212" t="s">
        <v>13</v>
      </c>
      <c r="D95" s="275">
        <v>6</v>
      </c>
      <c r="E95" s="716">
        <v>0</v>
      </c>
      <c r="F95" s="717">
        <f>D95*E95</f>
        <v>0</v>
      </c>
      <c r="G95" s="202"/>
    </row>
    <row r="96" spans="1:9" s="203" customFormat="1" ht="79.2">
      <c r="A96" s="568" t="s">
        <v>517</v>
      </c>
      <c r="B96" s="308" t="s">
        <v>518</v>
      </c>
      <c r="C96" s="349" t="s">
        <v>13</v>
      </c>
      <c r="D96" s="570">
        <v>6</v>
      </c>
      <c r="E96" s="733">
        <v>0</v>
      </c>
      <c r="F96" s="734">
        <f t="shared" ref="F96" si="4">+D96*E96</f>
        <v>0</v>
      </c>
      <c r="G96" s="202"/>
    </row>
    <row r="97" spans="1:7" s="203" customFormat="1" ht="79.2">
      <c r="A97" s="568" t="s">
        <v>519</v>
      </c>
      <c r="B97" s="308" t="s">
        <v>520</v>
      </c>
      <c r="C97" s="349" t="s">
        <v>13</v>
      </c>
      <c r="D97" s="570">
        <v>6</v>
      </c>
      <c r="E97" s="733">
        <v>0</v>
      </c>
      <c r="F97" s="734">
        <f t="shared" si="2"/>
        <v>0</v>
      </c>
      <c r="G97" s="202"/>
    </row>
    <row r="98" spans="1:7" s="203" customFormat="1" ht="118.8">
      <c r="A98" s="237" t="s">
        <v>521</v>
      </c>
      <c r="B98" s="231" t="s">
        <v>522</v>
      </c>
      <c r="C98" s="232" t="s">
        <v>13</v>
      </c>
      <c r="D98" s="270">
        <v>2</v>
      </c>
      <c r="E98" s="731">
        <v>0</v>
      </c>
      <c r="F98" s="732">
        <f t="shared" si="2"/>
        <v>0</v>
      </c>
      <c r="G98" s="202"/>
    </row>
    <row r="99" spans="1:7" s="203" customFormat="1" ht="79.2">
      <c r="A99" s="226" t="s">
        <v>523</v>
      </c>
      <c r="B99" s="276" t="s">
        <v>524</v>
      </c>
      <c r="C99" s="223" t="s">
        <v>13</v>
      </c>
      <c r="D99" s="229">
        <v>2</v>
      </c>
      <c r="E99" s="723">
        <v>0</v>
      </c>
      <c r="F99" s="724">
        <f t="shared" si="2"/>
        <v>0</v>
      </c>
      <c r="G99" s="202"/>
    </row>
    <row r="100" spans="1:7" s="203" customFormat="1" ht="66">
      <c r="A100" s="277" t="s">
        <v>525</v>
      </c>
      <c r="B100" s="231" t="s">
        <v>526</v>
      </c>
      <c r="C100" s="232" t="s">
        <v>13</v>
      </c>
      <c r="D100" s="270">
        <v>1</v>
      </c>
      <c r="E100" s="731">
        <v>0</v>
      </c>
      <c r="F100" s="731">
        <f t="shared" si="2"/>
        <v>0</v>
      </c>
      <c r="G100" s="202"/>
    </row>
    <row r="101" spans="1:7" s="203" customFormat="1">
      <c r="A101" s="251"/>
      <c r="B101" s="252"/>
      <c r="C101" s="252"/>
      <c r="D101" s="252"/>
      <c r="E101" s="252"/>
      <c r="F101" s="252"/>
      <c r="G101" s="202"/>
    </row>
    <row r="102" spans="1:7" s="203" customFormat="1">
      <c r="A102" s="900" t="s">
        <v>527</v>
      </c>
      <c r="B102" s="901"/>
      <c r="C102" s="901"/>
      <c r="D102" s="901"/>
      <c r="E102" s="902"/>
      <c r="F102" s="718">
        <f>SUM(F89:F100)</f>
        <v>0</v>
      </c>
      <c r="G102" s="202"/>
    </row>
    <row r="103" spans="1:7" s="203" customFormat="1">
      <c r="A103" s="218"/>
      <c r="B103" s="219"/>
      <c r="C103" s="219"/>
      <c r="D103" s="219"/>
      <c r="E103" s="219"/>
      <c r="F103" s="220"/>
      <c r="G103" s="202"/>
    </row>
    <row r="104" spans="1:7" s="203" customFormat="1">
      <c r="A104" s="239"/>
      <c r="B104" s="240"/>
      <c r="C104" s="240"/>
      <c r="D104" s="240"/>
      <c r="E104" s="240"/>
      <c r="F104" s="241"/>
      <c r="G104" s="202"/>
    </row>
    <row r="105" spans="1:7" s="203" customFormat="1">
      <c r="A105" s="239"/>
      <c r="B105" s="240"/>
      <c r="C105" s="240"/>
      <c r="D105" s="240"/>
      <c r="E105" s="240"/>
      <c r="F105" s="241"/>
      <c r="G105" s="202"/>
    </row>
    <row r="106" spans="1:7" s="203" customFormat="1" ht="15.6">
      <c r="A106" s="246"/>
      <c r="B106" s="202"/>
      <c r="C106" s="202"/>
      <c r="D106" s="278"/>
      <c r="E106" s="279"/>
      <c r="F106" s="280"/>
      <c r="G106" s="202"/>
    </row>
    <row r="107" spans="1:7" ht="16.2" thickBot="1">
      <c r="A107" s="246"/>
      <c r="B107" s="202"/>
      <c r="C107" s="202"/>
      <c r="D107" s="278"/>
      <c r="E107" s="279"/>
      <c r="F107" s="280"/>
    </row>
    <row r="108" spans="1:7" ht="16.8" thickTop="1" thickBot="1">
      <c r="A108" s="86" t="s">
        <v>530</v>
      </c>
      <c r="B108" s="884" t="s">
        <v>3</v>
      </c>
      <c r="C108" s="884"/>
      <c r="D108" s="884"/>
      <c r="E108" s="884"/>
      <c r="F108" s="885"/>
    </row>
    <row r="109" spans="1:7" ht="16.8" thickTop="1" thickBot="1">
      <c r="A109" s="204" t="s">
        <v>77</v>
      </c>
      <c r="B109" s="242" t="s">
        <v>528</v>
      </c>
      <c r="C109" s="243"/>
      <c r="D109" s="243"/>
      <c r="E109" s="244"/>
      <c r="F109" s="735">
        <f>F50</f>
        <v>0</v>
      </c>
    </row>
    <row r="110" spans="1:7" ht="16.8" thickTop="1" thickBot="1">
      <c r="A110" s="204" t="s">
        <v>480</v>
      </c>
      <c r="B110" s="242" t="s">
        <v>481</v>
      </c>
      <c r="C110" s="243"/>
      <c r="D110" s="243"/>
      <c r="E110" s="244"/>
      <c r="F110" s="735">
        <f>F85</f>
        <v>0</v>
      </c>
    </row>
    <row r="111" spans="1:7" ht="16.8" thickTop="1" thickBot="1">
      <c r="A111" s="204" t="s">
        <v>26</v>
      </c>
      <c r="B111" s="892" t="s">
        <v>505</v>
      </c>
      <c r="C111" s="893"/>
      <c r="D111" s="893"/>
      <c r="E111" s="906"/>
      <c r="F111" s="735">
        <f>F102</f>
        <v>0</v>
      </c>
    </row>
    <row r="112" spans="1:7" ht="16.8" thickTop="1" thickBot="1">
      <c r="A112" s="246"/>
      <c r="B112" s="6"/>
      <c r="C112" s="6"/>
      <c r="D112" s="281" t="s">
        <v>780</v>
      </c>
      <c r="E112" s="282"/>
      <c r="F112" s="736">
        <f>SUM(F109:F111)</f>
        <v>0</v>
      </c>
    </row>
    <row r="113" spans="1:11" s="2" customFormat="1" ht="16.2" thickTop="1">
      <c r="A113" s="246"/>
      <c r="B113" s="202"/>
      <c r="C113" s="202"/>
      <c r="D113" s="278"/>
      <c r="E113" s="279"/>
      <c r="F113" s="280"/>
      <c r="H113" s="8"/>
      <c r="I113" s="8"/>
      <c r="J113" s="8"/>
      <c r="K113" s="8"/>
    </row>
    <row r="114" spans="1:11" s="2" customFormat="1" ht="15.6">
      <c r="A114" s="246"/>
      <c r="B114" s="202"/>
      <c r="C114" s="202"/>
      <c r="D114" s="278"/>
      <c r="E114" s="279"/>
      <c r="F114" s="280"/>
      <c r="H114" s="8"/>
      <c r="I114" s="8"/>
      <c r="J114" s="8"/>
      <c r="K114" s="8"/>
    </row>
    <row r="115" spans="1:11" s="2" customFormat="1" ht="15.6">
      <c r="A115" s="246"/>
      <c r="B115" s="202"/>
      <c r="C115" s="202"/>
      <c r="D115" s="283"/>
      <c r="E115" s="279"/>
      <c r="F115" s="280"/>
      <c r="H115" s="8"/>
      <c r="I115" s="8"/>
      <c r="J115" s="8"/>
      <c r="K115" s="8"/>
    </row>
    <row r="116" spans="1:11" s="2" customFormat="1" ht="15.6">
      <c r="A116" s="246"/>
      <c r="B116" s="202"/>
      <c r="C116" s="202"/>
      <c r="D116" s="283"/>
      <c r="E116" s="279"/>
      <c r="F116" s="280"/>
      <c r="H116" s="8"/>
      <c r="I116" s="8"/>
      <c r="J116" s="8"/>
      <c r="K116" s="8"/>
    </row>
    <row r="117" spans="1:11" s="2" customFormat="1" ht="15">
      <c r="A117" s="246"/>
      <c r="B117" s="202"/>
      <c r="C117" s="202"/>
      <c r="D117" s="917"/>
      <c r="E117" s="917"/>
      <c r="F117" s="917"/>
      <c r="H117" s="8"/>
      <c r="I117" s="8"/>
      <c r="J117" s="8"/>
      <c r="K117" s="8"/>
    </row>
    <row r="118" spans="1:11" s="2" customFormat="1" ht="15.6">
      <c r="A118" s="246"/>
      <c r="B118" s="202"/>
      <c r="C118" s="202"/>
      <c r="D118" s="278"/>
      <c r="E118" s="279"/>
      <c r="F118" s="280"/>
      <c r="H118" s="8"/>
      <c r="I118" s="8"/>
      <c r="J118" s="8"/>
      <c r="K118" s="8"/>
    </row>
    <row r="119" spans="1:11" s="2" customFormat="1" ht="15.6">
      <c r="A119" s="246"/>
      <c r="B119" s="202"/>
      <c r="C119" s="202"/>
      <c r="D119" s="278"/>
      <c r="E119" s="279"/>
      <c r="F119" s="280"/>
      <c r="H119" s="8"/>
      <c r="I119" s="8"/>
      <c r="J119" s="8"/>
      <c r="K119" s="8"/>
    </row>
    <row r="120" spans="1:11" s="2" customFormat="1">
      <c r="A120" s="246"/>
      <c r="B120" s="202"/>
      <c r="C120" s="202"/>
      <c r="D120" s="202"/>
      <c r="E120" s="202"/>
      <c r="F120" s="202"/>
      <c r="H120" s="8"/>
      <c r="I120" s="8"/>
      <c r="J120" s="8"/>
      <c r="K120" s="8"/>
    </row>
  </sheetData>
  <sheetProtection algorithmName="SHA-512" hashValue="yNw0Bq880VJYnpT9Lml50gVHbGyemwvK/3EgOefT/pp2nn/ThX1qA4SfSjUqmiFivjrDEyvNdFqsUY4sSw3c1g==" saltValue="jZuHXjXH7rZf/CS6EWTYaA==" spinCount="100000" sheet="1" objects="1" scenarios="1"/>
  <mergeCells count="34">
    <mergeCell ref="A92:A93"/>
    <mergeCell ref="B108:F108"/>
    <mergeCell ref="A102:E102"/>
    <mergeCell ref="B111:E111"/>
    <mergeCell ref="D117:F117"/>
    <mergeCell ref="A80:F80"/>
    <mergeCell ref="B84:E84"/>
    <mergeCell ref="D85:E85"/>
    <mergeCell ref="B87:F87"/>
    <mergeCell ref="B88:F88"/>
    <mergeCell ref="A77:E77"/>
    <mergeCell ref="A43:E43"/>
    <mergeCell ref="A45:F45"/>
    <mergeCell ref="B48:E48"/>
    <mergeCell ref="B49:E49"/>
    <mergeCell ref="D50:E50"/>
    <mergeCell ref="B52:F52"/>
    <mergeCell ref="B53:F53"/>
    <mergeCell ref="A56:E56"/>
    <mergeCell ref="B58:F58"/>
    <mergeCell ref="A72:E72"/>
    <mergeCell ref="B74:F74"/>
    <mergeCell ref="B38:F38"/>
    <mergeCell ref="A2:F2"/>
    <mergeCell ref="A3:F5"/>
    <mergeCell ref="A8:A9"/>
    <mergeCell ref="B8:B9"/>
    <mergeCell ref="C8:C9"/>
    <mergeCell ref="B7:F7"/>
    <mergeCell ref="B11:F11"/>
    <mergeCell ref="B12:F12"/>
    <mergeCell ref="A16:E16"/>
    <mergeCell ref="B18:F18"/>
    <mergeCell ref="A36:E36"/>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rowBreaks count="1" manualBreakCount="1">
    <brk id="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P118"/>
  <sheetViews>
    <sheetView showZeros="0" view="pageBreakPreview" topLeftCell="A97" zoomScaleNormal="100" zoomScaleSheetLayoutView="100" workbookViewId="0">
      <selection activeCell="D98" sqref="D98"/>
    </sheetView>
  </sheetViews>
  <sheetFormatPr defaultColWidth="9.109375" defaultRowHeight="13.2"/>
  <cols>
    <col min="1" max="1" width="10.6640625" style="368" customWidth="1"/>
    <col min="2" max="2" width="40.33203125" style="369" customWidth="1"/>
    <col min="3" max="3" width="8" style="370" customWidth="1"/>
    <col min="4" max="4" width="9.109375" style="368"/>
    <col min="5" max="5" width="13" style="371" customWidth="1"/>
    <col min="6" max="6" width="15.6640625" style="371" customWidth="1"/>
    <col min="7" max="16384" width="9.109375" style="285"/>
  </cols>
  <sheetData>
    <row r="1" spans="1:24" ht="13.8">
      <c r="A1" s="866" t="s">
        <v>533</v>
      </c>
      <c r="B1" s="866"/>
      <c r="C1" s="866"/>
      <c r="D1" s="866"/>
      <c r="E1" s="866"/>
      <c r="F1" s="866"/>
    </row>
    <row r="2" spans="1:24" ht="21" customHeight="1">
      <c r="A2" s="867" t="s">
        <v>790</v>
      </c>
      <c r="B2" s="867"/>
      <c r="C2" s="867"/>
      <c r="D2" s="867"/>
      <c r="E2" s="867"/>
      <c r="F2" s="867"/>
    </row>
    <row r="3" spans="1:24" ht="19.5" customHeight="1">
      <c r="A3" s="867" t="s">
        <v>772</v>
      </c>
      <c r="B3" s="867"/>
      <c r="C3" s="867"/>
      <c r="D3" s="867"/>
      <c r="E3" s="867"/>
      <c r="F3" s="867"/>
    </row>
    <row r="4" spans="1:24" ht="31.5" customHeight="1">
      <c r="A4" s="867" t="s">
        <v>773</v>
      </c>
      <c r="B4" s="867"/>
      <c r="C4" s="867"/>
      <c r="D4" s="867"/>
      <c r="E4" s="867"/>
      <c r="F4" s="867"/>
    </row>
    <row r="5" spans="1:24">
      <c r="A5" s="921"/>
      <c r="B5" s="921"/>
      <c r="C5" s="921"/>
      <c r="D5" s="921"/>
      <c r="E5" s="921"/>
      <c r="F5" s="921"/>
    </row>
    <row r="6" spans="1:24" ht="14.4" thickBot="1">
      <c r="A6" s="185" t="s">
        <v>596</v>
      </c>
      <c r="B6" s="878" t="s">
        <v>534</v>
      </c>
      <c r="C6" s="879"/>
      <c r="D6" s="879"/>
      <c r="E6" s="879"/>
      <c r="F6" s="879"/>
    </row>
    <row r="7" spans="1:24" s="289" customFormat="1" ht="27.6" thickTop="1" thickBot="1">
      <c r="A7" s="947" t="s">
        <v>11</v>
      </c>
      <c r="B7" s="949" t="s">
        <v>14</v>
      </c>
      <c r="C7" s="951" t="s">
        <v>18</v>
      </c>
      <c r="D7" s="286" t="s">
        <v>12</v>
      </c>
      <c r="E7" s="287" t="s">
        <v>531</v>
      </c>
      <c r="F7" s="288" t="s">
        <v>532</v>
      </c>
    </row>
    <row r="8" spans="1:24" s="289" customFormat="1" ht="14.4" thickTop="1" thickBot="1">
      <c r="A8" s="948"/>
      <c r="B8" s="950"/>
      <c r="C8" s="952"/>
      <c r="D8" s="290" t="s">
        <v>15</v>
      </c>
      <c r="E8" s="291" t="s">
        <v>16</v>
      </c>
      <c r="F8" s="292" t="s">
        <v>17</v>
      </c>
    </row>
    <row r="9" spans="1:24" s="301" customFormat="1" ht="13.8" thickTop="1">
      <c r="A9" s="294" t="s">
        <v>598</v>
      </c>
      <c r="B9" s="295" t="s">
        <v>535</v>
      </c>
      <c r="C9" s="296"/>
      <c r="D9" s="297"/>
      <c r="E9" s="298"/>
      <c r="F9" s="299"/>
      <c r="G9" s="300"/>
      <c r="H9" s="300"/>
      <c r="I9" s="300"/>
      <c r="J9" s="300"/>
      <c r="K9" s="300"/>
      <c r="L9" s="300"/>
      <c r="M9" s="300"/>
      <c r="N9" s="300"/>
      <c r="O9" s="300"/>
      <c r="P9" s="300"/>
      <c r="Q9" s="300"/>
      <c r="R9" s="300"/>
      <c r="S9" s="300"/>
      <c r="T9" s="300"/>
      <c r="U9" s="300"/>
      <c r="V9" s="300"/>
      <c r="W9" s="300"/>
      <c r="X9" s="300"/>
    </row>
    <row r="10" spans="1:24" s="304" customFormat="1" ht="171.6">
      <c r="A10" s="302"/>
      <c r="B10" s="592" t="s">
        <v>811</v>
      </c>
      <c r="C10" s="309"/>
      <c r="D10" s="373"/>
      <c r="E10" s="303" t="s">
        <v>536</v>
      </c>
      <c r="F10" s="311"/>
    </row>
    <row r="11" spans="1:24" s="304" customFormat="1" ht="26.4">
      <c r="A11" s="305" t="s">
        <v>599</v>
      </c>
      <c r="B11" s="306" t="s">
        <v>812</v>
      </c>
      <c r="C11" s="315" t="s">
        <v>537</v>
      </c>
      <c r="D11" s="316">
        <v>40</v>
      </c>
      <c r="E11" s="745">
        <v>0</v>
      </c>
      <c r="F11" s="746">
        <f>D11*E11</f>
        <v>0</v>
      </c>
    </row>
    <row r="12" spans="1:24" s="304" customFormat="1" ht="26.4">
      <c r="A12" s="305" t="s">
        <v>600</v>
      </c>
      <c r="B12" s="306" t="s">
        <v>813</v>
      </c>
      <c r="C12" s="315" t="s">
        <v>537</v>
      </c>
      <c r="D12" s="316">
        <v>40</v>
      </c>
      <c r="E12" s="745">
        <v>0</v>
      </c>
      <c r="F12" s="746">
        <f>D12*E12</f>
        <v>0</v>
      </c>
    </row>
    <row r="13" spans="1:24" s="304" customFormat="1" ht="217.8" customHeight="1">
      <c r="A13" s="302"/>
      <c r="B13" s="308" t="s">
        <v>814</v>
      </c>
      <c r="C13" s="309"/>
      <c r="D13" s="310"/>
      <c r="E13" s="747"/>
      <c r="F13" s="746"/>
    </row>
    <row r="14" spans="1:24" s="304" customFormat="1" ht="16.5" customHeight="1">
      <c r="A14" s="312" t="s">
        <v>840</v>
      </c>
      <c r="B14" s="313" t="s">
        <v>538</v>
      </c>
      <c r="C14" s="307" t="s">
        <v>537</v>
      </c>
      <c r="D14" s="314">
        <v>36</v>
      </c>
      <c r="E14" s="748">
        <v>0</v>
      </c>
      <c r="F14" s="746">
        <f>D14*E14</f>
        <v>0</v>
      </c>
    </row>
    <row r="15" spans="1:24" s="304" customFormat="1" ht="18" customHeight="1">
      <c r="A15" s="312" t="s">
        <v>601</v>
      </c>
      <c r="B15" s="313" t="s">
        <v>539</v>
      </c>
      <c r="C15" s="307" t="s">
        <v>537</v>
      </c>
      <c r="D15" s="314">
        <v>15</v>
      </c>
      <c r="E15" s="748">
        <v>0</v>
      </c>
      <c r="F15" s="746">
        <f>D15*E15</f>
        <v>0</v>
      </c>
    </row>
    <row r="16" spans="1:24" s="304" customFormat="1" ht="135" thickBot="1">
      <c r="A16" s="302" t="s">
        <v>602</v>
      </c>
      <c r="B16" s="313" t="s">
        <v>815</v>
      </c>
      <c r="C16" s="315" t="s">
        <v>485</v>
      </c>
      <c r="D16" s="315">
        <v>300</v>
      </c>
      <c r="E16" s="749">
        <v>0</v>
      </c>
      <c r="F16" s="746">
        <f>D16*E16</f>
        <v>0</v>
      </c>
    </row>
    <row r="17" spans="1:96" s="304" customFormat="1" ht="14.4" thickTop="1" thickBot="1">
      <c r="A17" s="937" t="str">
        <f>B9</f>
        <v xml:space="preserve">НАПОЈНИ ВОДОВИ </v>
      </c>
      <c r="B17" s="938"/>
      <c r="C17" s="938"/>
      <c r="D17" s="938"/>
      <c r="E17" s="938"/>
      <c r="F17" s="750">
        <f>SUM(F10:F16)</f>
        <v>0</v>
      </c>
    </row>
    <row r="18" spans="1:96" s="304" customFormat="1" ht="14.4" thickTop="1" thickBot="1">
      <c r="A18" s="417" t="s">
        <v>603</v>
      </c>
      <c r="B18" s="374" t="s">
        <v>540</v>
      </c>
      <c r="C18" s="375"/>
      <c r="D18" s="375"/>
      <c r="E18" s="376"/>
      <c r="F18" s="377"/>
    </row>
    <row r="19" spans="1:96" s="304" customFormat="1" ht="93" thickTop="1">
      <c r="A19" s="317" t="s">
        <v>604</v>
      </c>
      <c r="B19" s="318" t="s">
        <v>541</v>
      </c>
      <c r="C19" s="319"/>
      <c r="D19" s="320"/>
      <c r="E19" s="751"/>
      <c r="F19" s="752"/>
    </row>
    <row r="20" spans="1:96" s="304" customFormat="1" ht="26.4">
      <c r="A20" s="378"/>
      <c r="B20" s="593" t="s">
        <v>542</v>
      </c>
      <c r="C20" s="379"/>
      <c r="D20" s="379"/>
      <c r="E20" s="753"/>
      <c r="F20" s="754"/>
    </row>
    <row r="21" spans="1:96" s="304" customFormat="1" ht="26.4">
      <c r="A21" s="378"/>
      <c r="B21" s="594" t="s">
        <v>543</v>
      </c>
      <c r="C21" s="379"/>
      <c r="D21" s="379"/>
      <c r="E21" s="753"/>
      <c r="F21" s="754"/>
    </row>
    <row r="22" spans="1:96" s="304" customFormat="1">
      <c r="A22" s="378"/>
      <c r="B22" s="594" t="s">
        <v>544</v>
      </c>
      <c r="C22" s="379"/>
      <c r="D22" s="379"/>
      <c r="E22" s="753"/>
      <c r="F22" s="754"/>
    </row>
    <row r="23" spans="1:96" s="301" customFormat="1">
      <c r="A23" s="378"/>
      <c r="B23" s="593" t="s">
        <v>545</v>
      </c>
      <c r="C23" s="379"/>
      <c r="D23" s="379"/>
      <c r="E23" s="753"/>
      <c r="F23" s="754"/>
    </row>
    <row r="24" spans="1:96" s="12" customFormat="1" ht="26.4">
      <c r="A24" s="378"/>
      <c r="B24" s="594" t="s">
        <v>546</v>
      </c>
      <c r="C24" s="379"/>
      <c r="D24" s="379"/>
      <c r="E24" s="753"/>
      <c r="F24" s="755"/>
    </row>
    <row r="25" spans="1:96" s="304" customFormat="1" ht="26.4">
      <c r="A25" s="378"/>
      <c r="B25" s="593" t="s">
        <v>547</v>
      </c>
      <c r="C25" s="379"/>
      <c r="D25" s="379"/>
      <c r="E25" s="753"/>
      <c r="F25" s="755"/>
    </row>
    <row r="26" spans="1:96" s="12" customFormat="1">
      <c r="A26" s="380"/>
      <c r="B26" s="594" t="s">
        <v>548</v>
      </c>
      <c r="C26" s="381"/>
      <c r="D26" s="379"/>
      <c r="E26" s="753"/>
      <c r="F26" s="754"/>
    </row>
    <row r="27" spans="1:96" s="323" customFormat="1" ht="26.4">
      <c r="A27" s="380"/>
      <c r="B27" s="594" t="s">
        <v>549</v>
      </c>
      <c r="C27" s="381"/>
      <c r="D27" s="379"/>
      <c r="E27" s="753"/>
      <c r="F27" s="754"/>
    </row>
    <row r="28" spans="1:96" s="321" customFormat="1" ht="33.75" customHeight="1">
      <c r="A28" s="380"/>
      <c r="B28" s="597" t="s">
        <v>550</v>
      </c>
      <c r="C28" s="381"/>
      <c r="D28" s="379"/>
      <c r="E28" s="753"/>
      <c r="F28" s="754"/>
    </row>
    <row r="29" spans="1:96" s="321" customFormat="1" ht="26.4">
      <c r="A29" s="380"/>
      <c r="B29" s="594" t="s">
        <v>551</v>
      </c>
      <c r="C29" s="381"/>
      <c r="D29" s="379"/>
      <c r="E29" s="753"/>
      <c r="F29" s="754"/>
    </row>
    <row r="30" spans="1:96" s="324" customFormat="1">
      <c r="A30" s="380"/>
      <c r="B30" s="594" t="s">
        <v>552</v>
      </c>
      <c r="C30" s="381"/>
      <c r="D30" s="379"/>
      <c r="E30" s="753"/>
      <c r="F30" s="754"/>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2"/>
      <c r="AL30" s="322"/>
      <c r="AM30" s="322"/>
      <c r="AN30" s="322"/>
      <c r="AO30" s="322"/>
      <c r="AP30" s="322"/>
      <c r="AQ30" s="322"/>
      <c r="AR30" s="322"/>
      <c r="AS30" s="322"/>
      <c r="AT30" s="322"/>
      <c r="AU30" s="322"/>
      <c r="AV30" s="322"/>
      <c r="AW30" s="322"/>
      <c r="AX30" s="322"/>
      <c r="AY30" s="322"/>
      <c r="AZ30" s="322"/>
      <c r="BA30" s="322"/>
      <c r="BB30" s="322"/>
      <c r="BC30" s="322"/>
      <c r="BD30" s="322"/>
      <c r="BE30" s="322"/>
      <c r="BF30" s="322"/>
      <c r="BG30" s="322"/>
      <c r="BH30" s="322"/>
      <c r="BI30" s="322"/>
      <c r="BJ30" s="322"/>
      <c r="BK30" s="322"/>
      <c r="BL30" s="322"/>
      <c r="BM30" s="322"/>
      <c r="BN30" s="322"/>
      <c r="BO30" s="322"/>
      <c r="BP30" s="322"/>
      <c r="BQ30" s="322"/>
      <c r="BR30" s="322"/>
      <c r="BS30" s="322"/>
      <c r="BT30" s="322"/>
      <c r="BU30" s="322"/>
      <c r="BV30" s="322"/>
      <c r="BW30" s="322"/>
      <c r="BX30" s="322"/>
      <c r="BY30" s="322"/>
      <c r="BZ30" s="322"/>
      <c r="CA30" s="322"/>
      <c r="CB30" s="322"/>
      <c r="CC30" s="322"/>
      <c r="CD30" s="322"/>
      <c r="CE30" s="322"/>
      <c r="CF30" s="322"/>
      <c r="CG30" s="322"/>
      <c r="CH30" s="322"/>
      <c r="CI30" s="322"/>
      <c r="CJ30" s="322"/>
      <c r="CK30" s="322"/>
      <c r="CL30" s="322"/>
      <c r="CM30" s="322"/>
      <c r="CN30" s="322"/>
      <c r="CO30" s="322"/>
      <c r="CP30" s="322"/>
      <c r="CQ30" s="322"/>
      <c r="CR30" s="322"/>
    </row>
    <row r="31" spans="1:96" s="324" customFormat="1" ht="26.4">
      <c r="A31" s="380"/>
      <c r="B31" s="594" t="s">
        <v>816</v>
      </c>
      <c r="C31" s="381"/>
      <c r="D31" s="379"/>
      <c r="E31" s="753"/>
      <c r="F31" s="755"/>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2"/>
      <c r="AL31" s="322"/>
      <c r="AM31" s="322"/>
      <c r="AN31" s="322"/>
      <c r="AO31" s="322"/>
      <c r="AP31" s="322"/>
      <c r="AQ31" s="322"/>
      <c r="AR31" s="322"/>
      <c r="AS31" s="322"/>
      <c r="AT31" s="322"/>
      <c r="AU31" s="322"/>
      <c r="AV31" s="322"/>
      <c r="AW31" s="322"/>
      <c r="AX31" s="322"/>
      <c r="AY31" s="322"/>
      <c r="AZ31" s="322"/>
      <c r="BA31" s="322"/>
      <c r="BB31" s="322"/>
      <c r="BC31" s="322"/>
      <c r="BD31" s="322"/>
      <c r="BE31" s="322"/>
      <c r="BF31" s="322"/>
      <c r="BG31" s="322"/>
      <c r="BH31" s="322"/>
      <c r="BI31" s="322"/>
      <c r="BJ31" s="322"/>
      <c r="BK31" s="322"/>
      <c r="BL31" s="322"/>
      <c r="BM31" s="322"/>
      <c r="BN31" s="322"/>
      <c r="BO31" s="322"/>
      <c r="BP31" s="322"/>
      <c r="BQ31" s="322"/>
      <c r="BR31" s="322"/>
      <c r="BS31" s="322"/>
      <c r="BT31" s="322"/>
      <c r="BU31" s="322"/>
      <c r="BV31" s="322"/>
      <c r="BW31" s="322"/>
      <c r="BX31" s="322"/>
      <c r="BY31" s="322"/>
      <c r="BZ31" s="322"/>
      <c r="CA31" s="322"/>
      <c r="CB31" s="322"/>
      <c r="CC31" s="322"/>
      <c r="CD31" s="322"/>
      <c r="CE31" s="322"/>
      <c r="CF31" s="322"/>
      <c r="CG31" s="322"/>
      <c r="CH31" s="322"/>
      <c r="CI31" s="322"/>
      <c r="CJ31" s="322"/>
      <c r="CK31" s="322"/>
      <c r="CL31" s="322"/>
      <c r="CM31" s="322"/>
      <c r="CN31" s="322"/>
      <c r="CO31" s="322"/>
      <c r="CP31" s="322"/>
      <c r="CQ31" s="322"/>
      <c r="CR31" s="322"/>
    </row>
    <row r="32" spans="1:96" s="324" customFormat="1">
      <c r="A32" s="382"/>
      <c r="B32" s="594" t="s">
        <v>848</v>
      </c>
      <c r="C32" s="381"/>
      <c r="D32" s="379"/>
      <c r="E32" s="753"/>
      <c r="F32" s="754"/>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2"/>
      <c r="AL32" s="322"/>
      <c r="AM32" s="322"/>
      <c r="AN32" s="322"/>
      <c r="AO32" s="322"/>
      <c r="AP32" s="322"/>
      <c r="AQ32" s="322"/>
      <c r="AR32" s="322"/>
      <c r="AS32" s="322"/>
      <c r="AT32" s="322"/>
      <c r="AU32" s="322"/>
      <c r="AV32" s="322"/>
      <c r="AW32" s="322"/>
      <c r="AX32" s="322"/>
      <c r="AY32" s="322"/>
      <c r="AZ32" s="322"/>
      <c r="BA32" s="322"/>
      <c r="BB32" s="322"/>
      <c r="BC32" s="322"/>
      <c r="BD32" s="322"/>
      <c r="BE32" s="322"/>
      <c r="BF32" s="322"/>
      <c r="BG32" s="322"/>
      <c r="BH32" s="322"/>
      <c r="BI32" s="322"/>
      <c r="BJ32" s="322"/>
      <c r="BK32" s="322"/>
      <c r="BL32" s="322"/>
      <c r="BM32" s="322"/>
      <c r="BN32" s="322"/>
      <c r="BO32" s="322"/>
      <c r="BP32" s="322"/>
      <c r="BQ32" s="322"/>
      <c r="BR32" s="322"/>
      <c r="BS32" s="322"/>
      <c r="BT32" s="322"/>
      <c r="BU32" s="322"/>
      <c r="BV32" s="322"/>
      <c r="BW32" s="322"/>
      <c r="BX32" s="322"/>
      <c r="BY32" s="322"/>
      <c r="BZ32" s="322"/>
      <c r="CA32" s="322"/>
      <c r="CB32" s="322"/>
      <c r="CC32" s="322"/>
      <c r="CD32" s="322"/>
      <c r="CE32" s="322"/>
      <c r="CF32" s="322"/>
      <c r="CG32" s="322"/>
      <c r="CH32" s="322"/>
      <c r="CI32" s="322"/>
      <c r="CJ32" s="322"/>
      <c r="CK32" s="322"/>
      <c r="CL32" s="322"/>
      <c r="CM32" s="322"/>
      <c r="CN32" s="322"/>
      <c r="CO32" s="322"/>
      <c r="CP32" s="322"/>
      <c r="CQ32" s="322"/>
      <c r="CR32" s="322"/>
    </row>
    <row r="33" spans="1:96" s="324" customFormat="1" ht="52.8">
      <c r="A33" s="382"/>
      <c r="B33" s="594" t="s">
        <v>553</v>
      </c>
      <c r="C33" s="381"/>
      <c r="D33" s="379"/>
      <c r="E33" s="753"/>
      <c r="F33" s="754"/>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2"/>
      <c r="AL33" s="322"/>
      <c r="AM33" s="322"/>
      <c r="AN33" s="322"/>
      <c r="AO33" s="322"/>
      <c r="AP33" s="322"/>
      <c r="AQ33" s="322"/>
      <c r="AR33" s="322"/>
      <c r="AS33" s="322"/>
      <c r="AT33" s="322"/>
      <c r="AU33" s="322"/>
      <c r="AV33" s="322"/>
      <c r="AW33" s="322"/>
      <c r="AX33" s="322"/>
      <c r="AY33" s="322"/>
      <c r="AZ33" s="322"/>
      <c r="BA33" s="322"/>
      <c r="BB33" s="322"/>
      <c r="BC33" s="322"/>
      <c r="BD33" s="322"/>
      <c r="BE33" s="322"/>
      <c r="BF33" s="322"/>
      <c r="BG33" s="322"/>
      <c r="BH33" s="322"/>
      <c r="BI33" s="322"/>
      <c r="BJ33" s="322"/>
      <c r="BK33" s="322"/>
      <c r="BL33" s="322"/>
      <c r="BM33" s="322"/>
      <c r="BN33" s="322"/>
      <c r="BO33" s="322"/>
      <c r="BP33" s="322"/>
      <c r="BQ33" s="322"/>
      <c r="BR33" s="322"/>
      <c r="BS33" s="322"/>
      <c r="BT33" s="322"/>
      <c r="BU33" s="322"/>
      <c r="BV33" s="322"/>
      <c r="BW33" s="322"/>
      <c r="BX33" s="322"/>
      <c r="BY33" s="322"/>
      <c r="BZ33" s="322"/>
      <c r="CA33" s="322"/>
      <c r="CB33" s="322"/>
      <c r="CC33" s="322"/>
      <c r="CD33" s="322"/>
      <c r="CE33" s="322"/>
      <c r="CF33" s="322"/>
      <c r="CG33" s="322"/>
      <c r="CH33" s="322"/>
      <c r="CI33" s="322"/>
      <c r="CJ33" s="322"/>
      <c r="CK33" s="322"/>
      <c r="CL33" s="322"/>
      <c r="CM33" s="322"/>
      <c r="CN33" s="322"/>
      <c r="CO33" s="322"/>
      <c r="CP33" s="322"/>
      <c r="CQ33" s="322"/>
      <c r="CR33" s="322"/>
    </row>
    <row r="34" spans="1:96" s="322" customFormat="1">
      <c r="A34" s="382"/>
      <c r="B34" s="599" t="s">
        <v>554</v>
      </c>
      <c r="C34" s="381"/>
      <c r="D34" s="379"/>
      <c r="E34" s="753"/>
      <c r="F34" s="754"/>
    </row>
    <row r="35" spans="1:96" s="321" customFormat="1" ht="26.4">
      <c r="A35" s="325"/>
      <c r="B35" s="326" t="s">
        <v>555</v>
      </c>
      <c r="C35" s="327"/>
      <c r="D35" s="328"/>
      <c r="E35" s="751"/>
      <c r="F35" s="756"/>
    </row>
    <row r="36" spans="1:96" s="324" customFormat="1" ht="52.8">
      <c r="A36" s="621"/>
      <c r="B36" s="622" t="s">
        <v>556</v>
      </c>
      <c r="C36" s="623"/>
      <c r="D36" s="624"/>
      <c r="E36" s="757"/>
      <c r="F36" s="758"/>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2"/>
      <c r="AL36" s="322"/>
      <c r="AM36" s="322"/>
      <c r="AN36" s="322"/>
      <c r="AO36" s="322"/>
      <c r="AP36" s="322"/>
      <c r="AQ36" s="322"/>
      <c r="AR36" s="322"/>
      <c r="AS36" s="322"/>
      <c r="AT36" s="322"/>
      <c r="AU36" s="322"/>
      <c r="AV36" s="322"/>
      <c r="AW36" s="322"/>
      <c r="AX36" s="322"/>
      <c r="AY36" s="322"/>
      <c r="AZ36" s="322"/>
      <c r="BA36" s="322"/>
      <c r="BB36" s="322"/>
      <c r="BC36" s="322"/>
      <c r="BD36" s="322"/>
      <c r="BE36" s="322"/>
      <c r="BF36" s="322"/>
      <c r="BG36" s="322"/>
      <c r="BH36" s="322"/>
      <c r="BI36" s="322"/>
      <c r="BJ36" s="322"/>
      <c r="BK36" s="322"/>
      <c r="BL36" s="322"/>
      <c r="BM36" s="322"/>
      <c r="BN36" s="322"/>
      <c r="BO36" s="322"/>
      <c r="BP36" s="322"/>
      <c r="BQ36" s="322"/>
      <c r="BR36" s="322"/>
      <c r="BS36" s="322"/>
      <c r="BT36" s="322"/>
      <c r="BU36" s="322"/>
      <c r="BV36" s="322"/>
      <c r="BW36" s="322"/>
      <c r="BX36" s="322"/>
      <c r="BY36" s="322"/>
      <c r="BZ36" s="322"/>
      <c r="CA36" s="322"/>
      <c r="CB36" s="322"/>
      <c r="CC36" s="322"/>
      <c r="CD36" s="322"/>
      <c r="CE36" s="322"/>
      <c r="CF36" s="322"/>
      <c r="CG36" s="322"/>
      <c r="CH36" s="322"/>
      <c r="CI36" s="322"/>
      <c r="CJ36" s="322"/>
      <c r="CK36" s="322"/>
      <c r="CL36" s="322"/>
      <c r="CM36" s="322"/>
      <c r="CN36" s="322"/>
      <c r="CO36" s="322"/>
      <c r="CP36" s="322"/>
      <c r="CQ36" s="322"/>
      <c r="CR36" s="322"/>
    </row>
    <row r="37" spans="1:96" s="324" customFormat="1" ht="105.6">
      <c r="A37" s="325"/>
      <c r="B37" s="330" t="s">
        <v>849</v>
      </c>
      <c r="C37" s="327"/>
      <c r="D37" s="328"/>
      <c r="E37" s="751"/>
      <c r="F37" s="756"/>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2"/>
      <c r="AL37" s="322"/>
      <c r="AM37" s="322"/>
      <c r="AN37" s="322"/>
      <c r="AO37" s="322"/>
      <c r="AP37" s="322"/>
      <c r="AQ37" s="322"/>
      <c r="AR37" s="322"/>
      <c r="AS37" s="322"/>
      <c r="AT37" s="322"/>
      <c r="AU37" s="322"/>
      <c r="AV37" s="322"/>
      <c r="AW37" s="322"/>
      <c r="AX37" s="322"/>
      <c r="AY37" s="322"/>
      <c r="AZ37" s="322"/>
      <c r="BA37" s="322"/>
      <c r="BB37" s="322"/>
      <c r="BC37" s="322"/>
      <c r="BD37" s="322"/>
      <c r="BE37" s="322"/>
      <c r="BF37" s="322"/>
      <c r="BG37" s="322"/>
      <c r="BH37" s="322"/>
      <c r="BI37" s="322"/>
      <c r="BJ37" s="322"/>
      <c r="BK37" s="322"/>
      <c r="BL37" s="322"/>
      <c r="BM37" s="322"/>
      <c r="BN37" s="322"/>
      <c r="BO37" s="322"/>
      <c r="BP37" s="322"/>
      <c r="BQ37" s="322"/>
      <c r="BR37" s="322"/>
      <c r="BS37" s="322"/>
      <c r="BT37" s="322"/>
      <c r="BU37" s="322"/>
      <c r="BV37" s="322"/>
      <c r="BW37" s="322"/>
      <c r="BX37" s="322"/>
      <c r="BY37" s="322"/>
      <c r="BZ37" s="322"/>
      <c r="CA37" s="322"/>
      <c r="CB37" s="322"/>
      <c r="CC37" s="322"/>
      <c r="CD37" s="322"/>
      <c r="CE37" s="322"/>
      <c r="CF37" s="322"/>
      <c r="CG37" s="322"/>
      <c r="CH37" s="322"/>
      <c r="CI37" s="322"/>
      <c r="CJ37" s="322"/>
      <c r="CK37" s="322"/>
      <c r="CL37" s="322"/>
      <c r="CM37" s="322"/>
      <c r="CN37" s="322"/>
      <c r="CO37" s="322"/>
      <c r="CP37" s="322"/>
      <c r="CQ37" s="322"/>
      <c r="CR37" s="322"/>
    </row>
    <row r="38" spans="1:96" s="324" customFormat="1" ht="108" customHeight="1">
      <c r="A38" s="325"/>
      <c r="B38" s="330" t="s">
        <v>850</v>
      </c>
      <c r="C38" s="329"/>
      <c r="D38" s="320"/>
      <c r="E38" s="751"/>
      <c r="F38" s="752"/>
      <c r="G38" s="420"/>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2"/>
      <c r="AL38" s="322"/>
      <c r="AM38" s="322"/>
      <c r="AN38" s="322"/>
      <c r="AO38" s="322"/>
      <c r="AP38" s="322"/>
      <c r="AQ38" s="322"/>
      <c r="AR38" s="421"/>
    </row>
    <row r="39" spans="1:96" s="324" customFormat="1" ht="107.25" customHeight="1">
      <c r="A39" s="325"/>
      <c r="B39" s="330" t="s">
        <v>817</v>
      </c>
      <c r="C39" s="329"/>
      <c r="D39" s="320"/>
      <c r="E39" s="751"/>
      <c r="F39" s="752"/>
      <c r="G39" s="420"/>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2"/>
      <c r="AL39" s="322"/>
      <c r="AM39" s="322"/>
      <c r="AN39" s="322"/>
      <c r="AO39" s="322"/>
      <c r="AP39" s="322"/>
      <c r="AQ39" s="322"/>
      <c r="AR39" s="421"/>
    </row>
    <row r="40" spans="1:96" s="322" customFormat="1" ht="41.4" customHeight="1">
      <c r="A40" s="325"/>
      <c r="B40" s="330" t="s">
        <v>818</v>
      </c>
      <c r="C40" s="329"/>
      <c r="D40" s="320"/>
      <c r="E40" s="751"/>
      <c r="F40" s="759"/>
    </row>
    <row r="41" spans="1:96" s="322" customFormat="1" ht="52.8">
      <c r="A41" s="383"/>
      <c r="B41" s="331" t="s">
        <v>819</v>
      </c>
      <c r="C41" s="329"/>
      <c r="D41" s="319"/>
      <c r="E41" s="751"/>
      <c r="F41" s="756"/>
    </row>
    <row r="42" spans="1:96" s="322" customFormat="1" ht="39.6">
      <c r="A42" s="383"/>
      <c r="B42" s="331" t="s">
        <v>820</v>
      </c>
      <c r="C42" s="329"/>
      <c r="D42" s="319"/>
      <c r="E42" s="751"/>
      <c r="F42" s="756"/>
    </row>
    <row r="43" spans="1:96" s="322" customFormat="1" ht="26.4">
      <c r="A43" s="383"/>
      <c r="B43" s="331" t="s">
        <v>821</v>
      </c>
      <c r="C43" s="329"/>
      <c r="D43" s="319"/>
      <c r="E43" s="751"/>
      <c r="F43" s="756"/>
    </row>
    <row r="44" spans="1:96" s="322" customFormat="1" ht="39.6">
      <c r="A44" s="383"/>
      <c r="B44" s="331" t="s">
        <v>822</v>
      </c>
      <c r="C44" s="329"/>
      <c r="D44" s="319"/>
      <c r="E44" s="751"/>
      <c r="F44" s="756"/>
    </row>
    <row r="45" spans="1:96" s="322" customFormat="1" ht="52.8">
      <c r="A45" s="383"/>
      <c r="B45" s="331" t="s">
        <v>557</v>
      </c>
      <c r="C45" s="329"/>
      <c r="D45" s="319"/>
      <c r="E45" s="751"/>
      <c r="F45" s="756"/>
    </row>
    <row r="46" spans="1:96" s="304" customFormat="1" ht="52.8">
      <c r="A46" s="595"/>
      <c r="B46" s="331" t="s">
        <v>823</v>
      </c>
      <c r="C46" s="596"/>
      <c r="D46" s="596"/>
      <c r="E46" s="760"/>
      <c r="F46" s="761"/>
    </row>
    <row r="47" spans="1:96" s="322" customFormat="1" ht="52.8">
      <c r="A47" s="382"/>
      <c r="B47" s="331" t="s">
        <v>824</v>
      </c>
      <c r="C47" s="381"/>
      <c r="D47" s="379"/>
      <c r="E47" s="753"/>
      <c r="F47" s="755"/>
    </row>
    <row r="48" spans="1:96" s="321" customFormat="1" ht="52.8">
      <c r="A48" s="621"/>
      <c r="B48" s="625" t="s">
        <v>825</v>
      </c>
      <c r="C48" s="626"/>
      <c r="D48" s="627"/>
      <c r="E48" s="757"/>
      <c r="F48" s="762"/>
    </row>
    <row r="49" spans="1:198" s="324" customFormat="1" ht="52.8">
      <c r="A49" s="325"/>
      <c r="B49" s="331" t="s">
        <v>826</v>
      </c>
      <c r="C49" s="329"/>
      <c r="D49" s="320"/>
      <c r="E49" s="751"/>
      <c r="F49" s="75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2"/>
      <c r="AL49" s="322"/>
      <c r="AM49" s="322"/>
      <c r="AN49" s="322"/>
      <c r="AO49" s="322"/>
      <c r="AP49" s="322"/>
      <c r="AQ49" s="322"/>
      <c r="AR49" s="322"/>
      <c r="AS49" s="322"/>
      <c r="AT49" s="322"/>
      <c r="AU49" s="322"/>
      <c r="AV49" s="322"/>
      <c r="AW49" s="322"/>
      <c r="AX49" s="322"/>
      <c r="AY49" s="322"/>
      <c r="AZ49" s="322"/>
      <c r="BA49" s="322"/>
      <c r="BB49" s="322"/>
      <c r="BC49" s="322"/>
      <c r="BD49" s="322"/>
      <c r="BE49" s="322"/>
      <c r="BF49" s="322"/>
      <c r="BG49" s="322"/>
      <c r="BH49" s="322"/>
      <c r="BI49" s="322"/>
      <c r="BJ49" s="322"/>
      <c r="BK49" s="322"/>
      <c r="BL49" s="322"/>
      <c r="BM49" s="322"/>
      <c r="BN49" s="322"/>
      <c r="BO49" s="322"/>
      <c r="BP49" s="322"/>
      <c r="BQ49" s="322"/>
      <c r="BR49" s="322"/>
      <c r="BS49" s="322"/>
      <c r="BT49" s="322"/>
      <c r="BU49" s="322"/>
      <c r="BV49" s="322"/>
      <c r="BW49" s="322"/>
      <c r="BX49" s="322"/>
      <c r="BY49" s="322"/>
      <c r="BZ49" s="322"/>
      <c r="CA49" s="322"/>
      <c r="CB49" s="322"/>
      <c r="CC49" s="322"/>
      <c r="CD49" s="322"/>
      <c r="CE49" s="322"/>
      <c r="CF49" s="322"/>
      <c r="CG49" s="322"/>
      <c r="CH49" s="322"/>
      <c r="CI49" s="322"/>
      <c r="CJ49" s="322"/>
      <c r="CK49" s="322"/>
      <c r="CL49" s="322"/>
      <c r="CM49" s="322"/>
      <c r="CN49" s="322"/>
      <c r="CO49" s="322"/>
      <c r="CP49" s="322"/>
      <c r="CQ49" s="322"/>
      <c r="CR49" s="322"/>
      <c r="CS49" s="322"/>
      <c r="CT49" s="322"/>
      <c r="CU49" s="322"/>
      <c r="CV49" s="322"/>
      <c r="CW49" s="322"/>
      <c r="CX49" s="322"/>
      <c r="CY49" s="322"/>
      <c r="CZ49" s="322"/>
      <c r="DA49" s="322"/>
      <c r="DB49" s="322"/>
      <c r="DC49" s="322"/>
      <c r="DD49" s="322"/>
      <c r="DE49" s="322"/>
      <c r="DF49" s="322"/>
      <c r="DG49" s="322"/>
      <c r="DH49" s="322"/>
      <c r="DI49" s="322"/>
      <c r="DJ49" s="322"/>
      <c r="DK49" s="322"/>
      <c r="DL49" s="322"/>
      <c r="DM49" s="322"/>
      <c r="DN49" s="322"/>
      <c r="DO49" s="322"/>
      <c r="DP49" s="322"/>
      <c r="DQ49" s="322"/>
      <c r="DR49" s="322"/>
      <c r="DS49" s="322"/>
      <c r="DT49" s="322"/>
      <c r="DU49" s="322"/>
      <c r="DV49" s="322"/>
      <c r="DW49" s="322"/>
      <c r="DX49" s="322"/>
      <c r="DY49" s="322"/>
      <c r="DZ49" s="322"/>
      <c r="EA49" s="322"/>
      <c r="EB49" s="322"/>
      <c r="EC49" s="322"/>
      <c r="ED49" s="322"/>
      <c r="EE49" s="322"/>
      <c r="EF49" s="322"/>
      <c r="EG49" s="322"/>
      <c r="EH49" s="322"/>
      <c r="EI49" s="322"/>
      <c r="EJ49" s="322"/>
      <c r="EK49" s="322"/>
      <c r="EL49" s="322"/>
      <c r="EM49" s="322"/>
      <c r="EN49" s="322"/>
      <c r="EO49" s="322"/>
      <c r="EP49" s="322"/>
      <c r="EQ49" s="322"/>
      <c r="ER49" s="322"/>
      <c r="ES49" s="322"/>
      <c r="ET49" s="322"/>
      <c r="EU49" s="322"/>
      <c r="EV49" s="322"/>
      <c r="EW49" s="322"/>
      <c r="EX49" s="322"/>
      <c r="EY49" s="322"/>
      <c r="EZ49" s="322"/>
      <c r="FA49" s="322"/>
      <c r="FB49" s="322"/>
      <c r="FC49" s="322"/>
      <c r="FD49" s="322"/>
      <c r="FE49" s="322"/>
      <c r="FF49" s="322"/>
      <c r="FG49" s="322"/>
      <c r="FH49" s="322"/>
      <c r="FI49" s="322"/>
      <c r="FJ49" s="322"/>
      <c r="FK49" s="322"/>
      <c r="FL49" s="322"/>
      <c r="FM49" s="322"/>
      <c r="FN49" s="322"/>
      <c r="FO49" s="322"/>
      <c r="FP49" s="322"/>
      <c r="FQ49" s="322"/>
      <c r="FR49" s="322"/>
      <c r="FS49" s="322"/>
      <c r="FT49" s="322"/>
      <c r="FU49" s="322"/>
      <c r="FV49" s="322"/>
      <c r="FW49" s="322"/>
      <c r="FX49" s="322"/>
      <c r="FY49" s="322"/>
      <c r="FZ49" s="322"/>
      <c r="GA49" s="322"/>
      <c r="GB49" s="322"/>
      <c r="GC49" s="322"/>
      <c r="GD49" s="322"/>
      <c r="GE49" s="322"/>
      <c r="GF49" s="322"/>
      <c r="GG49" s="322"/>
      <c r="GH49" s="322"/>
      <c r="GI49" s="322"/>
      <c r="GJ49" s="322"/>
      <c r="GK49" s="322"/>
      <c r="GL49" s="322"/>
      <c r="GM49" s="322"/>
      <c r="GN49" s="322"/>
      <c r="GO49" s="322"/>
      <c r="GP49" s="322"/>
    </row>
    <row r="50" spans="1:198" s="324" customFormat="1" ht="26.4">
      <c r="A50" s="325"/>
      <c r="B50" s="331" t="s">
        <v>558</v>
      </c>
      <c r="C50" s="329"/>
      <c r="D50" s="320"/>
      <c r="E50" s="751"/>
      <c r="F50" s="752"/>
      <c r="G50" s="420"/>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2"/>
      <c r="AL50" s="322"/>
      <c r="AM50" s="322"/>
      <c r="AN50" s="322"/>
      <c r="AO50" s="322"/>
      <c r="AP50" s="322"/>
      <c r="AQ50" s="322"/>
      <c r="AR50" s="322"/>
      <c r="AS50" s="322"/>
      <c r="AT50" s="322"/>
      <c r="AU50" s="322"/>
      <c r="AV50" s="322"/>
      <c r="AW50" s="322"/>
      <c r="AX50" s="322"/>
      <c r="AY50" s="322"/>
      <c r="AZ50" s="322"/>
      <c r="BA50" s="322"/>
      <c r="BB50" s="322"/>
      <c r="BC50" s="322"/>
      <c r="BD50" s="322"/>
      <c r="BE50" s="322"/>
      <c r="BF50" s="322"/>
      <c r="BG50" s="322"/>
      <c r="BH50" s="322"/>
      <c r="BI50" s="322"/>
      <c r="BJ50" s="322"/>
      <c r="BK50" s="322"/>
      <c r="BL50" s="322"/>
      <c r="BM50" s="322"/>
      <c r="BN50" s="322"/>
      <c r="BO50" s="322"/>
      <c r="BP50" s="322"/>
      <c r="BQ50" s="322"/>
      <c r="BR50" s="322"/>
      <c r="BS50" s="322"/>
      <c r="BT50" s="322"/>
      <c r="BU50" s="322"/>
      <c r="BV50" s="322"/>
      <c r="BW50" s="322"/>
      <c r="BX50" s="322"/>
      <c r="BY50" s="322"/>
      <c r="BZ50" s="322"/>
      <c r="CA50" s="322"/>
      <c r="CB50" s="322"/>
      <c r="CC50" s="322"/>
      <c r="CD50" s="322"/>
      <c r="CE50" s="322"/>
      <c r="CF50" s="322"/>
      <c r="CG50" s="322"/>
      <c r="CH50" s="322"/>
      <c r="CI50" s="322"/>
      <c r="CJ50" s="322"/>
      <c r="CK50" s="322"/>
      <c r="CL50" s="322"/>
      <c r="CM50" s="322"/>
      <c r="CN50" s="322"/>
      <c r="CO50" s="322"/>
      <c r="CP50" s="322"/>
      <c r="CQ50" s="322"/>
      <c r="CR50" s="322"/>
      <c r="CS50" s="322"/>
      <c r="CT50" s="322"/>
      <c r="CU50" s="322"/>
      <c r="CV50" s="322"/>
      <c r="CW50" s="322"/>
      <c r="CX50" s="322"/>
      <c r="CY50" s="322"/>
      <c r="CZ50" s="322"/>
      <c r="DA50" s="322"/>
      <c r="DB50" s="322"/>
      <c r="DC50" s="322"/>
      <c r="DD50" s="322"/>
      <c r="DE50" s="322"/>
      <c r="DF50" s="322"/>
      <c r="DG50" s="322"/>
      <c r="DH50" s="322"/>
      <c r="DI50" s="322"/>
      <c r="DJ50" s="322"/>
      <c r="DK50" s="322"/>
      <c r="DL50" s="322"/>
      <c r="DM50" s="322"/>
      <c r="DN50" s="322"/>
      <c r="DO50" s="322"/>
      <c r="DP50" s="322"/>
      <c r="DQ50" s="322"/>
      <c r="DR50" s="322"/>
      <c r="DS50" s="322"/>
      <c r="DT50" s="322"/>
      <c r="DU50" s="322"/>
      <c r="DV50" s="322"/>
      <c r="DW50" s="322"/>
      <c r="DX50" s="322"/>
      <c r="DY50" s="322"/>
      <c r="DZ50" s="322"/>
      <c r="EA50" s="322"/>
      <c r="EB50" s="322"/>
      <c r="EC50" s="322"/>
      <c r="ED50" s="322"/>
      <c r="EE50" s="322"/>
      <c r="EF50" s="322"/>
      <c r="EG50" s="322"/>
      <c r="EH50" s="322"/>
      <c r="EI50" s="322"/>
      <c r="EJ50" s="322"/>
      <c r="EK50" s="322"/>
      <c r="EL50" s="322"/>
      <c r="EM50" s="322"/>
      <c r="EN50" s="322"/>
      <c r="EO50" s="322"/>
      <c r="EP50" s="322"/>
      <c r="EQ50" s="322"/>
      <c r="ER50" s="322"/>
      <c r="ES50" s="322"/>
      <c r="ET50" s="322"/>
      <c r="EU50" s="322"/>
      <c r="EV50" s="322"/>
      <c r="EW50" s="322"/>
      <c r="EX50" s="322"/>
      <c r="EY50" s="322"/>
      <c r="EZ50" s="322"/>
      <c r="FA50" s="322"/>
      <c r="FB50" s="322"/>
      <c r="FC50" s="322"/>
      <c r="FD50" s="322"/>
      <c r="FE50" s="322"/>
      <c r="FF50" s="322"/>
      <c r="FG50" s="322"/>
      <c r="FH50" s="322"/>
      <c r="FI50" s="322"/>
      <c r="FJ50" s="322"/>
      <c r="FK50" s="322"/>
      <c r="FL50" s="322"/>
      <c r="FM50" s="322"/>
      <c r="FN50" s="322"/>
      <c r="FO50" s="322"/>
      <c r="FP50" s="322"/>
      <c r="FQ50" s="322"/>
      <c r="FR50" s="322"/>
      <c r="FS50" s="322"/>
      <c r="FT50" s="322"/>
      <c r="FU50" s="322"/>
      <c r="FV50" s="322"/>
      <c r="FW50" s="322"/>
      <c r="FX50" s="322"/>
      <c r="FY50" s="322"/>
      <c r="FZ50" s="322"/>
      <c r="GA50" s="322"/>
      <c r="GB50" s="322"/>
      <c r="GC50" s="322"/>
      <c r="GD50" s="322"/>
      <c r="GE50" s="322"/>
      <c r="GF50" s="322"/>
      <c r="GG50" s="322"/>
      <c r="GH50" s="322"/>
      <c r="GI50" s="322"/>
      <c r="GJ50" s="322"/>
      <c r="GK50" s="322"/>
      <c r="GL50" s="322"/>
      <c r="GM50" s="322"/>
      <c r="GN50" s="322"/>
      <c r="GO50" s="322"/>
      <c r="GP50" s="322"/>
    </row>
    <row r="51" spans="1:198" s="324" customFormat="1">
      <c r="A51" s="325"/>
      <c r="B51" s="599" t="s">
        <v>559</v>
      </c>
      <c r="C51" s="329"/>
      <c r="D51" s="320"/>
      <c r="E51" s="751"/>
      <c r="F51" s="752"/>
      <c r="G51" s="420"/>
      <c r="H51" s="322"/>
      <c r="I51" s="322"/>
      <c r="J51" s="322"/>
      <c r="K51" s="322"/>
      <c r="L51" s="322"/>
      <c r="M51" s="322"/>
      <c r="N51" s="322"/>
      <c r="O51" s="322"/>
      <c r="P51" s="322"/>
      <c r="Q51" s="322"/>
      <c r="R51" s="322"/>
      <c r="S51" s="322"/>
      <c r="T51" s="322"/>
      <c r="U51" s="322"/>
      <c r="V51" s="322"/>
      <c r="W51" s="322"/>
      <c r="X51" s="322"/>
      <c r="Y51" s="322"/>
      <c r="Z51" s="322"/>
      <c r="AA51" s="322"/>
      <c r="AB51" s="322"/>
      <c r="AC51" s="322"/>
      <c r="AD51" s="322"/>
      <c r="AE51" s="322"/>
      <c r="AF51" s="322"/>
      <c r="AG51" s="322"/>
      <c r="AH51" s="322"/>
      <c r="AI51" s="322"/>
      <c r="AJ51" s="322"/>
      <c r="AK51" s="322"/>
      <c r="AL51" s="322"/>
      <c r="AM51" s="322"/>
      <c r="AN51" s="322"/>
      <c r="AO51" s="322"/>
      <c r="AP51" s="322"/>
      <c r="AQ51" s="322"/>
      <c r="AR51" s="322"/>
      <c r="AS51" s="322"/>
      <c r="AT51" s="322"/>
      <c r="AU51" s="322"/>
      <c r="AV51" s="322"/>
      <c r="AW51" s="322"/>
      <c r="AX51" s="322"/>
      <c r="AY51" s="322"/>
      <c r="AZ51" s="322"/>
      <c r="BA51" s="322"/>
      <c r="BB51" s="322"/>
      <c r="BC51" s="322"/>
      <c r="BD51" s="322"/>
      <c r="BE51" s="322"/>
      <c r="BF51" s="322"/>
      <c r="BG51" s="322"/>
      <c r="BH51" s="322"/>
      <c r="BI51" s="322"/>
      <c r="BJ51" s="322"/>
      <c r="BK51" s="322"/>
      <c r="BL51" s="322"/>
      <c r="BM51" s="322"/>
      <c r="BN51" s="322"/>
      <c r="BO51" s="322"/>
      <c r="BP51" s="322"/>
      <c r="BQ51" s="322"/>
      <c r="BR51" s="322"/>
      <c r="BS51" s="322"/>
      <c r="BT51" s="322"/>
      <c r="BU51" s="322"/>
      <c r="BV51" s="322"/>
      <c r="BW51" s="322"/>
      <c r="BX51" s="322"/>
      <c r="BY51" s="322"/>
      <c r="BZ51" s="322"/>
      <c r="CA51" s="322"/>
      <c r="CB51" s="322"/>
      <c r="CC51" s="322"/>
      <c r="CD51" s="322"/>
      <c r="CE51" s="322"/>
      <c r="CF51" s="322"/>
      <c r="CG51" s="322"/>
      <c r="CH51" s="322"/>
      <c r="CI51" s="322"/>
      <c r="CJ51" s="322"/>
      <c r="CK51" s="322"/>
      <c r="CL51" s="322"/>
      <c r="CM51" s="322"/>
      <c r="CN51" s="322"/>
      <c r="CO51" s="322"/>
      <c r="CP51" s="322"/>
      <c r="CQ51" s="322"/>
      <c r="CR51" s="322"/>
      <c r="CS51" s="322"/>
      <c r="CT51" s="322"/>
      <c r="CU51" s="322"/>
      <c r="CV51" s="322"/>
      <c r="CW51" s="322"/>
      <c r="CX51" s="322"/>
      <c r="CY51" s="322"/>
      <c r="CZ51" s="322"/>
      <c r="DA51" s="322"/>
      <c r="DB51" s="322"/>
      <c r="DC51" s="322"/>
      <c r="DD51" s="322"/>
      <c r="DE51" s="322"/>
      <c r="DF51" s="322"/>
      <c r="DG51" s="322"/>
      <c r="DH51" s="322"/>
      <c r="DI51" s="322"/>
      <c r="DJ51" s="322"/>
      <c r="DK51" s="322"/>
      <c r="DL51" s="322"/>
      <c r="DM51" s="322"/>
      <c r="DN51" s="322"/>
      <c r="DO51" s="322"/>
      <c r="DP51" s="322"/>
      <c r="DQ51" s="322"/>
      <c r="DR51" s="322"/>
      <c r="DS51" s="322"/>
      <c r="DT51" s="322"/>
      <c r="DU51" s="322"/>
      <c r="DV51" s="322"/>
      <c r="DW51" s="322"/>
      <c r="DX51" s="322"/>
      <c r="DY51" s="322"/>
      <c r="DZ51" s="322"/>
      <c r="EA51" s="322"/>
      <c r="EB51" s="322"/>
      <c r="EC51" s="322"/>
      <c r="ED51" s="322"/>
      <c r="EE51" s="322"/>
      <c r="EF51" s="322"/>
      <c r="EG51" s="322"/>
      <c r="EH51" s="322"/>
      <c r="EI51" s="322"/>
      <c r="EJ51" s="322"/>
      <c r="EK51" s="322"/>
      <c r="EL51" s="322"/>
      <c r="EM51" s="322"/>
      <c r="EN51" s="322"/>
      <c r="EO51" s="322"/>
      <c r="EP51" s="322"/>
      <c r="EQ51" s="322"/>
      <c r="ER51" s="322"/>
      <c r="ES51" s="322"/>
      <c r="ET51" s="322"/>
      <c r="EU51" s="322"/>
      <c r="EV51" s="322"/>
      <c r="EW51" s="322"/>
      <c r="EX51" s="322"/>
      <c r="EY51" s="322"/>
      <c r="EZ51" s="322"/>
      <c r="FA51" s="322"/>
      <c r="FB51" s="322"/>
      <c r="FC51" s="322"/>
      <c r="FD51" s="322"/>
      <c r="FE51" s="322"/>
      <c r="FF51" s="322"/>
      <c r="FG51" s="322"/>
      <c r="FH51" s="322"/>
      <c r="FI51" s="322"/>
      <c r="FJ51" s="322"/>
      <c r="FK51" s="322"/>
      <c r="FL51" s="322"/>
      <c r="FM51" s="322"/>
      <c r="FN51" s="322"/>
      <c r="FO51" s="322"/>
      <c r="FP51" s="322"/>
      <c r="FQ51" s="322"/>
      <c r="FR51" s="322"/>
      <c r="FS51" s="322"/>
      <c r="FT51" s="322"/>
      <c r="FU51" s="322"/>
      <c r="FV51" s="322"/>
      <c r="FW51" s="322"/>
      <c r="FX51" s="322"/>
      <c r="FY51" s="322"/>
      <c r="FZ51" s="322"/>
      <c r="GA51" s="322"/>
      <c r="GB51" s="322"/>
      <c r="GC51" s="322"/>
      <c r="GD51" s="322"/>
      <c r="GE51" s="322"/>
      <c r="GF51" s="322"/>
      <c r="GG51" s="322"/>
      <c r="GH51" s="322"/>
      <c r="GI51" s="322"/>
      <c r="GJ51" s="322"/>
      <c r="GK51" s="322"/>
      <c r="GL51" s="322"/>
      <c r="GM51" s="322"/>
      <c r="GN51" s="322"/>
      <c r="GO51" s="322"/>
      <c r="GP51" s="322"/>
    </row>
    <row r="52" spans="1:198" s="322" customFormat="1" ht="26.4">
      <c r="A52" s="383"/>
      <c r="B52" s="326" t="s">
        <v>555</v>
      </c>
      <c r="C52" s="329"/>
      <c r="D52" s="319"/>
      <c r="E52" s="751"/>
      <c r="F52" s="756"/>
    </row>
    <row r="53" spans="1:198" s="322" customFormat="1" ht="52.8">
      <c r="A53" s="383"/>
      <c r="B53" s="222" t="s">
        <v>560</v>
      </c>
      <c r="C53" s="329"/>
      <c r="D53" s="319"/>
      <c r="E53" s="751"/>
      <c r="F53" s="756"/>
    </row>
    <row r="54" spans="1:198" s="322" customFormat="1" ht="105.6">
      <c r="A54" s="383"/>
      <c r="B54" s="330" t="s">
        <v>827</v>
      </c>
      <c r="C54" s="329"/>
      <c r="D54" s="319"/>
      <c r="E54" s="751"/>
      <c r="F54" s="756"/>
    </row>
    <row r="55" spans="1:198" s="322" customFormat="1" ht="105.6">
      <c r="A55" s="383"/>
      <c r="B55" s="330" t="s">
        <v>828</v>
      </c>
      <c r="C55" s="329"/>
      <c r="D55" s="319"/>
      <c r="E55" s="751"/>
      <c r="F55" s="756"/>
    </row>
    <row r="56" spans="1:198" s="322" customFormat="1" ht="39.6">
      <c r="A56" s="383"/>
      <c r="B56" s="331" t="s">
        <v>829</v>
      </c>
      <c r="C56" s="329"/>
      <c r="D56" s="319"/>
      <c r="E56" s="751"/>
      <c r="F56" s="756"/>
    </row>
    <row r="57" spans="1:198" s="322" customFormat="1" ht="66">
      <c r="A57" s="383"/>
      <c r="B57" s="331" t="s">
        <v>830</v>
      </c>
      <c r="C57" s="329"/>
      <c r="D57" s="319"/>
      <c r="E57" s="751"/>
      <c r="F57" s="763"/>
    </row>
    <row r="58" spans="1:198" s="322" customFormat="1" ht="52.8">
      <c r="A58" s="383"/>
      <c r="B58" s="331" t="s">
        <v>825</v>
      </c>
      <c r="C58" s="329"/>
      <c r="D58" s="319"/>
      <c r="E58" s="751"/>
      <c r="F58" s="763"/>
    </row>
    <row r="59" spans="1:198" s="322" customFormat="1" ht="52.8">
      <c r="A59" s="383"/>
      <c r="B59" s="331" t="s">
        <v>826</v>
      </c>
      <c r="C59" s="329"/>
      <c r="D59" s="319"/>
      <c r="E59" s="751"/>
      <c r="F59" s="763"/>
    </row>
    <row r="60" spans="1:198" s="304" customFormat="1" ht="27" thickBot="1">
      <c r="A60" s="384"/>
      <c r="B60" s="332" t="s">
        <v>558</v>
      </c>
      <c r="C60" s="385" t="s">
        <v>561</v>
      </c>
      <c r="D60" s="385">
        <v>1</v>
      </c>
      <c r="E60" s="749">
        <v>0</v>
      </c>
      <c r="F60" s="764">
        <f>D60*E60</f>
        <v>0</v>
      </c>
    </row>
    <row r="61" spans="1:198" ht="14.4" thickTop="1" thickBot="1">
      <c r="A61" s="939" t="s">
        <v>562</v>
      </c>
      <c r="B61" s="940"/>
      <c r="C61" s="940"/>
      <c r="D61" s="940"/>
      <c r="E61" s="941"/>
      <c r="F61" s="765">
        <f>SUM(F19:F60)</f>
        <v>0</v>
      </c>
    </row>
    <row r="62" spans="1:198" ht="27.6" thickTop="1" thickBot="1">
      <c r="A62" s="386" t="s">
        <v>605</v>
      </c>
      <c r="B62" s="333" t="s">
        <v>563</v>
      </c>
      <c r="C62" s="387"/>
      <c r="D62" s="388"/>
      <c r="E62" s="389"/>
      <c r="F62" s="334"/>
    </row>
    <row r="63" spans="1:198" ht="95.4" thickTop="1">
      <c r="A63" s="390" t="s">
        <v>606</v>
      </c>
      <c r="B63" s="235" t="s">
        <v>564</v>
      </c>
      <c r="C63" s="335" t="s">
        <v>537</v>
      </c>
      <c r="D63" s="335">
        <v>1600</v>
      </c>
      <c r="E63" s="766">
        <v>0</v>
      </c>
      <c r="F63" s="767">
        <f>D63*E63</f>
        <v>0</v>
      </c>
    </row>
    <row r="64" spans="1:198" ht="118.8">
      <c r="A64" s="391" t="s">
        <v>607</v>
      </c>
      <c r="B64" s="336" t="s">
        <v>565</v>
      </c>
      <c r="C64" s="337"/>
      <c r="D64" s="337"/>
      <c r="E64" s="768"/>
      <c r="F64" s="769"/>
    </row>
    <row r="65" spans="1:6" ht="15.6">
      <c r="A65" s="340"/>
      <c r="B65" s="211" t="s">
        <v>566</v>
      </c>
      <c r="C65" s="335" t="s">
        <v>537</v>
      </c>
      <c r="D65" s="335">
        <v>570</v>
      </c>
      <c r="E65" s="766">
        <v>0</v>
      </c>
      <c r="F65" s="767">
        <f>D65*E65</f>
        <v>0</v>
      </c>
    </row>
    <row r="66" spans="1:6" ht="132">
      <c r="A66" s="391" t="s">
        <v>608</v>
      </c>
      <c r="B66" s="336" t="s">
        <v>831</v>
      </c>
      <c r="C66" s="337"/>
      <c r="D66" s="337"/>
      <c r="E66" s="768"/>
      <c r="F66" s="769"/>
    </row>
    <row r="67" spans="1:6" ht="15.6">
      <c r="A67" s="340"/>
      <c r="B67" s="211" t="s">
        <v>567</v>
      </c>
      <c r="C67" s="335" t="s">
        <v>537</v>
      </c>
      <c r="D67" s="335">
        <v>80</v>
      </c>
      <c r="E67" s="766">
        <v>0</v>
      </c>
      <c r="F67" s="767">
        <f>D67*E67</f>
        <v>0</v>
      </c>
    </row>
    <row r="68" spans="1:6" ht="118.8">
      <c r="A68" s="305"/>
      <c r="B68" s="338" t="s">
        <v>568</v>
      </c>
      <c r="C68" s="392"/>
      <c r="D68" s="392"/>
      <c r="E68" s="745"/>
      <c r="F68" s="770"/>
    </row>
    <row r="69" spans="1:6" ht="52.8">
      <c r="A69" s="391" t="s">
        <v>841</v>
      </c>
      <c r="B69" s="308" t="s">
        <v>569</v>
      </c>
      <c r="C69" s="392" t="s">
        <v>13</v>
      </c>
      <c r="D69" s="392">
        <v>13</v>
      </c>
      <c r="E69" s="745">
        <v>0</v>
      </c>
      <c r="F69" s="767">
        <f t="shared" ref="F69:F74" si="0">D69*E69</f>
        <v>0</v>
      </c>
    </row>
    <row r="70" spans="1:6" ht="66">
      <c r="A70" s="391" t="s">
        <v>842</v>
      </c>
      <c r="B70" s="308" t="s">
        <v>832</v>
      </c>
      <c r="C70" s="392" t="s">
        <v>13</v>
      </c>
      <c r="D70" s="392">
        <v>1</v>
      </c>
      <c r="E70" s="745">
        <v>0</v>
      </c>
      <c r="F70" s="767">
        <f>D70*E70</f>
        <v>0</v>
      </c>
    </row>
    <row r="71" spans="1:6" ht="39.6">
      <c r="A71" s="391" t="s">
        <v>843</v>
      </c>
      <c r="B71" s="308" t="s">
        <v>570</v>
      </c>
      <c r="C71" s="392" t="s">
        <v>13</v>
      </c>
      <c r="D71" s="392">
        <v>43</v>
      </c>
      <c r="E71" s="745">
        <v>0</v>
      </c>
      <c r="F71" s="767">
        <f t="shared" si="0"/>
        <v>0</v>
      </c>
    </row>
    <row r="72" spans="1:6" ht="39.6">
      <c r="A72" s="620" t="s">
        <v>844</v>
      </c>
      <c r="B72" s="606" t="s">
        <v>833</v>
      </c>
      <c r="C72" s="628" t="s">
        <v>13</v>
      </c>
      <c r="D72" s="628">
        <v>1</v>
      </c>
      <c r="E72" s="771">
        <v>0</v>
      </c>
      <c r="F72" s="772">
        <f t="shared" si="0"/>
        <v>0</v>
      </c>
    </row>
    <row r="73" spans="1:6" ht="79.2">
      <c r="A73" s="620" t="s">
        <v>609</v>
      </c>
      <c r="B73" s="606" t="s">
        <v>571</v>
      </c>
      <c r="C73" s="628" t="s">
        <v>13</v>
      </c>
      <c r="D73" s="628">
        <v>11</v>
      </c>
      <c r="E73" s="771">
        <v>0</v>
      </c>
      <c r="F73" s="772">
        <f>D73*E73</f>
        <v>0</v>
      </c>
    </row>
    <row r="74" spans="1:6" s="339" customFormat="1" ht="211.8" thickBot="1">
      <c r="A74" s="391" t="s">
        <v>845</v>
      </c>
      <c r="B74" s="600" t="s">
        <v>572</v>
      </c>
      <c r="C74" s="392" t="s">
        <v>537</v>
      </c>
      <c r="D74" s="392">
        <v>50</v>
      </c>
      <c r="E74" s="745">
        <v>0</v>
      </c>
      <c r="F74" s="767">
        <f t="shared" si="0"/>
        <v>0</v>
      </c>
    </row>
    <row r="75" spans="1:6" ht="14.4" thickTop="1" thickBot="1">
      <c r="A75" s="942" t="s">
        <v>573</v>
      </c>
      <c r="B75" s="943"/>
      <c r="C75" s="943"/>
      <c r="D75" s="943"/>
      <c r="E75" s="944"/>
      <c r="F75" s="773">
        <f>SUM(F63:F74)</f>
        <v>0</v>
      </c>
    </row>
    <row r="76" spans="1:6" s="339" customFormat="1" ht="14.4" thickTop="1" thickBot="1">
      <c r="A76" s="386" t="s">
        <v>610</v>
      </c>
      <c r="B76" s="945" t="s">
        <v>574</v>
      </c>
      <c r="C76" s="946"/>
      <c r="D76" s="946"/>
      <c r="E76" s="393"/>
      <c r="F76" s="293"/>
    </row>
    <row r="77" spans="1:6" s="12" customFormat="1" ht="95.25" customHeight="1" thickTop="1">
      <c r="A77" s="394"/>
      <c r="B77" s="601" t="s">
        <v>575</v>
      </c>
      <c r="C77" s="602"/>
      <c r="D77" s="602"/>
      <c r="E77" s="774"/>
      <c r="F77" s="775"/>
    </row>
    <row r="78" spans="1:6" s="2" customFormat="1" ht="52.8">
      <c r="A78" s="340" t="s">
        <v>611</v>
      </c>
      <c r="B78" s="603" t="s">
        <v>576</v>
      </c>
      <c r="C78" s="604" t="s">
        <v>577</v>
      </c>
      <c r="D78" s="605">
        <v>8</v>
      </c>
      <c r="E78" s="745">
        <v>0</v>
      </c>
      <c r="F78" s="717">
        <f t="shared" ref="F78:F83" si="1">D78*E78</f>
        <v>0</v>
      </c>
    </row>
    <row r="79" spans="1:6" s="2" customFormat="1" ht="66">
      <c r="A79" s="340" t="s">
        <v>612</v>
      </c>
      <c r="B79" s="603" t="s">
        <v>834</v>
      </c>
      <c r="C79" s="604" t="s">
        <v>577</v>
      </c>
      <c r="D79" s="605">
        <v>4</v>
      </c>
      <c r="E79" s="745">
        <v>0</v>
      </c>
      <c r="F79" s="717">
        <f t="shared" si="1"/>
        <v>0</v>
      </c>
    </row>
    <row r="80" spans="1:6" s="2" customFormat="1" ht="66">
      <c r="A80" s="340" t="s">
        <v>613</v>
      </c>
      <c r="B80" s="603" t="s">
        <v>835</v>
      </c>
      <c r="C80" s="604" t="s">
        <v>577</v>
      </c>
      <c r="D80" s="605">
        <v>28</v>
      </c>
      <c r="E80" s="745">
        <v>0</v>
      </c>
      <c r="F80" s="717">
        <f t="shared" si="1"/>
        <v>0</v>
      </c>
    </row>
    <row r="81" spans="1:6" s="2" customFormat="1" ht="66">
      <c r="A81" s="340" t="s">
        <v>614</v>
      </c>
      <c r="B81" s="603" t="s">
        <v>836</v>
      </c>
      <c r="C81" s="604" t="s">
        <v>577</v>
      </c>
      <c r="D81" s="605">
        <v>19</v>
      </c>
      <c r="E81" s="745">
        <v>0</v>
      </c>
      <c r="F81" s="717">
        <f t="shared" si="1"/>
        <v>0</v>
      </c>
    </row>
    <row r="82" spans="1:6" s="2" customFormat="1" ht="66">
      <c r="A82" s="340" t="s">
        <v>615</v>
      </c>
      <c r="B82" s="603" t="s">
        <v>837</v>
      </c>
      <c r="C82" s="604" t="s">
        <v>577</v>
      </c>
      <c r="D82" s="605">
        <v>18</v>
      </c>
      <c r="E82" s="745">
        <v>0</v>
      </c>
      <c r="F82" s="717">
        <f>D82*E82</f>
        <v>0</v>
      </c>
    </row>
    <row r="83" spans="1:6" s="341" customFormat="1" ht="66.599999999999994" thickBot="1">
      <c r="A83" s="340" t="s">
        <v>846</v>
      </c>
      <c r="B83" s="606" t="s">
        <v>578</v>
      </c>
      <c r="C83" s="604" t="s">
        <v>577</v>
      </c>
      <c r="D83" s="605">
        <v>9</v>
      </c>
      <c r="E83" s="776">
        <v>0</v>
      </c>
      <c r="F83" s="717">
        <f t="shared" si="1"/>
        <v>0</v>
      </c>
    </row>
    <row r="84" spans="1:6" ht="14.4" thickTop="1" thickBot="1">
      <c r="A84" s="942" t="s">
        <v>579</v>
      </c>
      <c r="B84" s="943"/>
      <c r="C84" s="943"/>
      <c r="D84" s="943"/>
      <c r="E84" s="944"/>
      <c r="F84" s="773">
        <f>SUM(F78:F83)</f>
        <v>0</v>
      </c>
    </row>
    <row r="85" spans="1:6" ht="14.4" thickTop="1" thickBot="1">
      <c r="A85" s="386" t="s">
        <v>616</v>
      </c>
      <c r="B85" s="342" t="s">
        <v>580</v>
      </c>
      <c r="C85" s="396"/>
      <c r="D85" s="396"/>
      <c r="E85" s="397"/>
      <c r="F85" s="398"/>
    </row>
    <row r="86" spans="1:6" s="12" customFormat="1" ht="67.2" thickTop="1">
      <c r="A86" s="418" t="s">
        <v>617</v>
      </c>
      <c r="B86" s="607" t="s">
        <v>581</v>
      </c>
      <c r="C86" s="608" t="s">
        <v>13</v>
      </c>
      <c r="D86" s="608">
        <v>1</v>
      </c>
      <c r="E86" s="777">
        <v>0</v>
      </c>
      <c r="F86" s="717">
        <f>D86*E86</f>
        <v>0</v>
      </c>
    </row>
    <row r="87" spans="1:6" s="12" customFormat="1" ht="39.6">
      <c r="A87" s="418" t="s">
        <v>618</v>
      </c>
      <c r="B87" s="607" t="s">
        <v>582</v>
      </c>
      <c r="C87" s="608" t="s">
        <v>583</v>
      </c>
      <c r="D87" s="608">
        <v>2</v>
      </c>
      <c r="E87" s="777">
        <v>0</v>
      </c>
      <c r="F87" s="717">
        <f>D87*E87</f>
        <v>0</v>
      </c>
    </row>
    <row r="88" spans="1:6" s="12" customFormat="1" ht="66">
      <c r="A88" s="418" t="s">
        <v>619</v>
      </c>
      <c r="B88" s="609" t="s">
        <v>584</v>
      </c>
      <c r="C88" s="608" t="s">
        <v>583</v>
      </c>
      <c r="D88" s="608">
        <v>30</v>
      </c>
      <c r="E88" s="777">
        <v>0</v>
      </c>
      <c r="F88" s="717">
        <f>D88*E88</f>
        <v>0</v>
      </c>
    </row>
    <row r="89" spans="1:6" s="12" customFormat="1" ht="66">
      <c r="A89" s="418" t="s">
        <v>620</v>
      </c>
      <c r="B89" s="609" t="s">
        <v>585</v>
      </c>
      <c r="C89" s="608" t="s">
        <v>13</v>
      </c>
      <c r="D89" s="608">
        <v>1</v>
      </c>
      <c r="E89" s="777">
        <v>0</v>
      </c>
      <c r="F89" s="717">
        <f>D89*E89</f>
        <v>0</v>
      </c>
    </row>
    <row r="90" spans="1:6" s="12" customFormat="1" ht="66">
      <c r="A90" s="418" t="s">
        <v>621</v>
      </c>
      <c r="B90" s="609" t="s">
        <v>586</v>
      </c>
      <c r="C90" s="608" t="s">
        <v>583</v>
      </c>
      <c r="D90" s="608">
        <v>30</v>
      </c>
      <c r="E90" s="777">
        <v>0</v>
      </c>
      <c r="F90" s="717">
        <f>D90*E90</f>
        <v>0</v>
      </c>
    </row>
    <row r="91" spans="1:6" s="289" customFormat="1">
      <c r="A91" s="922" t="s">
        <v>587</v>
      </c>
      <c r="B91" s="923"/>
      <c r="C91" s="923"/>
      <c r="D91" s="923"/>
      <c r="E91" s="924"/>
      <c r="F91" s="778">
        <f>SUM(F86:F90)</f>
        <v>0</v>
      </c>
    </row>
    <row r="92" spans="1:6" ht="13.8" thickBot="1">
      <c r="A92" s="343" t="s">
        <v>622</v>
      </c>
      <c r="B92" s="344" t="s">
        <v>588</v>
      </c>
      <c r="C92" s="345"/>
      <c r="D92" s="346"/>
      <c r="E92" s="347"/>
      <c r="F92" s="348"/>
    </row>
    <row r="93" spans="1:6" ht="132.6" thickTop="1">
      <c r="A93" s="305" t="s">
        <v>623</v>
      </c>
      <c r="B93" s="606" t="s">
        <v>838</v>
      </c>
      <c r="C93" s="610" t="s">
        <v>449</v>
      </c>
      <c r="D93" s="611">
        <v>1</v>
      </c>
      <c r="E93" s="771">
        <v>0</v>
      </c>
      <c r="F93" s="717">
        <f t="shared" ref="F93:F98" si="2">D93*E93</f>
        <v>0</v>
      </c>
    </row>
    <row r="94" spans="1:6" ht="66">
      <c r="A94" s="305" t="s">
        <v>624</v>
      </c>
      <c r="B94" s="606" t="s">
        <v>589</v>
      </c>
      <c r="C94" s="610" t="s">
        <v>449</v>
      </c>
      <c r="D94" s="611">
        <v>10</v>
      </c>
      <c r="E94" s="771">
        <v>0</v>
      </c>
      <c r="F94" s="717">
        <f t="shared" si="2"/>
        <v>0</v>
      </c>
    </row>
    <row r="95" spans="1:6" ht="158.4">
      <c r="A95" s="305" t="s">
        <v>625</v>
      </c>
      <c r="B95" s="606" t="s">
        <v>590</v>
      </c>
      <c r="C95" s="610" t="s">
        <v>190</v>
      </c>
      <c r="D95" s="611">
        <v>5</v>
      </c>
      <c r="E95" s="771">
        <v>0</v>
      </c>
      <c r="F95" s="734">
        <f t="shared" si="2"/>
        <v>0</v>
      </c>
    </row>
    <row r="96" spans="1:6" ht="224.4">
      <c r="A96" s="617" t="s">
        <v>626</v>
      </c>
      <c r="B96" s="276" t="s">
        <v>591</v>
      </c>
      <c r="C96" s="612" t="s">
        <v>449</v>
      </c>
      <c r="D96" s="613">
        <v>1</v>
      </c>
      <c r="E96" s="753">
        <v>0</v>
      </c>
      <c r="F96" s="779">
        <f t="shared" si="2"/>
        <v>0</v>
      </c>
    </row>
    <row r="97" spans="1:6" ht="26.4">
      <c r="A97" s="620" t="s">
        <v>847</v>
      </c>
      <c r="B97" s="606" t="s">
        <v>839</v>
      </c>
      <c r="C97" s="614" t="s">
        <v>561</v>
      </c>
      <c r="D97" s="615">
        <v>1</v>
      </c>
      <c r="E97" s="780">
        <v>0</v>
      </c>
      <c r="F97" s="781">
        <f>D97*E97</f>
        <v>0</v>
      </c>
    </row>
    <row r="98" spans="1:6" s="351" customFormat="1" ht="16.5" customHeight="1">
      <c r="A98" s="340" t="s">
        <v>627</v>
      </c>
      <c r="B98" s="618" t="s">
        <v>592</v>
      </c>
      <c r="C98" s="212" t="s">
        <v>485</v>
      </c>
      <c r="D98" s="619">
        <v>1</v>
      </c>
      <c r="E98" s="716">
        <v>0</v>
      </c>
      <c r="F98" s="717">
        <f t="shared" si="2"/>
        <v>0</v>
      </c>
    </row>
    <row r="99" spans="1:6" ht="13.8" thickBot="1">
      <c r="A99" s="419"/>
      <c r="B99" s="352" t="s">
        <v>593</v>
      </c>
      <c r="C99" s="353"/>
      <c r="D99" s="354"/>
      <c r="E99" s="355"/>
      <c r="F99" s="782">
        <f>SUM(F93:F98)</f>
        <v>0</v>
      </c>
    </row>
    <row r="100" spans="1:6" ht="13.8" thickTop="1">
      <c r="A100" s="399"/>
      <c r="B100" s="356"/>
      <c r="C100" s="356"/>
      <c r="D100" s="399"/>
      <c r="E100" s="400"/>
      <c r="F100" s="400"/>
    </row>
    <row r="101" spans="1:6">
      <c r="A101" s="372"/>
      <c r="B101" s="357"/>
      <c r="C101" s="357"/>
      <c r="D101" s="372"/>
      <c r="E101" s="401"/>
      <c r="F101" s="401"/>
    </row>
    <row r="102" spans="1:6">
      <c r="A102" s="572"/>
      <c r="B102" s="925"/>
      <c r="C102" s="925"/>
      <c r="D102" s="925"/>
      <c r="E102" s="925"/>
      <c r="F102" s="926"/>
    </row>
    <row r="103" spans="1:6" ht="13.8" thickBot="1">
      <c r="A103" s="573"/>
      <c r="B103" s="927"/>
      <c r="C103" s="927"/>
      <c r="D103" s="927"/>
      <c r="E103" s="927"/>
      <c r="F103" s="928"/>
    </row>
    <row r="104" spans="1:6" ht="13.8" thickBot="1">
      <c r="A104" s="415" t="s">
        <v>597</v>
      </c>
      <c r="B104" s="416" t="s">
        <v>534</v>
      </c>
      <c r="C104" s="360"/>
      <c r="D104" s="361"/>
      <c r="E104" s="362"/>
      <c r="F104" s="783"/>
    </row>
    <row r="105" spans="1:6" ht="13.8" thickBot="1">
      <c r="A105" s="358" t="s">
        <v>598</v>
      </c>
      <c r="B105" s="359" t="s">
        <v>594</v>
      </c>
      <c r="C105" s="360"/>
      <c r="D105" s="361"/>
      <c r="E105" s="362"/>
      <c r="F105" s="783">
        <f>F17</f>
        <v>0</v>
      </c>
    </row>
    <row r="106" spans="1:6" ht="13.8" thickBot="1">
      <c r="A106" s="358" t="s">
        <v>628</v>
      </c>
      <c r="B106" s="929" t="s">
        <v>540</v>
      </c>
      <c r="C106" s="930"/>
      <c r="D106" s="930"/>
      <c r="E106" s="930"/>
      <c r="F106" s="783">
        <f>F61</f>
        <v>0</v>
      </c>
    </row>
    <row r="107" spans="1:6" ht="13.8" thickBot="1">
      <c r="A107" s="358" t="s">
        <v>605</v>
      </c>
      <c r="B107" s="931" t="s">
        <v>563</v>
      </c>
      <c r="C107" s="932"/>
      <c r="D107" s="932"/>
      <c r="E107" s="933"/>
      <c r="F107" s="784">
        <f>F75</f>
        <v>0</v>
      </c>
    </row>
    <row r="108" spans="1:6" ht="13.8" thickBot="1">
      <c r="A108" s="358" t="s">
        <v>610</v>
      </c>
      <c r="B108" s="934" t="s">
        <v>574</v>
      </c>
      <c r="C108" s="934"/>
      <c r="D108" s="934"/>
      <c r="E108" s="402"/>
      <c r="F108" s="785">
        <f>F84</f>
        <v>0</v>
      </c>
    </row>
    <row r="109" spans="1:6" ht="13.8" thickBot="1">
      <c r="A109" s="358" t="s">
        <v>616</v>
      </c>
      <c r="B109" s="363" t="s">
        <v>595</v>
      </c>
      <c r="C109" s="364"/>
      <c r="D109" s="364"/>
      <c r="E109" s="365"/>
      <c r="F109" s="785">
        <f>F91</f>
        <v>0</v>
      </c>
    </row>
    <row r="110" spans="1:6" ht="13.8" thickBot="1">
      <c r="A110" s="358" t="s">
        <v>629</v>
      </c>
      <c r="B110" s="363" t="s">
        <v>588</v>
      </c>
      <c r="C110" s="364"/>
      <c r="D110" s="364"/>
      <c r="E110" s="365"/>
      <c r="F110" s="785">
        <f>F99</f>
        <v>0</v>
      </c>
    </row>
    <row r="111" spans="1:6" ht="13.8" thickBot="1">
      <c r="A111" s="403"/>
      <c r="B111" s="366" t="s">
        <v>781</v>
      </c>
      <c r="C111" s="404"/>
      <c r="D111" s="405"/>
      <c r="E111" s="406"/>
      <c r="F111" s="783">
        <f>SUM(F104:F110)</f>
        <v>0</v>
      </c>
    </row>
    <row r="112" spans="1:6" ht="13.8">
      <c r="A112" s="407"/>
      <c r="B112" s="367"/>
      <c r="C112" s="408"/>
      <c r="D112" s="372"/>
      <c r="E112" s="409"/>
      <c r="F112" s="409"/>
    </row>
    <row r="113" spans="1:6" ht="13.8">
      <c r="A113" s="407"/>
      <c r="B113" s="367"/>
      <c r="C113" s="408"/>
      <c r="D113" s="372"/>
      <c r="E113" s="409"/>
      <c r="F113" s="409"/>
    </row>
    <row r="114" spans="1:6" ht="13.8">
      <c r="A114" s="407"/>
      <c r="B114" s="367"/>
      <c r="C114" s="408"/>
      <c r="D114" s="935"/>
      <c r="E114" s="936"/>
      <c r="F114" s="936"/>
    </row>
    <row r="115" spans="1:6">
      <c r="A115" s="410"/>
      <c r="C115" s="369"/>
      <c r="D115" s="411"/>
      <c r="E115" s="412"/>
      <c r="F115" s="413"/>
    </row>
    <row r="116" spans="1:6">
      <c r="A116" s="410"/>
      <c r="C116" s="369"/>
      <c r="D116" s="410"/>
      <c r="E116" s="918"/>
      <c r="F116" s="919"/>
    </row>
    <row r="117" spans="1:6">
      <c r="A117" s="410"/>
      <c r="C117" s="369"/>
      <c r="D117" s="410"/>
      <c r="E117" s="920"/>
      <c r="F117" s="920"/>
    </row>
    <row r="118" spans="1:6">
      <c r="A118" s="410"/>
      <c r="C118" s="369"/>
      <c r="D118" s="410"/>
      <c r="E118" s="414"/>
      <c r="F118" s="414"/>
    </row>
  </sheetData>
  <sheetProtection algorithmName="SHA-512" hashValue="7EUuXxtFgE4DzrhWRFjQmDZNXRZPWoIgmGijE9pThtuvJzCtEIs7Ndb8i81rkDyoI280cJ/RGsHL3dUz/vzwHw==" saltValue="RY6jWx0ZY/De42C1DHCLyw==" spinCount="100000" sheet="1" objects="1" scenarios="1"/>
  <mergeCells count="22">
    <mergeCell ref="A75:E75"/>
    <mergeCell ref="B76:D76"/>
    <mergeCell ref="A84:E84"/>
    <mergeCell ref="A7:A8"/>
    <mergeCell ref="B7:B8"/>
    <mergeCell ref="C7:C8"/>
    <mergeCell ref="E116:F116"/>
    <mergeCell ref="E117:F117"/>
    <mergeCell ref="A1:F1"/>
    <mergeCell ref="A2:F2"/>
    <mergeCell ref="A5:F5"/>
    <mergeCell ref="B6:F6"/>
    <mergeCell ref="A3:F3"/>
    <mergeCell ref="A4:F4"/>
    <mergeCell ref="A91:E91"/>
    <mergeCell ref="B102:F103"/>
    <mergeCell ref="B106:E106"/>
    <mergeCell ref="B107:E107"/>
    <mergeCell ref="B108:D108"/>
    <mergeCell ref="D114:F114"/>
    <mergeCell ref="A17:E17"/>
    <mergeCell ref="A61:E61"/>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rowBreaks count="1" manualBreakCount="1">
    <brk id="6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3"/>
  <sheetViews>
    <sheetView showZeros="0" view="pageBreakPreview" topLeftCell="A15" zoomScale="90" zoomScaleNormal="90" zoomScaleSheetLayoutView="90" workbookViewId="0">
      <selection activeCell="D15" sqref="D15"/>
    </sheetView>
  </sheetViews>
  <sheetFormatPr defaultRowHeight="13.2"/>
  <cols>
    <col min="1" max="1" width="9.6640625" style="470" customWidth="1"/>
    <col min="2" max="2" width="76.44140625" style="471" customWidth="1"/>
    <col min="3" max="3" width="8.33203125" style="468" customWidth="1"/>
    <col min="4" max="4" width="6.5546875" style="468" customWidth="1"/>
    <col min="5" max="5" width="11.109375" style="469" customWidth="1"/>
    <col min="6" max="6" width="16.5546875" style="469" customWidth="1"/>
  </cols>
  <sheetData>
    <row r="1" spans="1:6" s="426" customFormat="1" ht="14.4">
      <c r="A1" s="866" t="s">
        <v>681</v>
      </c>
      <c r="B1" s="866"/>
      <c r="C1" s="866"/>
      <c r="D1" s="866"/>
      <c r="E1" s="866"/>
      <c r="F1" s="866"/>
    </row>
    <row r="2" spans="1:6" s="426" customFormat="1" ht="15.75" customHeight="1">
      <c r="A2" s="976" t="s">
        <v>791</v>
      </c>
      <c r="B2" s="976"/>
      <c r="C2" s="976"/>
      <c r="D2" s="976"/>
      <c r="E2" s="976"/>
      <c r="F2" s="976"/>
    </row>
    <row r="3" spans="1:6" s="426" customFormat="1" ht="15" customHeight="1">
      <c r="A3" s="976" t="s">
        <v>772</v>
      </c>
      <c r="B3" s="976"/>
      <c r="C3" s="976"/>
      <c r="D3" s="976"/>
      <c r="E3" s="976"/>
      <c r="F3" s="976"/>
    </row>
    <row r="4" spans="1:6" s="426" customFormat="1" ht="30" customHeight="1">
      <c r="A4" s="867" t="s">
        <v>774</v>
      </c>
      <c r="B4" s="868"/>
      <c r="C4" s="868"/>
      <c r="D4" s="868"/>
      <c r="E4" s="868"/>
      <c r="F4" s="868"/>
    </row>
    <row r="5" spans="1:6" s="426" customFormat="1" ht="14.4">
      <c r="A5" s="422"/>
      <c r="B5" s="423"/>
      <c r="C5" s="424"/>
      <c r="D5" s="424"/>
      <c r="E5" s="425"/>
      <c r="F5" s="425"/>
    </row>
    <row r="6" spans="1:6" s="426" customFormat="1" ht="15" thickBot="1">
      <c r="A6" s="185" t="s">
        <v>680</v>
      </c>
      <c r="B6" s="878" t="s">
        <v>782</v>
      </c>
      <c r="C6" s="879"/>
      <c r="D6" s="879"/>
      <c r="E6" s="879"/>
      <c r="F6" s="879"/>
    </row>
    <row r="7" spans="1:6" ht="27.6" thickTop="1" thickBot="1">
      <c r="A7" s="968" t="s">
        <v>11</v>
      </c>
      <c r="B7" s="970" t="s">
        <v>14</v>
      </c>
      <c r="C7" s="970" t="s">
        <v>18</v>
      </c>
      <c r="D7" s="427" t="s">
        <v>12</v>
      </c>
      <c r="E7" s="428" t="s">
        <v>531</v>
      </c>
      <c r="F7" s="429" t="s">
        <v>532</v>
      </c>
    </row>
    <row r="8" spans="1:6" ht="14.4" thickTop="1" thickBot="1">
      <c r="A8" s="969"/>
      <c r="B8" s="971"/>
      <c r="C8" s="972"/>
      <c r="D8" s="430" t="s">
        <v>15</v>
      </c>
      <c r="E8" s="431" t="s">
        <v>16</v>
      </c>
      <c r="F8" s="432" t="s">
        <v>17</v>
      </c>
    </row>
    <row r="9" spans="1:6" ht="14.4" thickTop="1" thickBot="1">
      <c r="A9" s="433"/>
      <c r="B9" s="434"/>
      <c r="C9" s="435"/>
      <c r="D9" s="435"/>
      <c r="E9" s="436"/>
      <c r="F9" s="436"/>
    </row>
    <row r="10" spans="1:6" s="437" customFormat="1" ht="13.8" thickTop="1">
      <c r="A10" s="460" t="s">
        <v>630</v>
      </c>
      <c r="B10" s="973" t="s">
        <v>631</v>
      </c>
      <c r="C10" s="973"/>
      <c r="D10" s="973"/>
      <c r="E10" s="974"/>
      <c r="F10" s="975"/>
    </row>
    <row r="11" spans="1:6" s="437" customFormat="1" ht="66">
      <c r="A11" s="476"/>
      <c r="B11" s="438" t="s">
        <v>851</v>
      </c>
      <c r="C11" s="439"/>
      <c r="D11" s="439"/>
      <c r="E11" s="786"/>
      <c r="F11" s="787"/>
    </row>
    <row r="12" spans="1:6" s="441" customFormat="1" ht="237.6">
      <c r="A12" s="418" t="s">
        <v>632</v>
      </c>
      <c r="B12" s="629" t="s">
        <v>900</v>
      </c>
      <c r="C12" s="616" t="s">
        <v>485</v>
      </c>
      <c r="D12" s="616">
        <v>21</v>
      </c>
      <c r="E12" s="788">
        <v>0</v>
      </c>
      <c r="F12" s="789">
        <f t="shared" ref="F12:F24" si="0">E12*D12</f>
        <v>0</v>
      </c>
    </row>
    <row r="13" spans="1:6" s="441" customFormat="1" ht="171.6">
      <c r="A13" s="418" t="s">
        <v>633</v>
      </c>
      <c r="B13" s="606" t="s">
        <v>856</v>
      </c>
      <c r="C13" s="616" t="s">
        <v>485</v>
      </c>
      <c r="D13" s="443">
        <v>2</v>
      </c>
      <c r="E13" s="788">
        <v>0</v>
      </c>
      <c r="F13" s="789">
        <f t="shared" si="0"/>
        <v>0</v>
      </c>
    </row>
    <row r="14" spans="1:6" s="442" customFormat="1" ht="105.6">
      <c r="A14" s="418" t="s">
        <v>634</v>
      </c>
      <c r="B14" s="629" t="s">
        <v>899</v>
      </c>
      <c r="C14" s="616" t="s">
        <v>485</v>
      </c>
      <c r="D14" s="444">
        <v>1</v>
      </c>
      <c r="E14" s="788">
        <v>0</v>
      </c>
      <c r="F14" s="789">
        <f t="shared" si="0"/>
        <v>0</v>
      </c>
    </row>
    <row r="15" spans="1:6" s="442" customFormat="1" ht="184.8">
      <c r="A15" s="635" t="s">
        <v>635</v>
      </c>
      <c r="B15" s="629" t="s">
        <v>901</v>
      </c>
      <c r="C15" s="616" t="s">
        <v>485</v>
      </c>
      <c r="D15" s="443">
        <v>1</v>
      </c>
      <c r="E15" s="788">
        <v>0</v>
      </c>
      <c r="F15" s="789">
        <f t="shared" si="0"/>
        <v>0</v>
      </c>
    </row>
    <row r="16" spans="1:6" s="442" customFormat="1" ht="39.6">
      <c r="A16" s="418" t="s">
        <v>636</v>
      </c>
      <c r="B16" s="630" t="s">
        <v>638</v>
      </c>
      <c r="C16" s="444" t="s">
        <v>583</v>
      </c>
      <c r="D16" s="616">
        <v>845</v>
      </c>
      <c r="E16" s="788">
        <v>0</v>
      </c>
      <c r="F16" s="789">
        <f t="shared" si="0"/>
        <v>0</v>
      </c>
    </row>
    <row r="17" spans="1:8" s="442" customFormat="1" ht="39.6">
      <c r="A17" s="802" t="s">
        <v>637</v>
      </c>
      <c r="B17" s="803" t="s">
        <v>640</v>
      </c>
      <c r="C17" s="804" t="s">
        <v>583</v>
      </c>
      <c r="D17" s="805">
        <v>310</v>
      </c>
      <c r="E17" s="806">
        <v>0</v>
      </c>
      <c r="F17" s="807">
        <f t="shared" si="0"/>
        <v>0</v>
      </c>
    </row>
    <row r="18" spans="1:8" s="442" customFormat="1" ht="39.6">
      <c r="A18" s="802" t="s">
        <v>639</v>
      </c>
      <c r="B18" s="803" t="s">
        <v>642</v>
      </c>
      <c r="C18" s="804" t="s">
        <v>583</v>
      </c>
      <c r="D18" s="805">
        <v>335</v>
      </c>
      <c r="E18" s="806">
        <v>0</v>
      </c>
      <c r="F18" s="807">
        <f t="shared" si="0"/>
        <v>0</v>
      </c>
    </row>
    <row r="19" spans="1:8" s="442" customFormat="1" ht="39.6">
      <c r="A19" s="418" t="s">
        <v>641</v>
      </c>
      <c r="B19" s="629" t="s">
        <v>644</v>
      </c>
      <c r="C19" s="444" t="s">
        <v>583</v>
      </c>
      <c r="D19" s="634">
        <v>845</v>
      </c>
      <c r="E19" s="788">
        <v>0</v>
      </c>
      <c r="F19" s="789">
        <f t="shared" si="0"/>
        <v>0</v>
      </c>
    </row>
    <row r="20" spans="1:8" s="442" customFormat="1" ht="158.4">
      <c r="A20" s="418" t="s">
        <v>643</v>
      </c>
      <c r="B20" s="631" t="s">
        <v>647</v>
      </c>
      <c r="C20" s="628" t="s">
        <v>485</v>
      </c>
      <c r="D20" s="658">
        <v>5</v>
      </c>
      <c r="E20" s="790">
        <v>0</v>
      </c>
      <c r="F20" s="789">
        <f t="shared" si="0"/>
        <v>0</v>
      </c>
    </row>
    <row r="21" spans="1:8" s="442" customFormat="1" ht="39.6">
      <c r="A21" s="418" t="s">
        <v>645</v>
      </c>
      <c r="B21" s="629" t="s">
        <v>857</v>
      </c>
      <c r="C21" s="616" t="s">
        <v>485</v>
      </c>
      <c r="D21" s="659">
        <v>2150</v>
      </c>
      <c r="E21" s="788">
        <v>0</v>
      </c>
      <c r="F21" s="791">
        <f t="shared" si="0"/>
        <v>0</v>
      </c>
    </row>
    <row r="22" spans="1:8" s="442" customFormat="1" ht="14.4">
      <c r="A22" s="418" t="s">
        <v>646</v>
      </c>
      <c r="B22" s="629" t="s">
        <v>650</v>
      </c>
      <c r="C22" s="616" t="s">
        <v>651</v>
      </c>
      <c r="D22" s="659">
        <v>1</v>
      </c>
      <c r="E22" s="788">
        <v>0</v>
      </c>
      <c r="F22" s="789">
        <f t="shared" si="0"/>
        <v>0</v>
      </c>
    </row>
    <row r="23" spans="1:8" s="442" customFormat="1" ht="14.4">
      <c r="A23" s="418" t="s">
        <v>648</v>
      </c>
      <c r="B23" s="633" t="s">
        <v>652</v>
      </c>
      <c r="C23" s="616" t="s">
        <v>651</v>
      </c>
      <c r="D23" s="616">
        <v>1</v>
      </c>
      <c r="E23" s="788">
        <v>0</v>
      </c>
      <c r="F23" s="789">
        <f t="shared" si="0"/>
        <v>0</v>
      </c>
    </row>
    <row r="24" spans="1:8" s="442" customFormat="1" ht="145.80000000000001" thickBot="1">
      <c r="A24" s="418" t="s">
        <v>649</v>
      </c>
      <c r="B24" s="629" t="s">
        <v>653</v>
      </c>
      <c r="C24" s="616" t="s">
        <v>651</v>
      </c>
      <c r="D24" s="616">
        <v>1</v>
      </c>
      <c r="E24" s="788">
        <v>0</v>
      </c>
      <c r="F24" s="789">
        <f t="shared" si="0"/>
        <v>0</v>
      </c>
      <c r="H24" s="445"/>
    </row>
    <row r="25" spans="1:8" s="437" customFormat="1" ht="19.5" customHeight="1" thickTop="1" thickBot="1">
      <c r="A25" s="955" t="s">
        <v>654</v>
      </c>
      <c r="B25" s="956"/>
      <c r="C25" s="956"/>
      <c r="D25" s="956"/>
      <c r="E25" s="957"/>
      <c r="F25" s="792">
        <f>SUM(F12:F24)</f>
        <v>0</v>
      </c>
    </row>
    <row r="26" spans="1:8" s="451" customFormat="1" ht="14.4" thickTop="1" thickBot="1">
      <c r="A26" s="446"/>
      <c r="B26" s="447"/>
      <c r="C26" s="448"/>
      <c r="D26" s="448"/>
      <c r="E26" s="449"/>
      <c r="F26" s="450"/>
    </row>
    <row r="27" spans="1:8" s="451" customFormat="1" ht="13.8" thickTop="1">
      <c r="A27" s="460" t="s">
        <v>655</v>
      </c>
      <c r="B27" s="958" t="s">
        <v>656</v>
      </c>
      <c r="C27" s="958"/>
      <c r="D27" s="958"/>
      <c r="E27" s="959"/>
      <c r="F27" s="960"/>
    </row>
    <row r="28" spans="1:8" s="451" customFormat="1" ht="19.5" customHeight="1">
      <c r="A28" s="476"/>
      <c r="B28" s="440" t="s">
        <v>657</v>
      </c>
      <c r="C28" s="452"/>
      <c r="D28" s="452"/>
      <c r="E28" s="453"/>
      <c r="F28" s="454"/>
    </row>
    <row r="29" spans="1:8" s="451" customFormat="1" ht="66">
      <c r="A29" s="635" t="s">
        <v>503</v>
      </c>
      <c r="B29" s="629" t="s">
        <v>902</v>
      </c>
      <c r="C29" s="636" t="s">
        <v>13</v>
      </c>
      <c r="D29" s="636">
        <v>1</v>
      </c>
      <c r="E29" s="793">
        <v>0</v>
      </c>
      <c r="F29" s="794">
        <f t="shared" ref="F29:F53" si="1">E29*D29</f>
        <v>0</v>
      </c>
    </row>
    <row r="30" spans="1:8" s="451" customFormat="1">
      <c r="A30" s="635" t="s">
        <v>504</v>
      </c>
      <c r="B30" s="629" t="s">
        <v>858</v>
      </c>
      <c r="C30" s="636" t="s">
        <v>13</v>
      </c>
      <c r="D30" s="636">
        <v>1</v>
      </c>
      <c r="E30" s="793">
        <v>0</v>
      </c>
      <c r="F30" s="794">
        <f t="shared" si="1"/>
        <v>0</v>
      </c>
    </row>
    <row r="31" spans="1:8" s="451" customFormat="1" ht="26.4">
      <c r="A31" s="635" t="s">
        <v>658</v>
      </c>
      <c r="B31" s="629" t="s">
        <v>903</v>
      </c>
      <c r="C31" s="636" t="s">
        <v>13</v>
      </c>
      <c r="D31" s="636">
        <v>1</v>
      </c>
      <c r="E31" s="793">
        <v>0</v>
      </c>
      <c r="F31" s="794">
        <f t="shared" si="1"/>
        <v>0</v>
      </c>
    </row>
    <row r="32" spans="1:8" s="451" customFormat="1">
      <c r="A32" s="635" t="s">
        <v>659</v>
      </c>
      <c r="B32" s="629" t="s">
        <v>859</v>
      </c>
      <c r="C32" s="636" t="s">
        <v>13</v>
      </c>
      <c r="D32" s="636">
        <v>1</v>
      </c>
      <c r="E32" s="793">
        <v>0</v>
      </c>
      <c r="F32" s="794">
        <f t="shared" si="1"/>
        <v>0</v>
      </c>
    </row>
    <row r="33" spans="1:6" s="451" customFormat="1" ht="39.6">
      <c r="A33" s="635" t="s">
        <v>660</v>
      </c>
      <c r="B33" s="632" t="s">
        <v>904</v>
      </c>
      <c r="C33" s="636" t="s">
        <v>13</v>
      </c>
      <c r="D33" s="636">
        <v>2</v>
      </c>
      <c r="E33" s="793">
        <v>0</v>
      </c>
      <c r="F33" s="794">
        <f t="shared" si="1"/>
        <v>0</v>
      </c>
    </row>
    <row r="34" spans="1:6" s="451" customFormat="1" ht="26.4">
      <c r="A34" s="635" t="s">
        <v>661</v>
      </c>
      <c r="B34" s="632" t="s">
        <v>905</v>
      </c>
      <c r="C34" s="636" t="s">
        <v>13</v>
      </c>
      <c r="D34" s="636">
        <v>1</v>
      </c>
      <c r="E34" s="793">
        <v>0</v>
      </c>
      <c r="F34" s="794">
        <f t="shared" si="1"/>
        <v>0</v>
      </c>
    </row>
    <row r="35" spans="1:6" s="451" customFormat="1" ht="26.4">
      <c r="A35" s="635" t="s">
        <v>662</v>
      </c>
      <c r="B35" s="660" t="s">
        <v>906</v>
      </c>
      <c r="C35" s="636" t="s">
        <v>13</v>
      </c>
      <c r="D35" s="636">
        <v>4</v>
      </c>
      <c r="E35" s="793">
        <v>0</v>
      </c>
      <c r="F35" s="794">
        <f t="shared" si="1"/>
        <v>0</v>
      </c>
    </row>
    <row r="36" spans="1:6" s="451" customFormat="1" ht="26.4">
      <c r="A36" s="635" t="s">
        <v>663</v>
      </c>
      <c r="B36" s="660" t="s">
        <v>907</v>
      </c>
      <c r="C36" s="636" t="s">
        <v>13</v>
      </c>
      <c r="D36" s="636">
        <v>26</v>
      </c>
      <c r="E36" s="793">
        <v>0</v>
      </c>
      <c r="F36" s="794">
        <f t="shared" si="1"/>
        <v>0</v>
      </c>
    </row>
    <row r="37" spans="1:6" s="451" customFormat="1" ht="39.6">
      <c r="A37" s="635" t="s">
        <v>664</v>
      </c>
      <c r="B37" s="662" t="s">
        <v>895</v>
      </c>
      <c r="C37" s="636" t="s">
        <v>13</v>
      </c>
      <c r="D37" s="636">
        <v>1</v>
      </c>
      <c r="E37" s="793">
        <v>0</v>
      </c>
      <c r="F37" s="794">
        <f t="shared" si="1"/>
        <v>0</v>
      </c>
    </row>
    <row r="38" spans="1:6" s="437" customFormat="1" ht="39.6">
      <c r="A38" s="635" t="s">
        <v>909</v>
      </c>
      <c r="B38" s="662" t="s">
        <v>908</v>
      </c>
      <c r="C38" s="636" t="s">
        <v>896</v>
      </c>
      <c r="D38" s="636">
        <v>1</v>
      </c>
      <c r="E38" s="793">
        <v>0</v>
      </c>
      <c r="F38" s="794">
        <f t="shared" si="1"/>
        <v>0</v>
      </c>
    </row>
    <row r="39" spans="1:6" s="437" customFormat="1" ht="26.4">
      <c r="A39" s="635" t="s">
        <v>910</v>
      </c>
      <c r="B39" s="662" t="s">
        <v>897</v>
      </c>
      <c r="C39" s="636" t="s">
        <v>13</v>
      </c>
      <c r="D39" s="636">
        <v>1</v>
      </c>
      <c r="E39" s="793">
        <v>0</v>
      </c>
      <c r="F39" s="794">
        <f t="shared" si="1"/>
        <v>0</v>
      </c>
    </row>
    <row r="40" spans="1:6" s="451" customFormat="1" ht="26.4">
      <c r="A40" s="635" t="s">
        <v>911</v>
      </c>
      <c r="B40" s="632" t="s">
        <v>665</v>
      </c>
      <c r="C40" s="636" t="s">
        <v>13</v>
      </c>
      <c r="D40" s="636">
        <v>26</v>
      </c>
      <c r="E40" s="793">
        <v>0</v>
      </c>
      <c r="F40" s="794">
        <f t="shared" si="1"/>
        <v>0</v>
      </c>
    </row>
    <row r="41" spans="1:6" s="437" customFormat="1" ht="26.4">
      <c r="A41" s="635" t="s">
        <v>912</v>
      </c>
      <c r="B41" s="632" t="s">
        <v>852</v>
      </c>
      <c r="C41" s="455" t="s">
        <v>13</v>
      </c>
      <c r="D41" s="636">
        <v>15</v>
      </c>
      <c r="E41" s="795">
        <v>0</v>
      </c>
      <c r="F41" s="794">
        <f t="shared" si="1"/>
        <v>0</v>
      </c>
    </row>
    <row r="42" spans="1:6" s="437" customFormat="1" ht="26.4">
      <c r="A42" s="635" t="s">
        <v>913</v>
      </c>
      <c r="B42" s="632" t="s">
        <v>853</v>
      </c>
      <c r="C42" s="455" t="s">
        <v>13</v>
      </c>
      <c r="D42" s="636">
        <v>15</v>
      </c>
      <c r="E42" s="795">
        <v>0</v>
      </c>
      <c r="F42" s="794">
        <f t="shared" si="1"/>
        <v>0</v>
      </c>
    </row>
    <row r="43" spans="1:6" s="437" customFormat="1" ht="26.4">
      <c r="A43" s="635" t="s">
        <v>666</v>
      </c>
      <c r="B43" s="632" t="s">
        <v>854</v>
      </c>
      <c r="C43" s="455" t="s">
        <v>13</v>
      </c>
      <c r="D43" s="636">
        <v>4</v>
      </c>
      <c r="E43" s="795">
        <v>0</v>
      </c>
      <c r="F43" s="794">
        <f t="shared" si="1"/>
        <v>0</v>
      </c>
    </row>
    <row r="44" spans="1:6" s="437" customFormat="1" ht="26.4">
      <c r="A44" s="635" t="s">
        <v>667</v>
      </c>
      <c r="B44" s="632" t="s">
        <v>855</v>
      </c>
      <c r="C44" s="455" t="s">
        <v>13</v>
      </c>
      <c r="D44" s="636">
        <v>11</v>
      </c>
      <c r="E44" s="795">
        <v>0</v>
      </c>
      <c r="F44" s="794">
        <f t="shared" si="1"/>
        <v>0</v>
      </c>
    </row>
    <row r="45" spans="1:6" s="437" customFormat="1" ht="26.4">
      <c r="A45" s="635" t="s">
        <v>668</v>
      </c>
      <c r="B45" s="663" t="s">
        <v>860</v>
      </c>
      <c r="C45" s="664" t="s">
        <v>13</v>
      </c>
      <c r="D45" s="616">
        <v>26</v>
      </c>
      <c r="E45" s="795">
        <v>0</v>
      </c>
      <c r="F45" s="794">
        <f t="shared" si="1"/>
        <v>0</v>
      </c>
    </row>
    <row r="46" spans="1:6" s="437" customFormat="1" ht="39.6">
      <c r="A46" s="635" t="s">
        <v>670</v>
      </c>
      <c r="B46" s="660" t="s">
        <v>861</v>
      </c>
      <c r="C46" s="664" t="s">
        <v>583</v>
      </c>
      <c r="D46" s="616">
        <v>745</v>
      </c>
      <c r="E46" s="795">
        <v>0</v>
      </c>
      <c r="F46" s="794">
        <f t="shared" si="1"/>
        <v>0</v>
      </c>
    </row>
    <row r="47" spans="1:6" s="437" customFormat="1" ht="39.6">
      <c r="A47" s="635" t="s">
        <v>671</v>
      </c>
      <c r="B47" s="660" t="s">
        <v>898</v>
      </c>
      <c r="C47" s="664" t="s">
        <v>583</v>
      </c>
      <c r="D47" s="616">
        <v>165</v>
      </c>
      <c r="E47" s="795">
        <v>0</v>
      </c>
      <c r="F47" s="794">
        <f t="shared" si="1"/>
        <v>0</v>
      </c>
    </row>
    <row r="48" spans="1:6" s="437" customFormat="1" ht="39.6">
      <c r="A48" s="635" t="s">
        <v>673</v>
      </c>
      <c r="B48" s="630" t="s">
        <v>669</v>
      </c>
      <c r="C48" s="616" t="s">
        <v>583</v>
      </c>
      <c r="D48" s="616">
        <v>145</v>
      </c>
      <c r="E48" s="788">
        <v>0</v>
      </c>
      <c r="F48" s="794">
        <f t="shared" si="1"/>
        <v>0</v>
      </c>
    </row>
    <row r="49" spans="1:6" s="437" customFormat="1" ht="39.6">
      <c r="A49" s="635" t="s">
        <v>674</v>
      </c>
      <c r="B49" s="632" t="s">
        <v>672</v>
      </c>
      <c r="C49" s="456" t="s">
        <v>583</v>
      </c>
      <c r="D49" s="637">
        <v>145</v>
      </c>
      <c r="E49" s="796">
        <v>0</v>
      </c>
      <c r="F49" s="794">
        <f t="shared" si="1"/>
        <v>0</v>
      </c>
    </row>
    <row r="50" spans="1:6" s="437" customFormat="1" ht="39.6">
      <c r="A50" s="635" t="s">
        <v>676</v>
      </c>
      <c r="B50" s="632" t="s">
        <v>644</v>
      </c>
      <c r="C50" s="456" t="s">
        <v>583</v>
      </c>
      <c r="D50" s="637">
        <v>910</v>
      </c>
      <c r="E50" s="796">
        <v>0</v>
      </c>
      <c r="F50" s="794">
        <f t="shared" si="1"/>
        <v>0</v>
      </c>
    </row>
    <row r="51" spans="1:6" s="437" customFormat="1">
      <c r="A51" s="635" t="s">
        <v>914</v>
      </c>
      <c r="B51" s="632" t="s">
        <v>675</v>
      </c>
      <c r="C51" s="455" t="s">
        <v>651</v>
      </c>
      <c r="D51" s="457">
        <v>1</v>
      </c>
      <c r="E51" s="797">
        <v>0</v>
      </c>
      <c r="F51" s="794">
        <f t="shared" si="1"/>
        <v>0</v>
      </c>
    </row>
    <row r="52" spans="1:6" s="437" customFormat="1">
      <c r="A52" s="635" t="s">
        <v>915</v>
      </c>
      <c r="B52" s="660" t="s">
        <v>677</v>
      </c>
      <c r="C52" s="455" t="s">
        <v>651</v>
      </c>
      <c r="D52" s="661">
        <v>1</v>
      </c>
      <c r="E52" s="798">
        <v>0</v>
      </c>
      <c r="F52" s="794">
        <f t="shared" si="1"/>
        <v>0</v>
      </c>
    </row>
    <row r="53" spans="1:6" s="437" customFormat="1" ht="13.8" thickBot="1">
      <c r="A53" s="635" t="s">
        <v>916</v>
      </c>
      <c r="B53" s="660" t="s">
        <v>678</v>
      </c>
      <c r="C53" s="455" t="s">
        <v>651</v>
      </c>
      <c r="D53" s="661">
        <v>1</v>
      </c>
      <c r="E53" s="798">
        <v>0</v>
      </c>
      <c r="F53" s="794">
        <f t="shared" si="1"/>
        <v>0</v>
      </c>
    </row>
    <row r="54" spans="1:6" ht="18.75" customHeight="1" thickTop="1" thickBot="1">
      <c r="A54" s="961" t="s">
        <v>679</v>
      </c>
      <c r="B54" s="962"/>
      <c r="C54" s="962"/>
      <c r="D54" s="962"/>
      <c r="E54" s="963"/>
      <c r="F54" s="792">
        <f>SUM(F29:F53)</f>
        <v>0</v>
      </c>
    </row>
    <row r="55" spans="1:6" ht="24" customHeight="1" thickTop="1">
      <c r="A55" s="458"/>
      <c r="B55" s="459"/>
      <c r="C55" s="459"/>
      <c r="D55" s="459"/>
      <c r="E55" s="459"/>
      <c r="F55" s="5"/>
    </row>
    <row r="56" spans="1:6" ht="24" customHeight="1" thickBot="1">
      <c r="A56" s="458"/>
      <c r="B56" s="459"/>
      <c r="C56" s="459"/>
      <c r="D56" s="459"/>
      <c r="E56" s="459"/>
      <c r="F56" s="5"/>
    </row>
    <row r="57" spans="1:6" ht="21.75" customHeight="1" thickTop="1" thickBot="1">
      <c r="A57" s="475" t="s">
        <v>682</v>
      </c>
      <c r="B57" s="472" t="s">
        <v>683</v>
      </c>
      <c r="C57" s="473"/>
      <c r="D57" s="473"/>
      <c r="E57" s="473"/>
      <c r="F57" s="474"/>
    </row>
    <row r="58" spans="1:6" ht="21" customHeight="1" thickTop="1" thickBot="1">
      <c r="A58" s="460" t="s">
        <v>77</v>
      </c>
      <c r="B58" s="964" t="s">
        <v>684</v>
      </c>
      <c r="C58" s="965"/>
      <c r="D58" s="965"/>
      <c r="E58" s="966"/>
      <c r="F58" s="799">
        <f>F25</f>
        <v>0</v>
      </c>
    </row>
    <row r="59" spans="1:6" ht="22.5" customHeight="1" thickTop="1" thickBot="1">
      <c r="A59" s="460" t="s">
        <v>480</v>
      </c>
      <c r="B59" s="967" t="s">
        <v>685</v>
      </c>
      <c r="C59" s="965"/>
      <c r="D59" s="965"/>
      <c r="E59" s="966"/>
      <c r="F59" s="800">
        <f>F54</f>
        <v>0</v>
      </c>
    </row>
    <row r="60" spans="1:6" ht="20.25" customHeight="1" thickTop="1" thickBot="1">
      <c r="A60" s="461"/>
      <c r="B60" s="462"/>
      <c r="C60" s="953" t="s">
        <v>778</v>
      </c>
      <c r="D60" s="953"/>
      <c r="E60" s="954"/>
      <c r="F60" s="801">
        <f>SUM(F58:F59)</f>
        <v>0</v>
      </c>
    </row>
    <row r="61" spans="1:6" ht="13.8" thickTop="1">
      <c r="A61" s="461"/>
      <c r="B61" s="462"/>
      <c r="C61" s="463"/>
      <c r="D61" s="463"/>
      <c r="E61" s="464"/>
      <c r="F61" s="464"/>
    </row>
    <row r="62" spans="1:6">
      <c r="A62" s="461"/>
      <c r="B62"/>
      <c r="C62" s="463"/>
      <c r="D62" s="463"/>
      <c r="E62" s="464"/>
      <c r="F62" s="464"/>
    </row>
    <row r="63" spans="1:6">
      <c r="A63" s="465"/>
      <c r="B63" s="466"/>
      <c r="C63" s="467"/>
    </row>
  </sheetData>
  <sheetProtection algorithmName="SHA-512" hashValue="e58qVjOYIxWOfi1Hqqq8bNBmBasHh6zloQYOrJPsx858rGKFRvyMNkIXnF4z4Zz4mwyVFHYNwB24bNFNpSWViw==" saltValue="DxJiQIB0ql1e4tDDIhShfg==" spinCount="100000" sheet="1" objects="1" scenarios="1"/>
  <mergeCells count="15">
    <mergeCell ref="A7:A8"/>
    <mergeCell ref="B7:B8"/>
    <mergeCell ref="C7:C8"/>
    <mergeCell ref="B10:F10"/>
    <mergeCell ref="A1:F1"/>
    <mergeCell ref="A2:F2"/>
    <mergeCell ref="B6:F6"/>
    <mergeCell ref="A4:F4"/>
    <mergeCell ref="A3:F3"/>
    <mergeCell ref="C60:E60"/>
    <mergeCell ref="A25:E25"/>
    <mergeCell ref="B27:F27"/>
    <mergeCell ref="A54:E54"/>
    <mergeCell ref="B58:E58"/>
    <mergeCell ref="B59:E59"/>
  </mergeCells>
  <pageMargins left="0.70866141732283472" right="0.31496062992125984" top="0.35433070866141736" bottom="0.55118110236220474" header="0.31496062992125984" footer="0.31496062992125984"/>
  <pageSetup scale="75" orientation="portrait" horizontalDpi="4294967294" verticalDpi="4294967294" r:id="rId1"/>
  <headerFooter>
    <oddFooter>&amp;CХирургија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18"/>
  <sheetViews>
    <sheetView showZeros="0" view="pageBreakPreview" topLeftCell="A10" zoomScaleNormal="100" zoomScaleSheetLayoutView="100" workbookViewId="0">
      <selection activeCell="D16" sqref="D16"/>
    </sheetView>
  </sheetViews>
  <sheetFormatPr defaultColWidth="9.109375" defaultRowHeight="13.2"/>
  <cols>
    <col min="1" max="1" width="7.33203125" style="479" customWidth="1"/>
    <col min="2" max="2" width="37.88671875" style="479" customWidth="1"/>
    <col min="3" max="3" width="6.109375" style="479" customWidth="1"/>
    <col min="4" max="4" width="11" style="479" customWidth="1"/>
    <col min="5" max="5" width="13.44140625" style="479" customWidth="1"/>
    <col min="6" max="6" width="20.109375" style="479" customWidth="1"/>
    <col min="7" max="16384" width="9.109375" style="479"/>
  </cols>
  <sheetData>
    <row r="1" spans="1:6" ht="13.8">
      <c r="A1" s="866" t="s">
        <v>681</v>
      </c>
      <c r="B1" s="866"/>
      <c r="C1" s="866"/>
      <c r="D1" s="866"/>
      <c r="E1" s="866"/>
      <c r="F1" s="866"/>
    </row>
    <row r="2" spans="1:6" ht="46.5" customHeight="1">
      <c r="A2" s="867" t="s">
        <v>792</v>
      </c>
      <c r="B2" s="868"/>
      <c r="C2" s="868"/>
      <c r="D2" s="868"/>
      <c r="E2" s="868"/>
      <c r="F2" s="868"/>
    </row>
    <row r="4" spans="1:6" ht="14.4" thickBot="1">
      <c r="A4" s="185" t="s">
        <v>752</v>
      </c>
      <c r="B4" s="878" t="s">
        <v>750</v>
      </c>
      <c r="C4" s="879"/>
      <c r="D4" s="879"/>
      <c r="E4" s="879"/>
      <c r="F4" s="879"/>
    </row>
    <row r="5" spans="1:6" ht="24" thickTop="1" thickBot="1">
      <c r="A5" s="977" t="s">
        <v>11</v>
      </c>
      <c r="B5" s="978" t="s">
        <v>14</v>
      </c>
      <c r="C5" s="979" t="s">
        <v>18</v>
      </c>
      <c r="D5" s="477" t="s">
        <v>12</v>
      </c>
      <c r="E5" s="477" t="s">
        <v>531</v>
      </c>
      <c r="F5" s="478" t="s">
        <v>532</v>
      </c>
    </row>
    <row r="6" spans="1:6" ht="13.8" thickBot="1">
      <c r="A6" s="977"/>
      <c r="B6" s="978"/>
      <c r="C6" s="979"/>
      <c r="D6" s="480" t="s">
        <v>15</v>
      </c>
      <c r="E6" s="480" t="s">
        <v>16</v>
      </c>
      <c r="F6" s="481" t="s">
        <v>17</v>
      </c>
    </row>
    <row r="7" spans="1:6" ht="15" customHeight="1" thickBot="1">
      <c r="A7" s="520" t="s">
        <v>443</v>
      </c>
      <c r="B7" s="482" t="s">
        <v>751</v>
      </c>
      <c r="C7" s="483"/>
      <c r="D7" s="483"/>
      <c r="E7" s="483"/>
      <c r="F7" s="484"/>
    </row>
    <row r="8" spans="1:6" ht="54" thickBot="1">
      <c r="A8" s="527" t="s">
        <v>632</v>
      </c>
      <c r="B8" s="485" t="s">
        <v>686</v>
      </c>
      <c r="C8" s="486" t="s">
        <v>473</v>
      </c>
      <c r="D8" s="486">
        <v>180</v>
      </c>
      <c r="E8" s="811">
        <v>0</v>
      </c>
      <c r="F8" s="812">
        <f>D8*E8</f>
        <v>0</v>
      </c>
    </row>
    <row r="9" spans="1:6" ht="13.8" thickBot="1">
      <c r="A9" s="521"/>
      <c r="B9" s="487" t="s">
        <v>687</v>
      </c>
      <c r="C9" s="483"/>
      <c r="D9" s="483"/>
      <c r="E9" s="813"/>
      <c r="F9" s="814">
        <f>F8</f>
        <v>0</v>
      </c>
    </row>
    <row r="10" spans="1:6" ht="33.75" customHeight="1" thickBot="1">
      <c r="A10" s="522" t="s">
        <v>688</v>
      </c>
      <c r="B10" s="482" t="s">
        <v>753</v>
      </c>
      <c r="C10" s="489"/>
      <c r="D10" s="489"/>
      <c r="E10" s="815"/>
      <c r="F10" s="816"/>
    </row>
    <row r="11" spans="1:6" ht="118.8">
      <c r="A11" s="528" t="s">
        <v>503</v>
      </c>
      <c r="B11" s="490" t="s">
        <v>689</v>
      </c>
      <c r="C11" s="491"/>
      <c r="D11" s="491"/>
      <c r="E11" s="817"/>
      <c r="F11" s="818"/>
    </row>
    <row r="12" spans="1:6" ht="26.4">
      <c r="A12" s="523"/>
      <c r="B12" s="492" t="s">
        <v>690</v>
      </c>
      <c r="C12" s="493"/>
      <c r="D12" s="493"/>
      <c r="E12" s="819"/>
      <c r="F12" s="820"/>
    </row>
    <row r="13" spans="1:6">
      <c r="A13" s="523"/>
      <c r="B13" s="492" t="s">
        <v>691</v>
      </c>
      <c r="C13" s="493"/>
      <c r="D13" s="493"/>
      <c r="E13" s="819"/>
      <c r="F13" s="820"/>
    </row>
    <row r="14" spans="1:6">
      <c r="A14" s="523"/>
      <c r="B14" s="492" t="s">
        <v>692</v>
      </c>
      <c r="C14" s="493"/>
      <c r="D14" s="493"/>
      <c r="E14" s="819"/>
      <c r="F14" s="820"/>
    </row>
    <row r="15" spans="1:6" ht="15.6">
      <c r="A15" s="523"/>
      <c r="B15" s="494" t="s">
        <v>693</v>
      </c>
      <c r="C15" s="493"/>
      <c r="D15" s="493"/>
      <c r="E15" s="819"/>
      <c r="F15" s="820"/>
    </row>
    <row r="16" spans="1:6">
      <c r="A16" s="523"/>
      <c r="B16" s="495" t="s">
        <v>862</v>
      </c>
      <c r="C16" s="493" t="s">
        <v>485</v>
      </c>
      <c r="D16" s="493">
        <v>6</v>
      </c>
      <c r="E16" s="821">
        <v>0</v>
      </c>
      <c r="F16" s="820">
        <f>D16*E16</f>
        <v>0</v>
      </c>
    </row>
    <row r="17" spans="1:6">
      <c r="A17" s="523"/>
      <c r="B17" s="495" t="s">
        <v>863</v>
      </c>
      <c r="C17" s="493" t="s">
        <v>485</v>
      </c>
      <c r="D17" s="493">
        <v>5</v>
      </c>
      <c r="E17" s="821">
        <v>0</v>
      </c>
      <c r="F17" s="820">
        <f>D17*E17</f>
        <v>0</v>
      </c>
    </row>
    <row r="18" spans="1:6">
      <c r="A18" s="523"/>
      <c r="B18" s="495" t="s">
        <v>864</v>
      </c>
      <c r="C18" s="493" t="s">
        <v>485</v>
      </c>
      <c r="D18" s="493">
        <v>3</v>
      </c>
      <c r="E18" s="821">
        <v>0</v>
      </c>
      <c r="F18" s="820">
        <f t="shared" ref="F18:F20" si="0">D18*E18</f>
        <v>0</v>
      </c>
    </row>
    <row r="19" spans="1:6">
      <c r="A19" s="523"/>
      <c r="B19" s="495" t="s">
        <v>865</v>
      </c>
      <c r="C19" s="493" t="s">
        <v>485</v>
      </c>
      <c r="D19" s="493">
        <v>2</v>
      </c>
      <c r="E19" s="821">
        <v>0</v>
      </c>
      <c r="F19" s="820">
        <f t="shared" si="0"/>
        <v>0</v>
      </c>
    </row>
    <row r="20" spans="1:6">
      <c r="A20" s="523"/>
      <c r="B20" s="495" t="s">
        <v>866</v>
      </c>
      <c r="C20" s="493" t="s">
        <v>485</v>
      </c>
      <c r="D20" s="493">
        <v>1</v>
      </c>
      <c r="E20" s="821">
        <v>0</v>
      </c>
      <c r="F20" s="820">
        <f t="shared" si="0"/>
        <v>0</v>
      </c>
    </row>
    <row r="21" spans="1:6" ht="66">
      <c r="A21" s="529" t="s">
        <v>504</v>
      </c>
      <c r="B21" s="496" t="s">
        <v>694</v>
      </c>
      <c r="C21" s="497"/>
      <c r="D21" s="497"/>
      <c r="E21" s="822"/>
      <c r="F21" s="823"/>
    </row>
    <row r="22" spans="1:6">
      <c r="A22" s="523"/>
      <c r="B22" s="638" t="s">
        <v>891</v>
      </c>
      <c r="C22" s="493"/>
      <c r="D22" s="493"/>
      <c r="E22" s="821"/>
      <c r="F22" s="820"/>
    </row>
    <row r="23" spans="1:6">
      <c r="A23" s="523"/>
      <c r="B23" s="492" t="s">
        <v>692</v>
      </c>
      <c r="C23" s="493"/>
      <c r="D23" s="493"/>
      <c r="E23" s="821"/>
      <c r="F23" s="820"/>
    </row>
    <row r="24" spans="1:6">
      <c r="A24" s="523"/>
      <c r="B24" s="495" t="s">
        <v>695</v>
      </c>
      <c r="C24" s="493"/>
      <c r="D24" s="493"/>
      <c r="E24" s="821"/>
      <c r="F24" s="820"/>
    </row>
    <row r="25" spans="1:6" ht="15.6">
      <c r="A25" s="523"/>
      <c r="B25" s="494" t="s">
        <v>693</v>
      </c>
      <c r="C25" s="493"/>
      <c r="D25" s="493"/>
      <c r="E25" s="821"/>
      <c r="F25" s="820"/>
    </row>
    <row r="26" spans="1:6" ht="13.8" thickBot="1">
      <c r="A26" s="523"/>
      <c r="B26" s="495" t="s">
        <v>696</v>
      </c>
      <c r="C26" s="493" t="s">
        <v>485</v>
      </c>
      <c r="D26" s="493">
        <v>2</v>
      </c>
      <c r="E26" s="821">
        <v>0</v>
      </c>
      <c r="F26" s="820">
        <f>D26*E26</f>
        <v>0</v>
      </c>
    </row>
    <row r="27" spans="1:6" ht="94.8" customHeight="1">
      <c r="A27" s="528" t="s">
        <v>658</v>
      </c>
      <c r="B27" s="496" t="s">
        <v>697</v>
      </c>
      <c r="C27" s="497"/>
      <c r="D27" s="497"/>
      <c r="E27" s="822"/>
      <c r="F27" s="823"/>
    </row>
    <row r="28" spans="1:6" ht="26.4">
      <c r="A28" s="523"/>
      <c r="B28" s="638" t="s">
        <v>698</v>
      </c>
      <c r="C28" s="493"/>
      <c r="D28" s="493"/>
      <c r="E28" s="821"/>
      <c r="F28" s="824"/>
    </row>
    <row r="29" spans="1:6">
      <c r="A29" s="523"/>
      <c r="B29" s="495" t="s">
        <v>699</v>
      </c>
      <c r="C29" s="493"/>
      <c r="D29" s="493"/>
      <c r="E29" s="821"/>
      <c r="F29" s="824"/>
    </row>
    <row r="30" spans="1:6">
      <c r="A30" s="523"/>
      <c r="B30" s="499" t="s">
        <v>700</v>
      </c>
      <c r="C30" s="493"/>
      <c r="D30" s="493"/>
      <c r="E30" s="821"/>
      <c r="F30" s="824"/>
    </row>
    <row r="31" spans="1:6">
      <c r="A31" s="655"/>
      <c r="B31" s="656" t="s">
        <v>701</v>
      </c>
      <c r="C31" s="657" t="s">
        <v>485</v>
      </c>
      <c r="D31" s="657">
        <f>SUM(D16:D26)</f>
        <v>19</v>
      </c>
      <c r="E31" s="825">
        <v>0</v>
      </c>
      <c r="F31" s="826">
        <f>D31*E31</f>
        <v>0</v>
      </c>
    </row>
    <row r="32" spans="1:6" ht="26.4">
      <c r="A32" s="529" t="s">
        <v>659</v>
      </c>
      <c r="B32" s="499" t="s">
        <v>702</v>
      </c>
      <c r="C32" s="493"/>
      <c r="D32" s="493"/>
      <c r="E32" s="819"/>
      <c r="F32" s="820"/>
    </row>
    <row r="33" spans="1:6" ht="26.4">
      <c r="A33" s="523"/>
      <c r="B33" s="638" t="s">
        <v>698</v>
      </c>
      <c r="C33" s="493"/>
      <c r="D33" s="493"/>
      <c r="E33" s="819"/>
      <c r="F33" s="820"/>
    </row>
    <row r="34" spans="1:6">
      <c r="A34" s="524"/>
      <c r="B34" s="639" t="s">
        <v>700</v>
      </c>
      <c r="C34" s="640" t="s">
        <v>485</v>
      </c>
      <c r="D34" s="640">
        <f>D31</f>
        <v>19</v>
      </c>
      <c r="E34" s="827">
        <v>0</v>
      </c>
      <c r="F34" s="820">
        <f>D34*E34</f>
        <v>0</v>
      </c>
    </row>
    <row r="35" spans="1:6" ht="118.8">
      <c r="A35" s="529" t="s">
        <v>660</v>
      </c>
      <c r="B35" s="496" t="s">
        <v>703</v>
      </c>
      <c r="C35" s="497"/>
      <c r="D35" s="497"/>
      <c r="E35" s="822"/>
      <c r="F35" s="823"/>
    </row>
    <row r="36" spans="1:6" ht="13.8">
      <c r="A36" s="523"/>
      <c r="B36" s="499" t="s">
        <v>704</v>
      </c>
      <c r="C36" s="493" t="s">
        <v>473</v>
      </c>
      <c r="D36" s="493">
        <v>46</v>
      </c>
      <c r="E36" s="821">
        <v>0</v>
      </c>
      <c r="F36" s="820">
        <f>D36*E36</f>
        <v>0</v>
      </c>
    </row>
    <row r="37" spans="1:6" ht="13.8">
      <c r="A37" s="523"/>
      <c r="B37" s="499" t="s">
        <v>705</v>
      </c>
      <c r="C37" s="493" t="s">
        <v>473</v>
      </c>
      <c r="D37" s="493">
        <v>96</v>
      </c>
      <c r="E37" s="821">
        <v>0</v>
      </c>
      <c r="F37" s="820">
        <f>D37*E37</f>
        <v>0</v>
      </c>
    </row>
    <row r="38" spans="1:6" ht="13.8">
      <c r="A38" s="524"/>
      <c r="B38" s="639" t="s">
        <v>706</v>
      </c>
      <c r="C38" s="501" t="s">
        <v>473</v>
      </c>
      <c r="D38" s="640">
        <v>114</v>
      </c>
      <c r="E38" s="827">
        <v>0</v>
      </c>
      <c r="F38" s="820">
        <f>D38*E38</f>
        <v>0</v>
      </c>
    </row>
    <row r="39" spans="1:6" ht="66">
      <c r="A39" s="529" t="s">
        <v>661</v>
      </c>
      <c r="B39" s="598" t="s">
        <v>707</v>
      </c>
      <c r="C39" s="497"/>
      <c r="D39" s="497"/>
      <c r="E39" s="822"/>
      <c r="F39" s="823"/>
    </row>
    <row r="40" spans="1:6" ht="13.8" thickBot="1">
      <c r="A40" s="524"/>
      <c r="B40" s="502" t="s">
        <v>708</v>
      </c>
      <c r="C40" s="501" t="s">
        <v>485</v>
      </c>
      <c r="D40" s="501">
        <v>2</v>
      </c>
      <c r="E40" s="821">
        <v>0</v>
      </c>
      <c r="F40" s="820">
        <f>D40*E40</f>
        <v>0</v>
      </c>
    </row>
    <row r="41" spans="1:6" ht="13.8" thickBot="1">
      <c r="A41" s="525"/>
      <c r="B41" s="503" t="s">
        <v>709</v>
      </c>
      <c r="C41" s="504"/>
      <c r="D41" s="504"/>
      <c r="E41" s="828"/>
      <c r="F41" s="829">
        <f>SUM(F15:F40)</f>
        <v>0</v>
      </c>
    </row>
    <row r="42" spans="1:6" ht="13.8" thickBot="1">
      <c r="A42" s="530" t="s">
        <v>596</v>
      </c>
      <c r="B42" s="482" t="s">
        <v>754</v>
      </c>
      <c r="C42" s="505"/>
      <c r="D42" s="489"/>
      <c r="E42" s="815"/>
      <c r="F42" s="816"/>
    </row>
    <row r="43" spans="1:6" ht="105.6">
      <c r="A43" s="528" t="s">
        <v>755</v>
      </c>
      <c r="B43" s="643" t="s">
        <v>872</v>
      </c>
      <c r="C43" s="491"/>
      <c r="D43" s="491"/>
      <c r="E43" s="830"/>
      <c r="F43" s="818"/>
    </row>
    <row r="44" spans="1:6">
      <c r="A44" s="523"/>
      <c r="B44" s="495" t="s">
        <v>710</v>
      </c>
      <c r="C44" s="493"/>
      <c r="D44" s="493"/>
      <c r="E44" s="819"/>
      <c r="F44" s="820"/>
    </row>
    <row r="45" spans="1:6" ht="28.8">
      <c r="A45" s="523"/>
      <c r="B45" s="638" t="s">
        <v>873</v>
      </c>
      <c r="C45" s="493"/>
      <c r="D45" s="493"/>
      <c r="E45" s="831"/>
      <c r="F45" s="820"/>
    </row>
    <row r="46" spans="1:6" ht="15.6">
      <c r="A46" s="523"/>
      <c r="B46" s="495" t="s">
        <v>711</v>
      </c>
      <c r="C46" s="493"/>
      <c r="D46" s="493"/>
      <c r="E46" s="831"/>
      <c r="F46" s="820"/>
    </row>
    <row r="47" spans="1:6" ht="15.6">
      <c r="A47" s="523"/>
      <c r="B47" s="495" t="s">
        <v>712</v>
      </c>
      <c r="C47" s="493"/>
      <c r="D47" s="493"/>
      <c r="E47" s="831"/>
      <c r="F47" s="820"/>
    </row>
    <row r="48" spans="1:6" ht="15.6">
      <c r="A48" s="523"/>
      <c r="B48" s="495" t="s">
        <v>713</v>
      </c>
      <c r="C48" s="493" t="s">
        <v>485</v>
      </c>
      <c r="D48" s="493">
        <v>2</v>
      </c>
      <c r="E48" s="831">
        <v>0</v>
      </c>
      <c r="F48" s="832">
        <f>D48*E48</f>
        <v>0</v>
      </c>
    </row>
    <row r="49" spans="1:6">
      <c r="A49" s="523"/>
      <c r="B49" s="641" t="s">
        <v>874</v>
      </c>
      <c r="C49" s="497"/>
      <c r="D49" s="497"/>
      <c r="E49" s="833"/>
      <c r="F49" s="824"/>
    </row>
    <row r="50" spans="1:6" ht="15.6">
      <c r="A50" s="523"/>
      <c r="B50" s="495" t="s">
        <v>867</v>
      </c>
      <c r="C50" s="493"/>
      <c r="D50" s="493"/>
      <c r="E50" s="831"/>
      <c r="F50" s="824"/>
    </row>
    <row r="51" spans="1:6" ht="15.6">
      <c r="A51" s="523"/>
      <c r="B51" s="495" t="s">
        <v>868</v>
      </c>
      <c r="C51" s="493"/>
      <c r="D51" s="493"/>
      <c r="E51" s="831"/>
      <c r="F51" s="824"/>
    </row>
    <row r="52" spans="1:6" ht="15.6">
      <c r="A52" s="523"/>
      <c r="B52" s="642" t="s">
        <v>869</v>
      </c>
      <c r="C52" s="493" t="s">
        <v>485</v>
      </c>
      <c r="D52" s="640">
        <v>9</v>
      </c>
      <c r="E52" s="834">
        <v>0</v>
      </c>
      <c r="F52" s="832">
        <f>D52*E52</f>
        <v>0</v>
      </c>
    </row>
    <row r="53" spans="1:6">
      <c r="A53" s="523"/>
      <c r="B53" s="641" t="s">
        <v>875</v>
      </c>
      <c r="C53" s="497"/>
      <c r="D53" s="497"/>
      <c r="E53" s="833"/>
      <c r="F53" s="824"/>
    </row>
    <row r="54" spans="1:6" ht="15.6">
      <c r="A54" s="523"/>
      <c r="B54" s="495" t="s">
        <v>870</v>
      </c>
      <c r="C54" s="493"/>
      <c r="D54" s="493"/>
      <c r="E54" s="831"/>
      <c r="F54" s="824"/>
    </row>
    <row r="55" spans="1:6" ht="15.6">
      <c r="A55" s="523"/>
      <c r="B55" s="495" t="s">
        <v>871</v>
      </c>
      <c r="C55" s="493"/>
      <c r="D55" s="493"/>
      <c r="E55" s="831"/>
      <c r="F55" s="824"/>
    </row>
    <row r="56" spans="1:6" ht="15.6">
      <c r="A56" s="523"/>
      <c r="B56" s="495" t="s">
        <v>869</v>
      </c>
      <c r="C56" s="493" t="s">
        <v>485</v>
      </c>
      <c r="D56" s="493">
        <v>2</v>
      </c>
      <c r="E56" s="831">
        <v>0</v>
      </c>
      <c r="F56" s="832">
        <f>D56*E56</f>
        <v>0</v>
      </c>
    </row>
    <row r="57" spans="1:6" ht="26.4">
      <c r="A57" s="531" t="s">
        <v>756</v>
      </c>
      <c r="B57" s="507" t="s">
        <v>714</v>
      </c>
      <c r="C57" s="508" t="s">
        <v>485</v>
      </c>
      <c r="D57" s="509">
        <v>13</v>
      </c>
      <c r="E57" s="835">
        <v>0</v>
      </c>
      <c r="F57" s="820">
        <f>D57*E57</f>
        <v>0</v>
      </c>
    </row>
    <row r="58" spans="1:6" ht="52.8">
      <c r="A58" s="529" t="s">
        <v>757</v>
      </c>
      <c r="B58" s="496" t="s">
        <v>715</v>
      </c>
      <c r="C58" s="510"/>
      <c r="D58" s="497"/>
      <c r="E58" s="822"/>
      <c r="F58" s="823"/>
    </row>
    <row r="59" spans="1:6">
      <c r="A59" s="523"/>
      <c r="B59" s="495" t="s">
        <v>876</v>
      </c>
      <c r="C59" s="506"/>
      <c r="D59" s="493"/>
      <c r="E59" s="821"/>
      <c r="F59" s="820"/>
    </row>
    <row r="60" spans="1:6" ht="28.8">
      <c r="A60" s="523"/>
      <c r="B60" s="638" t="s">
        <v>877</v>
      </c>
      <c r="D60" s="493"/>
      <c r="E60" s="821"/>
      <c r="F60" s="820"/>
    </row>
    <row r="61" spans="1:6">
      <c r="A61" s="523"/>
      <c r="B61" s="511" t="s">
        <v>716</v>
      </c>
      <c r="C61" s="506"/>
      <c r="D61" s="493"/>
      <c r="E61" s="821"/>
      <c r="F61" s="820"/>
    </row>
    <row r="62" spans="1:6">
      <c r="A62" s="523"/>
      <c r="B62" s="499" t="s">
        <v>717</v>
      </c>
      <c r="C62" s="506"/>
      <c r="D62" s="493"/>
      <c r="E62" s="821"/>
      <c r="F62" s="820"/>
    </row>
    <row r="63" spans="1:6">
      <c r="A63" s="523"/>
      <c r="B63" s="495" t="s">
        <v>718</v>
      </c>
      <c r="C63" s="506"/>
      <c r="D63" s="493"/>
      <c r="E63" s="821"/>
      <c r="F63" s="820"/>
    </row>
    <row r="64" spans="1:6" ht="28.8">
      <c r="A64" s="523"/>
      <c r="B64" s="499" t="s">
        <v>719</v>
      </c>
      <c r="C64" s="506"/>
      <c r="D64" s="493"/>
      <c r="E64" s="821"/>
      <c r="F64" s="820"/>
    </row>
    <row r="65" spans="1:6" ht="28.8">
      <c r="A65" s="523"/>
      <c r="B65" s="499" t="s">
        <v>720</v>
      </c>
      <c r="C65" s="506"/>
      <c r="D65" s="493"/>
      <c r="E65" s="821"/>
      <c r="F65" s="824"/>
    </row>
    <row r="66" spans="1:6" ht="32.4">
      <c r="A66" s="523"/>
      <c r="B66" s="499" t="s">
        <v>721</v>
      </c>
      <c r="C66" s="506"/>
      <c r="D66" s="493"/>
      <c r="E66" s="821"/>
      <c r="F66" s="824"/>
    </row>
    <row r="67" spans="1:6" ht="32.4">
      <c r="A67" s="523"/>
      <c r="B67" s="499" t="s">
        <v>722</v>
      </c>
      <c r="C67" s="506"/>
      <c r="D67" s="493"/>
      <c r="E67" s="821"/>
      <c r="F67" s="820"/>
    </row>
    <row r="68" spans="1:6">
      <c r="A68" s="523"/>
      <c r="B68" s="499" t="s">
        <v>723</v>
      </c>
      <c r="C68" s="506"/>
      <c r="D68" s="493"/>
      <c r="E68" s="821"/>
      <c r="F68" s="820"/>
    </row>
    <row r="69" spans="1:6">
      <c r="A69" s="523"/>
      <c r="B69" s="500" t="s">
        <v>724</v>
      </c>
      <c r="C69" s="512" t="s">
        <v>485</v>
      </c>
      <c r="D69" s="501">
        <v>1</v>
      </c>
      <c r="E69" s="827">
        <v>0</v>
      </c>
      <c r="F69" s="820">
        <f>D69*E69</f>
        <v>0</v>
      </c>
    </row>
    <row r="70" spans="1:6" ht="39.6">
      <c r="A70" s="529" t="s">
        <v>758</v>
      </c>
      <c r="B70" s="496" t="s">
        <v>725</v>
      </c>
      <c r="C70" s="510"/>
      <c r="D70" s="497"/>
      <c r="E70" s="822"/>
      <c r="F70" s="823"/>
    </row>
    <row r="71" spans="1:6">
      <c r="A71" s="523"/>
      <c r="B71" s="495" t="s">
        <v>892</v>
      </c>
      <c r="C71" s="506"/>
      <c r="D71" s="493"/>
      <c r="E71" s="821"/>
      <c r="F71" s="820"/>
    </row>
    <row r="72" spans="1:6">
      <c r="A72" s="523"/>
      <c r="B72" s="499" t="s">
        <v>726</v>
      </c>
      <c r="C72" s="506" t="s">
        <v>485</v>
      </c>
      <c r="D72" s="493">
        <v>4</v>
      </c>
      <c r="E72" s="821">
        <v>0</v>
      </c>
      <c r="F72" s="820">
        <f>D72*E72</f>
        <v>0</v>
      </c>
    </row>
    <row r="73" spans="1:6">
      <c r="A73" s="524"/>
      <c r="B73" s="639" t="s">
        <v>727</v>
      </c>
      <c r="C73" s="512" t="s">
        <v>485</v>
      </c>
      <c r="D73" s="501">
        <v>7</v>
      </c>
      <c r="E73" s="821">
        <v>0</v>
      </c>
      <c r="F73" s="820">
        <f>D73*E73</f>
        <v>0</v>
      </c>
    </row>
    <row r="74" spans="1:6" ht="79.2">
      <c r="A74" s="529" t="s">
        <v>759</v>
      </c>
      <c r="B74" s="496" t="s">
        <v>728</v>
      </c>
      <c r="C74" s="497"/>
      <c r="D74" s="513"/>
      <c r="E74" s="822"/>
      <c r="F74" s="823"/>
    </row>
    <row r="75" spans="1:6" ht="13.8">
      <c r="A75" s="644"/>
      <c r="B75" s="499" t="s">
        <v>878</v>
      </c>
      <c r="C75" s="493" t="s">
        <v>473</v>
      </c>
      <c r="D75" s="645">
        <v>28</v>
      </c>
      <c r="E75" s="831">
        <v>0</v>
      </c>
      <c r="F75" s="824">
        <f>D75*E75</f>
        <v>0</v>
      </c>
    </row>
    <row r="76" spans="1:6" ht="13.8">
      <c r="A76" s="523"/>
      <c r="B76" s="499" t="s">
        <v>879</v>
      </c>
      <c r="C76" s="493" t="s">
        <v>473</v>
      </c>
      <c r="D76" s="645">
        <v>30</v>
      </c>
      <c r="E76" s="831">
        <v>0</v>
      </c>
      <c r="F76" s="820">
        <f t="shared" ref="F76:F79" si="1">D76*E76</f>
        <v>0</v>
      </c>
    </row>
    <row r="77" spans="1:6" ht="13.8">
      <c r="A77" s="523"/>
      <c r="B77" s="499" t="s">
        <v>729</v>
      </c>
      <c r="C77" s="493" t="s">
        <v>473</v>
      </c>
      <c r="D77" s="645">
        <f>28*1.5</f>
        <v>42</v>
      </c>
      <c r="E77" s="836">
        <v>0</v>
      </c>
      <c r="F77" s="820">
        <f t="shared" si="1"/>
        <v>0</v>
      </c>
    </row>
    <row r="78" spans="1:6" ht="13.8">
      <c r="A78" s="523"/>
      <c r="B78" s="499" t="s">
        <v>730</v>
      </c>
      <c r="C78" s="493" t="s">
        <v>473</v>
      </c>
      <c r="D78" s="645">
        <f>28*1.5</f>
        <v>42</v>
      </c>
      <c r="E78" s="836">
        <v>0</v>
      </c>
      <c r="F78" s="820">
        <f t="shared" si="1"/>
        <v>0</v>
      </c>
    </row>
    <row r="79" spans="1:6">
      <c r="A79" s="523"/>
      <c r="B79" s="499" t="s">
        <v>731</v>
      </c>
      <c r="C79" s="493" t="s">
        <v>473</v>
      </c>
      <c r="D79" s="646">
        <f>40*1.5</f>
        <v>60</v>
      </c>
      <c r="E79" s="836">
        <v>0</v>
      </c>
      <c r="F79" s="820">
        <f t="shared" si="1"/>
        <v>0</v>
      </c>
    </row>
    <row r="80" spans="1:6">
      <c r="A80" s="524"/>
      <c r="B80" s="499" t="s">
        <v>732</v>
      </c>
      <c r="C80" s="493" t="s">
        <v>473</v>
      </c>
      <c r="D80" s="646">
        <v>40</v>
      </c>
      <c r="E80" s="836">
        <v>0</v>
      </c>
      <c r="F80" s="832">
        <f>D80*E80</f>
        <v>0</v>
      </c>
    </row>
    <row r="81" spans="1:6" ht="92.4">
      <c r="A81" s="529" t="s">
        <v>760</v>
      </c>
      <c r="B81" s="647" t="s">
        <v>880</v>
      </c>
      <c r="C81" s="497"/>
      <c r="D81" s="648"/>
      <c r="E81" s="837"/>
      <c r="F81" s="824"/>
    </row>
    <row r="82" spans="1:6" ht="26.4">
      <c r="A82" s="523"/>
      <c r="B82" s="649" t="s">
        <v>881</v>
      </c>
      <c r="C82" s="493"/>
      <c r="D82" s="646"/>
      <c r="E82" s="836"/>
      <c r="F82" s="824"/>
    </row>
    <row r="83" spans="1:6">
      <c r="A83" s="523"/>
      <c r="B83" s="649" t="s">
        <v>882</v>
      </c>
      <c r="C83" s="493"/>
      <c r="D83" s="646"/>
      <c r="E83" s="836"/>
      <c r="F83" s="824"/>
    </row>
    <row r="84" spans="1:6">
      <c r="A84" s="523"/>
      <c r="B84" s="649" t="s">
        <v>883</v>
      </c>
      <c r="C84" s="650" t="s">
        <v>473</v>
      </c>
      <c r="D84" s="646">
        <v>40</v>
      </c>
      <c r="E84" s="836">
        <v>0</v>
      </c>
      <c r="F84" s="824">
        <f t="shared" ref="F84:F89" si="2">D84*E84</f>
        <v>0</v>
      </c>
    </row>
    <row r="85" spans="1:6">
      <c r="A85" s="523"/>
      <c r="B85" s="649" t="s">
        <v>884</v>
      </c>
      <c r="C85" s="650" t="s">
        <v>473</v>
      </c>
      <c r="D85" s="646">
        <v>60</v>
      </c>
      <c r="E85" s="836">
        <v>0</v>
      </c>
      <c r="F85" s="824">
        <f t="shared" si="2"/>
        <v>0</v>
      </c>
    </row>
    <row r="86" spans="1:6">
      <c r="A86" s="523"/>
      <c r="B86" s="649" t="s">
        <v>885</v>
      </c>
      <c r="C86" s="650" t="s">
        <v>473</v>
      </c>
      <c r="D86" s="646">
        <v>42</v>
      </c>
      <c r="E86" s="836">
        <v>0</v>
      </c>
      <c r="F86" s="824">
        <f t="shared" si="2"/>
        <v>0</v>
      </c>
    </row>
    <row r="87" spans="1:6">
      <c r="A87" s="523"/>
      <c r="B87" s="649" t="s">
        <v>886</v>
      </c>
      <c r="C87" s="650" t="s">
        <v>473</v>
      </c>
      <c r="D87" s="646">
        <v>42</v>
      </c>
      <c r="E87" s="836">
        <v>0</v>
      </c>
      <c r="F87" s="824">
        <f t="shared" si="2"/>
        <v>0</v>
      </c>
    </row>
    <row r="88" spans="1:6">
      <c r="A88" s="523"/>
      <c r="B88" s="649" t="s">
        <v>887</v>
      </c>
      <c r="C88" s="650" t="s">
        <v>473</v>
      </c>
      <c r="D88" s="646">
        <v>30</v>
      </c>
      <c r="E88" s="836">
        <v>0</v>
      </c>
      <c r="F88" s="824">
        <f t="shared" si="2"/>
        <v>0</v>
      </c>
    </row>
    <row r="89" spans="1:6">
      <c r="A89" s="523"/>
      <c r="B89" s="651" t="s">
        <v>888</v>
      </c>
      <c r="C89" s="650" t="s">
        <v>473</v>
      </c>
      <c r="D89" s="652">
        <v>28</v>
      </c>
      <c r="E89" s="838">
        <v>0</v>
      </c>
      <c r="F89" s="824">
        <f t="shared" si="2"/>
        <v>0</v>
      </c>
    </row>
    <row r="90" spans="1:6" ht="39.6">
      <c r="A90" s="529" t="s">
        <v>760</v>
      </c>
      <c r="B90" s="496" t="s">
        <v>733</v>
      </c>
      <c r="C90" s="510"/>
      <c r="D90" s="497"/>
      <c r="E90" s="822"/>
      <c r="F90" s="823"/>
    </row>
    <row r="91" spans="1:6">
      <c r="A91" s="524"/>
      <c r="B91" s="500" t="s">
        <v>734</v>
      </c>
      <c r="C91" s="512" t="s">
        <v>473</v>
      </c>
      <c r="D91" s="501">
        <v>70</v>
      </c>
      <c r="E91" s="839">
        <v>0</v>
      </c>
      <c r="F91" s="832">
        <f>D91*E91</f>
        <v>0</v>
      </c>
    </row>
    <row r="92" spans="1:6" ht="26.4">
      <c r="A92" s="531" t="s">
        <v>519</v>
      </c>
      <c r="B92" s="507" t="s">
        <v>735</v>
      </c>
      <c r="C92" s="508" t="s">
        <v>485</v>
      </c>
      <c r="D92" s="509">
        <v>1</v>
      </c>
      <c r="E92" s="835">
        <v>0</v>
      </c>
      <c r="F92" s="832">
        <f>D92*E92</f>
        <v>0</v>
      </c>
    </row>
    <row r="93" spans="1:6" ht="40.200000000000003" thickBot="1">
      <c r="A93" s="532" t="s">
        <v>521</v>
      </c>
      <c r="B93" s="514" t="s">
        <v>736</v>
      </c>
      <c r="C93" s="505" t="s">
        <v>485</v>
      </c>
      <c r="D93" s="489">
        <v>1</v>
      </c>
      <c r="E93" s="821">
        <v>0</v>
      </c>
      <c r="F93" s="832">
        <f>D93*E93</f>
        <v>0</v>
      </c>
    </row>
    <row r="94" spans="1:6" ht="13.8" thickBot="1">
      <c r="A94" s="525"/>
      <c r="B94" s="503" t="s">
        <v>737</v>
      </c>
      <c r="C94" s="504"/>
      <c r="D94" s="483"/>
      <c r="E94" s="813"/>
      <c r="F94" s="840">
        <f>SUM(F48:F93)</f>
        <v>0</v>
      </c>
    </row>
    <row r="95" spans="1:6" ht="27" thickBot="1">
      <c r="A95" s="530" t="s">
        <v>680</v>
      </c>
      <c r="B95" s="482" t="s">
        <v>761</v>
      </c>
      <c r="C95" s="489"/>
      <c r="D95" s="489"/>
      <c r="E95" s="815"/>
      <c r="F95" s="816"/>
    </row>
    <row r="96" spans="1:6" ht="52.8">
      <c r="A96" s="528" t="s">
        <v>762</v>
      </c>
      <c r="B96" s="490" t="s">
        <v>738</v>
      </c>
      <c r="C96" s="491"/>
      <c r="D96" s="491"/>
      <c r="E96" s="817"/>
      <c r="F96" s="818"/>
    </row>
    <row r="97" spans="1:6">
      <c r="A97" s="523"/>
      <c r="B97" s="495" t="s">
        <v>893</v>
      </c>
      <c r="C97" s="493"/>
      <c r="D97" s="493"/>
      <c r="E97" s="821"/>
      <c r="F97" s="820"/>
    </row>
    <row r="98" spans="1:6">
      <c r="A98" s="523"/>
      <c r="B98" s="495" t="s">
        <v>894</v>
      </c>
      <c r="C98" s="493"/>
      <c r="D98" s="493"/>
      <c r="E98" s="821"/>
      <c r="F98" s="820"/>
    </row>
    <row r="99" spans="1:6">
      <c r="A99" s="523"/>
      <c r="B99" s="495" t="s">
        <v>889</v>
      </c>
      <c r="C99" s="493"/>
      <c r="D99" s="493"/>
      <c r="E99" s="821"/>
      <c r="F99" s="820"/>
    </row>
    <row r="100" spans="1:6">
      <c r="A100" s="523"/>
      <c r="B100" s="495" t="s">
        <v>890</v>
      </c>
      <c r="C100" s="493"/>
      <c r="D100" s="493"/>
      <c r="E100" s="821"/>
      <c r="F100" s="820"/>
    </row>
    <row r="101" spans="1:6">
      <c r="A101" s="523"/>
      <c r="B101" s="642" t="s">
        <v>739</v>
      </c>
      <c r="C101" s="493" t="s">
        <v>485</v>
      </c>
      <c r="D101" s="493">
        <v>1</v>
      </c>
      <c r="E101" s="821">
        <v>0</v>
      </c>
      <c r="F101" s="832">
        <f>D101*E101</f>
        <v>0</v>
      </c>
    </row>
    <row r="102" spans="1:6" ht="92.4">
      <c r="A102" s="531" t="s">
        <v>763</v>
      </c>
      <c r="B102" s="653" t="s">
        <v>740</v>
      </c>
      <c r="C102" s="509" t="s">
        <v>741</v>
      </c>
      <c r="D102" s="509">
        <v>80</v>
      </c>
      <c r="E102" s="835">
        <v>0</v>
      </c>
      <c r="F102" s="832">
        <f>D102*E102</f>
        <v>0</v>
      </c>
    </row>
    <row r="103" spans="1:6" ht="39.6">
      <c r="A103" s="529" t="s">
        <v>764</v>
      </c>
      <c r="B103" s="496" t="s">
        <v>742</v>
      </c>
      <c r="C103" s="497"/>
      <c r="D103" s="497"/>
      <c r="E103" s="822"/>
      <c r="F103" s="823"/>
    </row>
    <row r="104" spans="1:6" ht="26.4">
      <c r="A104" s="523"/>
      <c r="B104" s="654" t="s">
        <v>743</v>
      </c>
      <c r="C104" s="493"/>
      <c r="D104" s="493"/>
      <c r="E104" s="821"/>
      <c r="F104" s="820"/>
    </row>
    <row r="105" spans="1:6">
      <c r="A105" s="523"/>
      <c r="B105" s="515" t="s">
        <v>744</v>
      </c>
      <c r="C105" s="493" t="s">
        <v>485</v>
      </c>
      <c r="D105" s="493">
        <v>1</v>
      </c>
      <c r="E105" s="821">
        <v>0</v>
      </c>
      <c r="F105" s="820">
        <f>D105*E105</f>
        <v>0</v>
      </c>
    </row>
    <row r="106" spans="1:6" ht="66">
      <c r="A106" s="529" t="s">
        <v>765</v>
      </c>
      <c r="B106" s="496" t="s">
        <v>745</v>
      </c>
      <c r="C106" s="497"/>
      <c r="D106" s="497"/>
      <c r="E106" s="822"/>
      <c r="F106" s="823"/>
    </row>
    <row r="107" spans="1:6">
      <c r="A107" s="523"/>
      <c r="B107" s="511" t="s">
        <v>743</v>
      </c>
      <c r="C107" s="493"/>
      <c r="D107" s="493"/>
      <c r="E107" s="821"/>
      <c r="F107" s="820"/>
    </row>
    <row r="108" spans="1:6">
      <c r="A108" s="523"/>
      <c r="B108" s="511" t="s">
        <v>746</v>
      </c>
      <c r="C108" s="493"/>
      <c r="D108" s="493"/>
      <c r="E108" s="821"/>
      <c r="F108" s="820"/>
    </row>
    <row r="109" spans="1:6" ht="13.8" thickBot="1">
      <c r="A109" s="526"/>
      <c r="B109" s="498" t="s">
        <v>747</v>
      </c>
      <c r="C109" s="489" t="s">
        <v>485</v>
      </c>
      <c r="D109" s="489">
        <v>4</v>
      </c>
      <c r="E109" s="821">
        <v>0</v>
      </c>
      <c r="F109" s="820">
        <f>D109*E109</f>
        <v>0</v>
      </c>
    </row>
    <row r="110" spans="1:6" ht="13.8" thickBot="1">
      <c r="A110" s="525"/>
      <c r="B110" s="503" t="s">
        <v>748</v>
      </c>
      <c r="C110" s="504"/>
      <c r="D110" s="504"/>
      <c r="E110" s="504"/>
      <c r="F110" s="808">
        <f>SUM(F101:F109)</f>
        <v>0</v>
      </c>
    </row>
    <row r="111" spans="1:6">
      <c r="A111" s="488"/>
      <c r="B111" s="488"/>
      <c r="F111" s="809"/>
    </row>
    <row r="112" spans="1:6" ht="13.8" thickBot="1">
      <c r="A112" s="488"/>
      <c r="B112" s="488"/>
      <c r="F112" s="809"/>
    </row>
    <row r="113" spans="1:6" ht="13.8" thickBot="1">
      <c r="A113" s="415" t="s">
        <v>749</v>
      </c>
      <c r="B113" s="416" t="s">
        <v>750</v>
      </c>
      <c r="C113" s="516"/>
      <c r="D113" s="517"/>
      <c r="E113" s="518"/>
      <c r="F113" s="810"/>
    </row>
    <row r="114" spans="1:6" ht="13.8" thickBot="1">
      <c r="A114" s="358" t="s">
        <v>443</v>
      </c>
      <c r="B114" s="359" t="str">
        <f>B7</f>
        <v xml:space="preserve">ДЕМОНТАЖНИ РАДОВИ </v>
      </c>
      <c r="C114" s="360"/>
      <c r="D114" s="361"/>
      <c r="E114" s="362"/>
      <c r="F114" s="783">
        <f>F9</f>
        <v>0</v>
      </c>
    </row>
    <row r="115" spans="1:6" ht="13.8" thickBot="1">
      <c r="A115" s="358" t="s">
        <v>530</v>
      </c>
      <c r="B115" s="929" t="str">
        <f>B10</f>
        <v>ИНСТАЛАЦИЈА СИСТЕМА УНУТРАШНЈЕ ИНСТАЛАЦИЈЕ ГРЕЈАЊА</v>
      </c>
      <c r="C115" s="930"/>
      <c r="D115" s="930"/>
      <c r="E115" s="930"/>
      <c r="F115" s="783">
        <f>F41</f>
        <v>0</v>
      </c>
    </row>
    <row r="116" spans="1:6" ht="13.8" thickBot="1">
      <c r="A116" s="358" t="s">
        <v>596</v>
      </c>
      <c r="B116" s="931" t="str">
        <f>B42</f>
        <v>ИНСТАЛАЦИЈА СИСТЕМА ХЛАЂЕЊА</v>
      </c>
      <c r="C116" s="932"/>
      <c r="D116" s="932"/>
      <c r="E116" s="933"/>
      <c r="F116" s="784">
        <f>F94</f>
        <v>0</v>
      </c>
    </row>
    <row r="117" spans="1:6" ht="13.8" thickBot="1">
      <c r="A117" s="358" t="s">
        <v>680</v>
      </c>
      <c r="B117" s="934" t="str">
        <f>B95</f>
        <v>ИНСТАЛАЦИЈА СИСТЕМА САНИТАРНЕ ВЕНТИЛАЦИЈЕ МОКРИХ ЧВОРОВА</v>
      </c>
      <c r="C117" s="934"/>
      <c r="D117" s="934"/>
      <c r="E117" s="402"/>
      <c r="F117" s="785">
        <f>F110</f>
        <v>0</v>
      </c>
    </row>
    <row r="118" spans="1:6" ht="13.8" thickBot="1">
      <c r="A118" s="519"/>
      <c r="B118" s="366" t="s">
        <v>783</v>
      </c>
      <c r="C118" s="404"/>
      <c r="D118" s="405"/>
      <c r="E118" s="406"/>
      <c r="F118" s="783">
        <f>SUM(F114:F117)</f>
        <v>0</v>
      </c>
    </row>
    <row r="119" spans="1:6">
      <c r="A119" s="488"/>
      <c r="B119" s="488"/>
      <c r="F119" s="533"/>
    </row>
    <row r="120" spans="1:6">
      <c r="A120" s="488"/>
      <c r="B120" s="488"/>
      <c r="F120" s="533"/>
    </row>
    <row r="121" spans="1:6">
      <c r="A121" s="488"/>
      <c r="B121" s="488"/>
      <c r="F121" s="533"/>
    </row>
    <row r="122" spans="1:6">
      <c r="A122" s="488"/>
      <c r="B122" s="488"/>
      <c r="F122" s="533"/>
    </row>
    <row r="123" spans="1:6">
      <c r="A123" s="488"/>
      <c r="B123" s="488"/>
      <c r="F123" s="533"/>
    </row>
    <row r="124" spans="1:6">
      <c r="A124" s="488"/>
      <c r="B124" s="488"/>
    </row>
    <row r="125" spans="1:6">
      <c r="A125" s="488"/>
      <c r="B125" s="488"/>
    </row>
    <row r="126" spans="1:6">
      <c r="A126" s="488"/>
      <c r="B126" s="488"/>
    </row>
    <row r="127" spans="1:6">
      <c r="A127" s="488"/>
      <c r="B127" s="488"/>
    </row>
    <row r="128" spans="1:6">
      <c r="A128" s="488"/>
      <c r="B128" s="488"/>
    </row>
    <row r="129" spans="1:2">
      <c r="A129" s="488"/>
      <c r="B129" s="488"/>
    </row>
    <row r="130" spans="1:2">
      <c r="A130" s="488"/>
      <c r="B130" s="488"/>
    </row>
    <row r="131" spans="1:2">
      <c r="A131" s="488"/>
      <c r="B131" s="488"/>
    </row>
    <row r="132" spans="1:2">
      <c r="A132" s="488"/>
      <c r="B132" s="488"/>
    </row>
    <row r="133" spans="1:2">
      <c r="A133" s="488"/>
      <c r="B133" s="488"/>
    </row>
    <row r="134" spans="1:2">
      <c r="A134" s="488"/>
      <c r="B134" s="488"/>
    </row>
    <row r="135" spans="1:2">
      <c r="A135" s="488"/>
      <c r="B135" s="488"/>
    </row>
    <row r="136" spans="1:2">
      <c r="A136" s="488"/>
      <c r="B136" s="488"/>
    </row>
    <row r="137" spans="1:2">
      <c r="A137" s="488"/>
      <c r="B137" s="488"/>
    </row>
    <row r="138" spans="1:2">
      <c r="A138" s="488"/>
      <c r="B138" s="488"/>
    </row>
    <row r="139" spans="1:2">
      <c r="A139" s="488"/>
      <c r="B139" s="488"/>
    </row>
    <row r="140" spans="1:2">
      <c r="A140" s="488"/>
      <c r="B140" s="488"/>
    </row>
    <row r="141" spans="1:2">
      <c r="A141" s="488"/>
      <c r="B141" s="488"/>
    </row>
    <row r="142" spans="1:2">
      <c r="A142" s="488"/>
      <c r="B142" s="488"/>
    </row>
    <row r="143" spans="1:2">
      <c r="A143" s="488"/>
      <c r="B143" s="488"/>
    </row>
    <row r="144" spans="1:2">
      <c r="A144" s="488"/>
      <c r="B144" s="488"/>
    </row>
    <row r="145" spans="1:2">
      <c r="A145" s="488"/>
      <c r="B145" s="488"/>
    </row>
    <row r="146" spans="1:2">
      <c r="A146" s="488"/>
      <c r="B146" s="488"/>
    </row>
    <row r="147" spans="1:2">
      <c r="A147" s="488"/>
      <c r="B147" s="488"/>
    </row>
    <row r="148" spans="1:2">
      <c r="A148" s="488"/>
      <c r="B148" s="488"/>
    </row>
    <row r="149" spans="1:2">
      <c r="A149" s="488"/>
      <c r="B149" s="488"/>
    </row>
    <row r="150" spans="1:2">
      <c r="A150" s="488"/>
      <c r="B150" s="488"/>
    </row>
    <row r="151" spans="1:2">
      <c r="A151" s="488"/>
      <c r="B151" s="488"/>
    </row>
    <row r="152" spans="1:2">
      <c r="A152" s="488"/>
      <c r="B152" s="488"/>
    </row>
    <row r="153" spans="1:2">
      <c r="A153" s="488"/>
      <c r="B153" s="488"/>
    </row>
    <row r="154" spans="1:2">
      <c r="A154" s="488"/>
      <c r="B154" s="488"/>
    </row>
    <row r="155" spans="1:2">
      <c r="A155" s="488"/>
      <c r="B155" s="488"/>
    </row>
    <row r="156" spans="1:2">
      <c r="A156" s="488"/>
      <c r="B156" s="488"/>
    </row>
    <row r="157" spans="1:2">
      <c r="A157" s="488"/>
      <c r="B157" s="488"/>
    </row>
    <row r="158" spans="1:2">
      <c r="A158" s="488"/>
      <c r="B158" s="488"/>
    </row>
    <row r="159" spans="1:2">
      <c r="A159" s="488"/>
      <c r="B159" s="488"/>
    </row>
    <row r="160" spans="1:2">
      <c r="A160" s="488"/>
      <c r="B160" s="488"/>
    </row>
    <row r="161" spans="1:2">
      <c r="A161" s="488"/>
      <c r="B161" s="488"/>
    </row>
    <row r="162" spans="1:2">
      <c r="A162" s="488"/>
      <c r="B162" s="488"/>
    </row>
    <row r="163" spans="1:2">
      <c r="A163" s="488"/>
      <c r="B163" s="488"/>
    </row>
    <row r="164" spans="1:2">
      <c r="A164" s="488"/>
      <c r="B164" s="488"/>
    </row>
    <row r="165" spans="1:2">
      <c r="A165" s="488"/>
      <c r="B165" s="488"/>
    </row>
    <row r="166" spans="1:2">
      <c r="A166" s="488"/>
      <c r="B166" s="488"/>
    </row>
    <row r="167" spans="1:2">
      <c r="A167" s="488"/>
      <c r="B167" s="488"/>
    </row>
    <row r="168" spans="1:2">
      <c r="A168" s="488"/>
      <c r="B168" s="488"/>
    </row>
    <row r="169" spans="1:2">
      <c r="A169" s="488"/>
      <c r="B169" s="488"/>
    </row>
    <row r="170" spans="1:2">
      <c r="A170" s="488"/>
      <c r="B170" s="488"/>
    </row>
    <row r="171" spans="1:2">
      <c r="A171" s="488"/>
      <c r="B171" s="488"/>
    </row>
    <row r="172" spans="1:2">
      <c r="A172" s="488"/>
      <c r="B172" s="488"/>
    </row>
    <row r="173" spans="1:2">
      <c r="A173" s="488"/>
      <c r="B173" s="488"/>
    </row>
    <row r="174" spans="1:2">
      <c r="A174" s="488"/>
      <c r="B174" s="488"/>
    </row>
    <row r="175" spans="1:2">
      <c r="A175" s="488"/>
      <c r="B175" s="488"/>
    </row>
    <row r="176" spans="1:2">
      <c r="A176" s="488"/>
      <c r="B176" s="488"/>
    </row>
    <row r="177" spans="1:2">
      <c r="A177" s="488"/>
      <c r="B177" s="488"/>
    </row>
    <row r="178" spans="1:2">
      <c r="A178" s="488"/>
      <c r="B178" s="488"/>
    </row>
    <row r="179" spans="1:2">
      <c r="A179" s="488"/>
      <c r="B179" s="488"/>
    </row>
    <row r="180" spans="1:2">
      <c r="A180" s="488"/>
      <c r="B180" s="488"/>
    </row>
    <row r="181" spans="1:2">
      <c r="A181" s="488"/>
      <c r="B181" s="488"/>
    </row>
    <row r="182" spans="1:2">
      <c r="A182" s="488"/>
      <c r="B182" s="488"/>
    </row>
    <row r="183" spans="1:2">
      <c r="A183" s="488"/>
      <c r="B183" s="488"/>
    </row>
    <row r="184" spans="1:2">
      <c r="A184" s="488"/>
      <c r="B184" s="488"/>
    </row>
    <row r="185" spans="1:2">
      <c r="A185" s="488"/>
      <c r="B185" s="488"/>
    </row>
    <row r="186" spans="1:2">
      <c r="A186" s="488"/>
      <c r="B186" s="488"/>
    </row>
    <row r="187" spans="1:2">
      <c r="A187" s="488"/>
      <c r="B187" s="488"/>
    </row>
    <row r="188" spans="1:2">
      <c r="A188" s="488"/>
      <c r="B188" s="488"/>
    </row>
    <row r="189" spans="1:2">
      <c r="A189" s="488"/>
      <c r="B189" s="488"/>
    </row>
    <row r="190" spans="1:2">
      <c r="A190" s="488"/>
      <c r="B190" s="488"/>
    </row>
    <row r="191" spans="1:2">
      <c r="A191" s="488"/>
      <c r="B191" s="488"/>
    </row>
    <row r="192" spans="1:2">
      <c r="A192" s="488"/>
      <c r="B192" s="488"/>
    </row>
    <row r="193" spans="1:2">
      <c r="A193" s="488"/>
      <c r="B193" s="488"/>
    </row>
    <row r="194" spans="1:2">
      <c r="A194" s="488"/>
      <c r="B194" s="488"/>
    </row>
    <row r="195" spans="1:2">
      <c r="A195" s="488"/>
      <c r="B195" s="488"/>
    </row>
    <row r="196" spans="1:2">
      <c r="A196" s="488"/>
      <c r="B196" s="488"/>
    </row>
    <row r="197" spans="1:2">
      <c r="A197" s="488"/>
      <c r="B197" s="488"/>
    </row>
    <row r="198" spans="1:2">
      <c r="A198" s="488"/>
      <c r="B198" s="488"/>
    </row>
    <row r="199" spans="1:2">
      <c r="A199" s="488"/>
      <c r="B199" s="488"/>
    </row>
    <row r="200" spans="1:2">
      <c r="A200" s="488"/>
      <c r="B200" s="488"/>
    </row>
    <row r="201" spans="1:2">
      <c r="A201" s="488"/>
      <c r="B201" s="488"/>
    </row>
    <row r="202" spans="1:2">
      <c r="A202" s="488"/>
      <c r="B202" s="488"/>
    </row>
    <row r="203" spans="1:2">
      <c r="A203" s="488"/>
      <c r="B203" s="488"/>
    </row>
    <row r="204" spans="1:2">
      <c r="A204" s="488"/>
      <c r="B204" s="488"/>
    </row>
    <row r="205" spans="1:2">
      <c r="A205" s="488"/>
      <c r="B205" s="488"/>
    </row>
    <row r="206" spans="1:2">
      <c r="A206" s="488"/>
      <c r="B206" s="488"/>
    </row>
    <row r="207" spans="1:2">
      <c r="A207" s="488"/>
      <c r="B207" s="488"/>
    </row>
    <row r="208" spans="1:2">
      <c r="A208" s="488"/>
      <c r="B208" s="488"/>
    </row>
    <row r="209" spans="1:2">
      <c r="A209" s="488"/>
      <c r="B209" s="488"/>
    </row>
    <row r="210" spans="1:2">
      <c r="A210" s="488"/>
      <c r="B210" s="488"/>
    </row>
    <row r="211" spans="1:2">
      <c r="A211" s="488"/>
      <c r="B211" s="488"/>
    </row>
    <row r="212" spans="1:2">
      <c r="A212" s="488"/>
      <c r="B212" s="488"/>
    </row>
    <row r="213" spans="1:2">
      <c r="A213" s="488"/>
      <c r="B213" s="488"/>
    </row>
    <row r="214" spans="1:2">
      <c r="A214" s="488"/>
      <c r="B214" s="488"/>
    </row>
    <row r="215" spans="1:2">
      <c r="A215" s="488"/>
      <c r="B215" s="488"/>
    </row>
    <row r="216" spans="1:2">
      <c r="A216" s="488"/>
      <c r="B216" s="488"/>
    </row>
    <row r="217" spans="1:2">
      <c r="A217" s="488"/>
      <c r="B217" s="488"/>
    </row>
    <row r="218" spans="1:2">
      <c r="A218" s="488"/>
      <c r="B218" s="488"/>
    </row>
    <row r="219" spans="1:2">
      <c r="A219" s="488"/>
      <c r="B219" s="488"/>
    </row>
    <row r="220" spans="1:2">
      <c r="A220" s="488"/>
      <c r="B220" s="488"/>
    </row>
    <row r="221" spans="1:2">
      <c r="A221" s="488"/>
      <c r="B221" s="488"/>
    </row>
    <row r="222" spans="1:2">
      <c r="A222" s="488"/>
      <c r="B222" s="488"/>
    </row>
    <row r="223" spans="1:2">
      <c r="A223" s="488"/>
      <c r="B223" s="488"/>
    </row>
    <row r="224" spans="1:2">
      <c r="A224" s="488"/>
      <c r="B224" s="488"/>
    </row>
    <row r="225" spans="1:2">
      <c r="A225" s="488"/>
      <c r="B225" s="488"/>
    </row>
    <row r="226" spans="1:2">
      <c r="A226" s="488"/>
      <c r="B226" s="488"/>
    </row>
    <row r="227" spans="1:2">
      <c r="A227" s="488"/>
      <c r="B227" s="488"/>
    </row>
    <row r="228" spans="1:2">
      <c r="A228" s="488"/>
      <c r="B228" s="488"/>
    </row>
    <row r="229" spans="1:2">
      <c r="A229" s="488"/>
      <c r="B229" s="488"/>
    </row>
    <row r="230" spans="1:2">
      <c r="A230" s="488"/>
      <c r="B230" s="488"/>
    </row>
    <row r="231" spans="1:2">
      <c r="A231" s="488"/>
      <c r="B231" s="488"/>
    </row>
    <row r="232" spans="1:2">
      <c r="A232" s="488"/>
      <c r="B232" s="488"/>
    </row>
    <row r="233" spans="1:2">
      <c r="A233" s="488"/>
      <c r="B233" s="488"/>
    </row>
    <row r="234" spans="1:2">
      <c r="A234" s="488"/>
      <c r="B234" s="488"/>
    </row>
    <row r="235" spans="1:2">
      <c r="A235" s="488"/>
      <c r="B235" s="488"/>
    </row>
    <row r="236" spans="1:2">
      <c r="A236" s="488"/>
      <c r="B236" s="488"/>
    </row>
    <row r="237" spans="1:2">
      <c r="A237" s="488"/>
      <c r="B237" s="488"/>
    </row>
    <row r="238" spans="1:2">
      <c r="A238" s="488"/>
      <c r="B238" s="488"/>
    </row>
    <row r="239" spans="1:2">
      <c r="A239" s="488"/>
      <c r="B239" s="488"/>
    </row>
    <row r="240" spans="1:2">
      <c r="A240" s="488"/>
      <c r="B240" s="488"/>
    </row>
    <row r="241" spans="1:2">
      <c r="A241" s="488"/>
      <c r="B241" s="488"/>
    </row>
    <row r="242" spans="1:2">
      <c r="A242" s="488"/>
      <c r="B242" s="488"/>
    </row>
    <row r="243" spans="1:2">
      <c r="A243" s="488"/>
      <c r="B243" s="488"/>
    </row>
    <row r="244" spans="1:2">
      <c r="A244" s="488"/>
      <c r="B244" s="488"/>
    </row>
    <row r="245" spans="1:2">
      <c r="A245" s="488"/>
      <c r="B245" s="488"/>
    </row>
    <row r="246" spans="1:2">
      <c r="A246" s="488"/>
      <c r="B246" s="488"/>
    </row>
    <row r="247" spans="1:2">
      <c r="A247" s="488"/>
      <c r="B247" s="488"/>
    </row>
    <row r="248" spans="1:2">
      <c r="A248" s="488"/>
      <c r="B248" s="488"/>
    </row>
    <row r="249" spans="1:2">
      <c r="A249" s="488"/>
      <c r="B249" s="488"/>
    </row>
    <row r="250" spans="1:2">
      <c r="A250" s="488"/>
      <c r="B250" s="488"/>
    </row>
    <row r="251" spans="1:2">
      <c r="A251" s="488"/>
      <c r="B251" s="488"/>
    </row>
    <row r="252" spans="1:2">
      <c r="A252" s="488"/>
      <c r="B252" s="488"/>
    </row>
    <row r="253" spans="1:2">
      <c r="A253" s="488"/>
      <c r="B253" s="488"/>
    </row>
    <row r="254" spans="1:2">
      <c r="A254" s="488"/>
      <c r="B254" s="488"/>
    </row>
    <row r="255" spans="1:2">
      <c r="A255" s="488"/>
      <c r="B255" s="488"/>
    </row>
    <row r="256" spans="1:2">
      <c r="A256" s="488"/>
      <c r="B256" s="488"/>
    </row>
    <row r="257" spans="1:2">
      <c r="A257" s="488"/>
      <c r="B257" s="488"/>
    </row>
    <row r="258" spans="1:2">
      <c r="A258" s="488"/>
      <c r="B258" s="488"/>
    </row>
    <row r="259" spans="1:2">
      <c r="A259" s="488"/>
      <c r="B259" s="488"/>
    </row>
    <row r="260" spans="1:2">
      <c r="A260" s="488"/>
      <c r="B260" s="488"/>
    </row>
    <row r="261" spans="1:2">
      <c r="A261" s="488"/>
      <c r="B261" s="488"/>
    </row>
    <row r="262" spans="1:2">
      <c r="A262" s="488"/>
      <c r="B262" s="488"/>
    </row>
    <row r="263" spans="1:2">
      <c r="A263" s="488"/>
      <c r="B263" s="488"/>
    </row>
    <row r="264" spans="1:2">
      <c r="A264" s="488"/>
      <c r="B264" s="488"/>
    </row>
    <row r="265" spans="1:2">
      <c r="A265" s="488"/>
      <c r="B265" s="488"/>
    </row>
    <row r="266" spans="1:2">
      <c r="A266" s="488"/>
      <c r="B266" s="488"/>
    </row>
    <row r="267" spans="1:2">
      <c r="A267" s="488"/>
      <c r="B267" s="488"/>
    </row>
    <row r="268" spans="1:2">
      <c r="A268" s="488"/>
      <c r="B268" s="488"/>
    </row>
    <row r="269" spans="1:2">
      <c r="A269" s="488"/>
      <c r="B269" s="488"/>
    </row>
    <row r="270" spans="1:2">
      <c r="A270" s="488"/>
      <c r="B270" s="488"/>
    </row>
    <row r="271" spans="1:2">
      <c r="A271" s="488"/>
      <c r="B271" s="488"/>
    </row>
    <row r="272" spans="1:2">
      <c r="A272" s="488"/>
      <c r="B272" s="488"/>
    </row>
    <row r="273" spans="1:2">
      <c r="A273" s="488"/>
      <c r="B273" s="488"/>
    </row>
    <row r="274" spans="1:2">
      <c r="A274" s="488"/>
      <c r="B274" s="488"/>
    </row>
    <row r="275" spans="1:2">
      <c r="A275" s="488"/>
      <c r="B275" s="488"/>
    </row>
    <row r="276" spans="1:2">
      <c r="A276" s="488"/>
      <c r="B276" s="488"/>
    </row>
    <row r="277" spans="1:2">
      <c r="A277" s="488"/>
      <c r="B277" s="488"/>
    </row>
    <row r="278" spans="1:2">
      <c r="A278" s="488"/>
      <c r="B278" s="488"/>
    </row>
    <row r="279" spans="1:2">
      <c r="A279" s="488"/>
      <c r="B279" s="488"/>
    </row>
    <row r="280" spans="1:2">
      <c r="A280" s="488"/>
      <c r="B280" s="488"/>
    </row>
    <row r="281" spans="1:2">
      <c r="A281" s="488"/>
      <c r="B281" s="488"/>
    </row>
    <row r="282" spans="1:2">
      <c r="A282" s="488"/>
      <c r="B282" s="488"/>
    </row>
    <row r="283" spans="1:2">
      <c r="A283" s="488"/>
      <c r="B283" s="488"/>
    </row>
    <row r="284" spans="1:2">
      <c r="A284" s="488"/>
      <c r="B284" s="488"/>
    </row>
    <row r="285" spans="1:2">
      <c r="A285" s="488"/>
      <c r="B285" s="488"/>
    </row>
    <row r="286" spans="1:2">
      <c r="A286" s="488"/>
      <c r="B286" s="488"/>
    </row>
    <row r="287" spans="1:2">
      <c r="A287" s="488"/>
      <c r="B287" s="488"/>
    </row>
    <row r="288" spans="1:2">
      <c r="A288" s="488"/>
      <c r="B288" s="488"/>
    </row>
    <row r="289" spans="1:2">
      <c r="A289" s="488"/>
      <c r="B289" s="488"/>
    </row>
    <row r="290" spans="1:2">
      <c r="A290" s="488"/>
      <c r="B290" s="488"/>
    </row>
    <row r="291" spans="1:2">
      <c r="A291" s="488"/>
      <c r="B291" s="488"/>
    </row>
    <row r="292" spans="1:2">
      <c r="A292" s="488"/>
      <c r="B292" s="488"/>
    </row>
    <row r="293" spans="1:2">
      <c r="A293" s="488"/>
      <c r="B293" s="488"/>
    </row>
    <row r="294" spans="1:2">
      <c r="A294" s="488"/>
      <c r="B294" s="488"/>
    </row>
    <row r="295" spans="1:2">
      <c r="A295" s="488"/>
      <c r="B295" s="488"/>
    </row>
    <row r="296" spans="1:2">
      <c r="A296" s="488"/>
      <c r="B296" s="488"/>
    </row>
    <row r="297" spans="1:2">
      <c r="A297" s="488"/>
      <c r="B297" s="488"/>
    </row>
    <row r="298" spans="1:2">
      <c r="A298" s="488"/>
      <c r="B298" s="488"/>
    </row>
    <row r="299" spans="1:2">
      <c r="A299" s="488"/>
      <c r="B299" s="488"/>
    </row>
    <row r="300" spans="1:2">
      <c r="A300" s="488"/>
      <c r="B300" s="488"/>
    </row>
    <row r="301" spans="1:2">
      <c r="A301" s="488"/>
      <c r="B301" s="488"/>
    </row>
    <row r="302" spans="1:2">
      <c r="A302" s="488"/>
      <c r="B302" s="488"/>
    </row>
    <row r="303" spans="1:2">
      <c r="A303" s="488"/>
      <c r="B303" s="488"/>
    </row>
    <row r="304" spans="1:2">
      <c r="A304" s="488"/>
      <c r="B304" s="488"/>
    </row>
    <row r="305" spans="1:2">
      <c r="A305" s="488"/>
      <c r="B305" s="488"/>
    </row>
    <row r="306" spans="1:2">
      <c r="A306" s="488"/>
      <c r="B306" s="488"/>
    </row>
    <row r="307" spans="1:2">
      <c r="A307" s="488"/>
      <c r="B307" s="488"/>
    </row>
    <row r="308" spans="1:2">
      <c r="A308" s="488"/>
      <c r="B308" s="488"/>
    </row>
    <row r="309" spans="1:2">
      <c r="A309" s="488"/>
      <c r="B309" s="488"/>
    </row>
    <row r="310" spans="1:2">
      <c r="A310" s="488"/>
      <c r="B310" s="488"/>
    </row>
    <row r="311" spans="1:2">
      <c r="A311" s="488"/>
      <c r="B311" s="488"/>
    </row>
    <row r="312" spans="1:2">
      <c r="A312" s="488"/>
      <c r="B312" s="488"/>
    </row>
    <row r="313" spans="1:2">
      <c r="A313" s="488"/>
      <c r="B313" s="488"/>
    </row>
    <row r="314" spans="1:2">
      <c r="A314" s="488"/>
      <c r="B314" s="488"/>
    </row>
    <row r="315" spans="1:2">
      <c r="A315" s="488"/>
      <c r="B315" s="488"/>
    </row>
    <row r="316" spans="1:2">
      <c r="A316" s="488"/>
      <c r="B316" s="488"/>
    </row>
    <row r="317" spans="1:2">
      <c r="A317" s="488"/>
      <c r="B317" s="488"/>
    </row>
    <row r="318" spans="1:2">
      <c r="A318" s="488"/>
      <c r="B318" s="488"/>
    </row>
    <row r="319" spans="1:2">
      <c r="A319" s="488"/>
      <c r="B319" s="488"/>
    </row>
    <row r="320" spans="1:2">
      <c r="A320" s="488"/>
      <c r="B320" s="488"/>
    </row>
    <row r="321" spans="1:2">
      <c r="A321" s="488"/>
      <c r="B321" s="488"/>
    </row>
    <row r="322" spans="1:2">
      <c r="A322" s="488"/>
      <c r="B322" s="488"/>
    </row>
    <row r="323" spans="1:2">
      <c r="A323" s="488"/>
      <c r="B323" s="488"/>
    </row>
    <row r="324" spans="1:2">
      <c r="A324" s="488"/>
      <c r="B324" s="488"/>
    </row>
    <row r="325" spans="1:2">
      <c r="A325" s="488"/>
      <c r="B325" s="488"/>
    </row>
    <row r="326" spans="1:2">
      <c r="A326" s="488"/>
      <c r="B326" s="488"/>
    </row>
    <row r="327" spans="1:2">
      <c r="A327" s="488"/>
      <c r="B327" s="488"/>
    </row>
    <row r="328" spans="1:2">
      <c r="A328" s="488"/>
      <c r="B328" s="488"/>
    </row>
    <row r="329" spans="1:2">
      <c r="A329" s="488"/>
      <c r="B329" s="488"/>
    </row>
    <row r="330" spans="1:2">
      <c r="A330" s="488"/>
      <c r="B330" s="488"/>
    </row>
    <row r="331" spans="1:2">
      <c r="A331" s="488"/>
      <c r="B331" s="488"/>
    </row>
    <row r="332" spans="1:2">
      <c r="A332" s="488"/>
      <c r="B332" s="488"/>
    </row>
    <row r="333" spans="1:2">
      <c r="A333" s="488"/>
      <c r="B333" s="488"/>
    </row>
    <row r="334" spans="1:2">
      <c r="A334" s="488"/>
      <c r="B334" s="488"/>
    </row>
    <row r="335" spans="1:2">
      <c r="A335" s="488"/>
      <c r="B335" s="488"/>
    </row>
    <row r="336" spans="1:2">
      <c r="A336" s="488"/>
      <c r="B336" s="488"/>
    </row>
    <row r="337" spans="1:2">
      <c r="A337" s="488"/>
      <c r="B337" s="488"/>
    </row>
    <row r="338" spans="1:2">
      <c r="A338" s="488"/>
      <c r="B338" s="488"/>
    </row>
    <row r="339" spans="1:2">
      <c r="A339" s="488"/>
      <c r="B339" s="488"/>
    </row>
    <row r="340" spans="1:2">
      <c r="A340" s="488"/>
      <c r="B340" s="488"/>
    </row>
    <row r="341" spans="1:2">
      <c r="A341" s="488"/>
      <c r="B341" s="488"/>
    </row>
    <row r="342" spans="1:2">
      <c r="A342" s="488"/>
      <c r="B342" s="488"/>
    </row>
    <row r="343" spans="1:2">
      <c r="A343" s="488"/>
      <c r="B343" s="488"/>
    </row>
    <row r="344" spans="1:2">
      <c r="A344" s="488"/>
      <c r="B344" s="488"/>
    </row>
    <row r="345" spans="1:2">
      <c r="A345" s="488"/>
      <c r="B345" s="488"/>
    </row>
    <row r="346" spans="1:2">
      <c r="A346" s="488"/>
      <c r="B346" s="488"/>
    </row>
    <row r="347" spans="1:2">
      <c r="A347" s="488"/>
      <c r="B347" s="488"/>
    </row>
    <row r="348" spans="1:2">
      <c r="A348" s="488"/>
      <c r="B348" s="488"/>
    </row>
    <row r="349" spans="1:2">
      <c r="A349" s="488"/>
      <c r="B349" s="488"/>
    </row>
    <row r="350" spans="1:2">
      <c r="A350" s="488"/>
      <c r="B350" s="488"/>
    </row>
    <row r="351" spans="1:2">
      <c r="A351" s="488"/>
      <c r="B351" s="488"/>
    </row>
    <row r="352" spans="1:2">
      <c r="A352" s="488"/>
      <c r="B352" s="488"/>
    </row>
    <row r="353" spans="1:2">
      <c r="A353" s="488"/>
      <c r="B353" s="488"/>
    </row>
    <row r="354" spans="1:2">
      <c r="A354" s="488"/>
      <c r="B354" s="488"/>
    </row>
    <row r="355" spans="1:2">
      <c r="A355" s="488"/>
      <c r="B355" s="488"/>
    </row>
    <row r="356" spans="1:2">
      <c r="A356" s="488"/>
      <c r="B356" s="488"/>
    </row>
    <row r="357" spans="1:2">
      <c r="A357" s="488"/>
      <c r="B357" s="488"/>
    </row>
    <row r="358" spans="1:2">
      <c r="A358" s="488"/>
      <c r="B358" s="488"/>
    </row>
    <row r="359" spans="1:2">
      <c r="A359" s="488"/>
      <c r="B359" s="488"/>
    </row>
    <row r="360" spans="1:2">
      <c r="A360" s="488"/>
      <c r="B360" s="488"/>
    </row>
    <row r="361" spans="1:2">
      <c r="A361" s="488"/>
      <c r="B361" s="488"/>
    </row>
    <row r="362" spans="1:2">
      <c r="A362" s="488"/>
      <c r="B362" s="488"/>
    </row>
    <row r="363" spans="1:2">
      <c r="A363" s="488"/>
      <c r="B363" s="488"/>
    </row>
    <row r="364" spans="1:2">
      <c r="A364" s="488"/>
      <c r="B364" s="488"/>
    </row>
    <row r="365" spans="1:2">
      <c r="A365" s="488"/>
      <c r="B365" s="488"/>
    </row>
    <row r="366" spans="1:2">
      <c r="A366" s="488"/>
      <c r="B366" s="488"/>
    </row>
    <row r="367" spans="1:2">
      <c r="A367" s="488"/>
      <c r="B367" s="488"/>
    </row>
    <row r="368" spans="1:2">
      <c r="A368" s="488"/>
      <c r="B368" s="488"/>
    </row>
    <row r="369" spans="1:2">
      <c r="A369" s="488"/>
      <c r="B369" s="488"/>
    </row>
    <row r="370" spans="1:2">
      <c r="A370" s="488"/>
      <c r="B370" s="488"/>
    </row>
    <row r="371" spans="1:2">
      <c r="A371" s="488"/>
      <c r="B371" s="488"/>
    </row>
    <row r="372" spans="1:2">
      <c r="A372" s="488"/>
      <c r="B372" s="488"/>
    </row>
    <row r="373" spans="1:2">
      <c r="A373" s="488"/>
      <c r="B373" s="488"/>
    </row>
    <row r="374" spans="1:2">
      <c r="A374" s="488"/>
      <c r="B374" s="488"/>
    </row>
    <row r="375" spans="1:2">
      <c r="A375" s="488"/>
      <c r="B375" s="488"/>
    </row>
    <row r="376" spans="1:2">
      <c r="A376" s="488"/>
      <c r="B376" s="488"/>
    </row>
    <row r="377" spans="1:2">
      <c r="A377" s="488"/>
      <c r="B377" s="488"/>
    </row>
    <row r="378" spans="1:2">
      <c r="A378" s="488"/>
      <c r="B378" s="488"/>
    </row>
    <row r="379" spans="1:2">
      <c r="A379" s="488"/>
      <c r="B379" s="488"/>
    </row>
    <row r="380" spans="1:2">
      <c r="A380" s="488"/>
      <c r="B380" s="488"/>
    </row>
    <row r="381" spans="1:2">
      <c r="A381" s="488"/>
      <c r="B381" s="488"/>
    </row>
    <row r="382" spans="1:2">
      <c r="A382" s="488"/>
      <c r="B382" s="488"/>
    </row>
    <row r="383" spans="1:2">
      <c r="A383" s="488"/>
      <c r="B383" s="488"/>
    </row>
    <row r="384" spans="1:2">
      <c r="A384" s="488"/>
      <c r="B384" s="488"/>
    </row>
    <row r="385" spans="1:2">
      <c r="A385" s="488"/>
      <c r="B385" s="488"/>
    </row>
    <row r="386" spans="1:2">
      <c r="A386" s="488"/>
      <c r="B386" s="488"/>
    </row>
    <row r="387" spans="1:2">
      <c r="A387" s="488"/>
      <c r="B387" s="488"/>
    </row>
    <row r="388" spans="1:2">
      <c r="A388" s="488"/>
      <c r="B388" s="488"/>
    </row>
    <row r="389" spans="1:2">
      <c r="A389" s="488"/>
      <c r="B389" s="488"/>
    </row>
    <row r="390" spans="1:2">
      <c r="A390" s="488"/>
      <c r="B390" s="488"/>
    </row>
    <row r="391" spans="1:2">
      <c r="A391" s="488"/>
      <c r="B391" s="488"/>
    </row>
    <row r="392" spans="1:2">
      <c r="A392" s="488"/>
      <c r="B392" s="488"/>
    </row>
    <row r="393" spans="1:2">
      <c r="A393" s="488"/>
      <c r="B393" s="488"/>
    </row>
    <row r="394" spans="1:2">
      <c r="A394" s="488"/>
      <c r="B394" s="488"/>
    </row>
    <row r="395" spans="1:2">
      <c r="A395" s="488"/>
      <c r="B395" s="488"/>
    </row>
    <row r="396" spans="1:2">
      <c r="A396" s="488"/>
      <c r="B396" s="488"/>
    </row>
    <row r="397" spans="1:2">
      <c r="A397" s="488"/>
      <c r="B397" s="488"/>
    </row>
    <row r="398" spans="1:2">
      <c r="A398" s="488"/>
      <c r="B398" s="488"/>
    </row>
    <row r="399" spans="1:2">
      <c r="A399" s="488"/>
      <c r="B399" s="488"/>
    </row>
    <row r="400" spans="1:2">
      <c r="A400" s="488"/>
      <c r="B400" s="488"/>
    </row>
    <row r="401" spans="1:2">
      <c r="A401" s="488"/>
      <c r="B401" s="488"/>
    </row>
    <row r="402" spans="1:2">
      <c r="A402" s="488"/>
      <c r="B402" s="488"/>
    </row>
    <row r="403" spans="1:2">
      <c r="A403" s="488"/>
      <c r="B403" s="488"/>
    </row>
    <row r="404" spans="1:2">
      <c r="A404" s="488"/>
      <c r="B404" s="488"/>
    </row>
    <row r="405" spans="1:2">
      <c r="A405" s="488"/>
      <c r="B405" s="488"/>
    </row>
    <row r="406" spans="1:2">
      <c r="A406" s="488"/>
      <c r="B406" s="488"/>
    </row>
    <row r="407" spans="1:2">
      <c r="A407" s="488"/>
      <c r="B407" s="488"/>
    </row>
    <row r="408" spans="1:2">
      <c r="A408" s="488"/>
      <c r="B408" s="488"/>
    </row>
    <row r="409" spans="1:2">
      <c r="A409" s="488"/>
      <c r="B409" s="488"/>
    </row>
    <row r="410" spans="1:2">
      <c r="A410" s="488"/>
      <c r="B410" s="488"/>
    </row>
    <row r="411" spans="1:2">
      <c r="A411" s="488"/>
      <c r="B411" s="488"/>
    </row>
    <row r="412" spans="1:2">
      <c r="A412" s="488"/>
      <c r="B412" s="488"/>
    </row>
    <row r="413" spans="1:2">
      <c r="A413" s="488"/>
      <c r="B413" s="488"/>
    </row>
    <row r="414" spans="1:2">
      <c r="A414" s="488"/>
      <c r="B414" s="488"/>
    </row>
    <row r="415" spans="1:2">
      <c r="A415" s="488"/>
      <c r="B415" s="488"/>
    </row>
    <row r="416" spans="1:2">
      <c r="A416" s="488"/>
      <c r="B416" s="488"/>
    </row>
    <row r="417" spans="1:2">
      <c r="A417" s="488"/>
      <c r="B417" s="488"/>
    </row>
    <row r="418" spans="1:2">
      <c r="A418" s="488"/>
      <c r="B418" s="488"/>
    </row>
  </sheetData>
  <sheetProtection algorithmName="SHA-512" hashValue="IxJWeomW5hvDaaf6wKpWaI+y5F5QvGqTNVwAOm5uiDGOxr/EuMX0ubrb5plytKfANe+RGuB9JlB0rmaX39ygtQ==" saltValue="5UAf5rHBM34ox+w64dLx/g==" spinCount="100000" sheet="1" objects="1" scenarios="1"/>
  <mergeCells count="9">
    <mergeCell ref="B115:E115"/>
    <mergeCell ref="B116:E116"/>
    <mergeCell ref="B117:D117"/>
    <mergeCell ref="A1:F1"/>
    <mergeCell ref="A2:F2"/>
    <mergeCell ref="B4:F4"/>
    <mergeCell ref="A5:A6"/>
    <mergeCell ref="B5:B6"/>
    <mergeCell ref="C5:C6"/>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D9" sqref="D9"/>
    </sheetView>
  </sheetViews>
  <sheetFormatPr defaultColWidth="8.88671875" defaultRowHeight="13.2"/>
  <cols>
    <col min="1" max="1" width="10.6640625" style="19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46" customFormat="1">
      <c r="A1" s="192"/>
      <c r="B1" s="2"/>
      <c r="C1" s="2"/>
      <c r="D1" s="2"/>
      <c r="E1" s="2"/>
      <c r="F1" s="2"/>
      <c r="G1" s="2"/>
    </row>
    <row r="2" spans="1:8" s="46" customFormat="1" ht="13.8">
      <c r="A2" s="866" t="s">
        <v>533</v>
      </c>
      <c r="B2" s="866"/>
      <c r="C2" s="866"/>
      <c r="D2" s="866"/>
      <c r="E2" s="866"/>
      <c r="F2" s="866"/>
      <c r="G2" s="2"/>
    </row>
    <row r="3" spans="1:8" s="46" customFormat="1" ht="44.25" customHeight="1">
      <c r="A3" s="867" t="s">
        <v>793</v>
      </c>
      <c r="B3" s="868"/>
      <c r="C3" s="868"/>
      <c r="D3" s="868"/>
      <c r="E3" s="868"/>
      <c r="F3" s="868"/>
      <c r="G3" s="2"/>
    </row>
    <row r="4" spans="1:8" s="46" customFormat="1" ht="23.25" customHeight="1">
      <c r="A4" s="193"/>
      <c r="B4" s="193"/>
      <c r="C4" s="193"/>
      <c r="D4" s="193"/>
      <c r="E4" s="193"/>
      <c r="F4" s="193"/>
      <c r="G4" s="2"/>
    </row>
    <row r="5" spans="1:8" s="46" customFormat="1" ht="14.4" thickBot="1">
      <c r="A5" s="185" t="s">
        <v>766</v>
      </c>
      <c r="B5" s="878" t="s">
        <v>767</v>
      </c>
      <c r="C5" s="879"/>
      <c r="D5" s="879"/>
      <c r="E5" s="879"/>
      <c r="F5" s="879"/>
      <c r="G5" s="2"/>
    </row>
    <row r="6" spans="1:8" s="46" customFormat="1" ht="27.6" thickTop="1" thickBot="1">
      <c r="A6" s="984" t="s">
        <v>11</v>
      </c>
      <c r="B6" s="898" t="s">
        <v>14</v>
      </c>
      <c r="C6" s="898" t="s">
        <v>18</v>
      </c>
      <c r="D6" s="427" t="s">
        <v>12</v>
      </c>
      <c r="E6" s="427" t="s">
        <v>531</v>
      </c>
      <c r="F6" s="534" t="s">
        <v>532</v>
      </c>
      <c r="G6" s="2"/>
    </row>
    <row r="7" spans="1:8" s="46" customFormat="1" ht="14.4" thickTop="1" thickBot="1">
      <c r="A7" s="897"/>
      <c r="B7" s="899"/>
      <c r="C7" s="899"/>
      <c r="D7" s="430" t="s">
        <v>15</v>
      </c>
      <c r="E7" s="430" t="s">
        <v>16</v>
      </c>
      <c r="F7" s="535" t="s">
        <v>17</v>
      </c>
      <c r="G7" s="2"/>
    </row>
    <row r="8" spans="1:8" s="46" customFormat="1" ht="14.4" thickTop="1" thickBot="1">
      <c r="A8" s="536" t="s">
        <v>77</v>
      </c>
      <c r="B8" s="980" t="s">
        <v>768</v>
      </c>
      <c r="C8" s="981"/>
      <c r="D8" s="981"/>
      <c r="E8" s="981"/>
      <c r="F8" s="982"/>
      <c r="G8" s="2"/>
    </row>
    <row r="9" spans="1:8" s="46" customFormat="1" ht="119.4" thickTop="1">
      <c r="A9" s="537" t="s">
        <v>445</v>
      </c>
      <c r="B9" s="338" t="s">
        <v>769</v>
      </c>
      <c r="C9" s="212" t="s">
        <v>13</v>
      </c>
      <c r="D9" s="538">
        <v>2</v>
      </c>
      <c r="E9" s="733">
        <v>0</v>
      </c>
      <c r="F9" s="734">
        <f>D9*E9</f>
        <v>0</v>
      </c>
      <c r="G9" s="2"/>
    </row>
    <row r="10" spans="1:8" s="203" customFormat="1" ht="119.4" thickBot="1">
      <c r="A10" s="537" t="s">
        <v>451</v>
      </c>
      <c r="B10" s="338" t="s">
        <v>770</v>
      </c>
      <c r="C10" s="212" t="s">
        <v>13</v>
      </c>
      <c r="D10" s="350">
        <v>1</v>
      </c>
      <c r="E10" s="733">
        <v>0</v>
      </c>
      <c r="F10" s="734">
        <f>D10*E10</f>
        <v>0</v>
      </c>
      <c r="G10" s="202"/>
    </row>
    <row r="11" spans="1:8" s="203" customFormat="1" ht="14.4" thickTop="1" thickBot="1">
      <c r="A11" s="983" t="s">
        <v>771</v>
      </c>
      <c r="B11" s="983"/>
      <c r="C11" s="983"/>
      <c r="D11" s="983"/>
      <c r="E11" s="983"/>
      <c r="F11" s="841">
        <f>SUM(F9:F10)</f>
        <v>0</v>
      </c>
      <c r="G11" s="202"/>
    </row>
    <row r="12" spans="1:8" s="203" customFormat="1" ht="13.8" thickTop="1">
      <c r="A12" s="198"/>
      <c r="B12" s="199"/>
      <c r="C12" s="200"/>
      <c r="D12" s="200"/>
      <c r="E12" s="201"/>
      <c r="F12" s="201"/>
      <c r="G12" s="202"/>
    </row>
    <row r="13" spans="1:8" s="203" customFormat="1" ht="15.6">
      <c r="A13" s="246"/>
      <c r="B13" s="202"/>
      <c r="C13" s="202"/>
      <c r="D13" s="278"/>
      <c r="E13" s="279"/>
      <c r="F13" s="280"/>
      <c r="G13" s="202"/>
    </row>
    <row r="14" spans="1:8" ht="15">
      <c r="A14" s="246"/>
      <c r="B14" s="539"/>
      <c r="C14" s="540"/>
      <c r="D14" s="541"/>
      <c r="E14" s="542"/>
      <c r="F14" s="542"/>
      <c r="G14"/>
      <c r="H14"/>
    </row>
    <row r="15" spans="1:8" ht="15">
      <c r="A15" s="246"/>
      <c r="B15" s="541"/>
      <c r="C15"/>
      <c r="D15"/>
      <c r="E15"/>
      <c r="F15"/>
      <c r="G15"/>
      <c r="H15"/>
    </row>
    <row r="16" spans="1:8" ht="15.6">
      <c r="A16" s="246"/>
      <c r="B16" s="543"/>
      <c r="C16"/>
      <c r="D16"/>
      <c r="E16"/>
      <c r="F16"/>
      <c r="G16"/>
      <c r="H16"/>
    </row>
    <row r="17" spans="1:8">
      <c r="A17" s="284"/>
      <c r="B17"/>
      <c r="C17"/>
      <c r="D17"/>
      <c r="E17"/>
      <c r="F17"/>
      <c r="G17"/>
      <c r="H17"/>
    </row>
    <row r="18" spans="1:8" ht="15.6">
      <c r="A18" s="284"/>
      <c r="B18" s="544"/>
      <c r="C18"/>
      <c r="D18"/>
      <c r="E18"/>
      <c r="F18"/>
      <c r="G18"/>
      <c r="H18"/>
    </row>
    <row r="19" spans="1:8" ht="15">
      <c r="A19" s="246"/>
      <c r="B19" s="541"/>
      <c r="C19"/>
      <c r="D19"/>
      <c r="E19"/>
      <c r="F19"/>
      <c r="G19"/>
      <c r="H19"/>
    </row>
    <row r="20" spans="1:8" ht="15">
      <c r="A20" s="246"/>
      <c r="B20" s="541"/>
      <c r="C20"/>
      <c r="D20"/>
      <c r="E20"/>
      <c r="F20"/>
      <c r="G20"/>
      <c r="H20"/>
    </row>
    <row r="21" spans="1:8">
      <c r="A21" s="246"/>
      <c r="B21"/>
      <c r="C21"/>
      <c r="D21"/>
      <c r="E21"/>
      <c r="F21"/>
      <c r="G21"/>
      <c r="H21"/>
    </row>
    <row r="22" spans="1:8" ht="15.6">
      <c r="A22" s="246"/>
      <c r="B22"/>
      <c r="C22" s="540"/>
      <c r="D22" s="540"/>
      <c r="E22" s="540"/>
      <c r="F22" s="540"/>
      <c r="G22"/>
      <c r="H22" s="543"/>
    </row>
    <row r="23" spans="1:8" ht="15">
      <c r="A23" s="246"/>
      <c r="C23" s="540"/>
      <c r="D23" s="540"/>
      <c r="E23" s="540"/>
      <c r="F23" s="540"/>
      <c r="G23"/>
      <c r="H23" s="541"/>
    </row>
  </sheetData>
  <sheetProtection algorithmName="SHA-512" hashValue="uQK8SDE5GLr5maf3C/5/MHhVjDX54wZABBtlFLmryLkedRbXXHKVAdaZkQGl4WMqlzmllgKgeLVow0JnYWiZ8Q==" saltValue="9VHYrAbkwrLbc8bxiupjdw==" spinCount="100000" sheet="1" objects="1" scenarios="1"/>
  <mergeCells count="8">
    <mergeCell ref="B8:F8"/>
    <mergeCell ref="A11:E11"/>
    <mergeCell ref="A2:F2"/>
    <mergeCell ref="A3:F3"/>
    <mergeCell ref="B5:F5"/>
    <mergeCell ref="A6:A7"/>
    <mergeCell ref="B6:B7"/>
    <mergeCell ref="C6:C7"/>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29"/>
  <sheetViews>
    <sheetView showZeros="0" view="pageBreakPreview" topLeftCell="B4" zoomScale="115" workbookViewId="0">
      <selection activeCell="B15" sqref="B15:E15"/>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15.33203125" style="8" customWidth="1"/>
    <col min="10" max="16384" width="9.109375" style="8"/>
  </cols>
  <sheetData>
    <row r="3" spans="1:6">
      <c r="A3" s="11"/>
      <c r="B3" s="1"/>
      <c r="C3" s="1"/>
      <c r="D3" s="4"/>
      <c r="E3" s="7"/>
      <c r="F3" s="7"/>
    </row>
    <row r="4" spans="1:6">
      <c r="A4" s="11"/>
      <c r="B4" s="3"/>
      <c r="C4" s="1"/>
      <c r="D4" s="4"/>
      <c r="E4" s="7"/>
      <c r="F4" s="7"/>
    </row>
    <row r="5" spans="1:6">
      <c r="A5" s="11"/>
      <c r="B5" s="3"/>
      <c r="C5" s="1"/>
      <c r="D5" s="4"/>
      <c r="E5" s="7"/>
      <c r="F5" s="7"/>
    </row>
    <row r="6" spans="1:6">
      <c r="A6" s="12"/>
      <c r="B6" s="12"/>
      <c r="C6" s="12"/>
      <c r="D6" s="4"/>
      <c r="E6" s="7"/>
      <c r="F6" s="7"/>
    </row>
    <row r="7" spans="1:6" ht="47.25" customHeight="1">
      <c r="A7" s="867" t="s">
        <v>794</v>
      </c>
      <c r="B7" s="868"/>
      <c r="C7" s="868"/>
      <c r="D7" s="868"/>
      <c r="E7" s="868"/>
      <c r="F7" s="868"/>
    </row>
    <row r="8" spans="1:6" ht="15.6">
      <c r="A8" s="12"/>
      <c r="B8" s="14"/>
      <c r="C8" s="12"/>
      <c r="D8" s="13"/>
      <c r="E8" s="4"/>
      <c r="F8" s="7"/>
    </row>
    <row r="9" spans="1:6" ht="16.2" thickBot="1">
      <c r="A9" s="12"/>
      <c r="B9" s="14"/>
      <c r="C9" s="12"/>
      <c r="D9" s="13"/>
      <c r="E9" s="4"/>
      <c r="F9" s="7"/>
    </row>
    <row r="10" spans="1:6" ht="16.2" thickTop="1" thickBot="1">
      <c r="A10" s="571" t="s">
        <v>776</v>
      </c>
      <c r="B10" s="989" t="s">
        <v>775</v>
      </c>
      <c r="C10" s="989"/>
      <c r="D10" s="989"/>
      <c r="E10" s="989"/>
      <c r="F10" s="990"/>
    </row>
    <row r="11" spans="1:6" ht="12.75" customHeight="1" thickTop="1" thickBot="1">
      <c r="A11" s="988"/>
      <c r="B11" s="988"/>
      <c r="C11" s="988"/>
      <c r="D11" s="988"/>
      <c r="E11" s="988"/>
      <c r="F11" s="988"/>
    </row>
    <row r="12" spans="1:6" ht="20.100000000000001" customHeight="1" thickTop="1" thickBot="1">
      <c r="A12" s="545" t="s">
        <v>443</v>
      </c>
      <c r="B12" s="987" t="s">
        <v>777</v>
      </c>
      <c r="C12" s="987"/>
      <c r="D12" s="987"/>
      <c r="E12" s="987"/>
      <c r="F12" s="842">
        <f>'01_АРХИТЕКТУРА'!F627</f>
        <v>0</v>
      </c>
    </row>
    <row r="13" spans="1:6" ht="20.100000000000001" customHeight="1" thickTop="1" thickBot="1">
      <c r="A13" s="545" t="s">
        <v>530</v>
      </c>
      <c r="B13" s="987" t="s">
        <v>529</v>
      </c>
      <c r="C13" s="987"/>
      <c r="D13" s="987"/>
      <c r="E13" s="987"/>
      <c r="F13" s="843">
        <f>'02_ХИДРОТЕХНИЧКЕ ИНСТАЛАЦИЈЕ'!F112</f>
        <v>0</v>
      </c>
    </row>
    <row r="14" spans="1:6" ht="20.100000000000001" customHeight="1" thickTop="1" thickBot="1">
      <c r="A14" s="545" t="s">
        <v>596</v>
      </c>
      <c r="B14" s="987" t="s">
        <v>534</v>
      </c>
      <c r="C14" s="987"/>
      <c r="D14" s="987"/>
      <c r="E14" s="987"/>
      <c r="F14" s="844">
        <f>'03_ЕЛЕКТРОЕНЕРГЕТСКЕ ИНСТАЛАЦИЈ'!F111</f>
        <v>0</v>
      </c>
    </row>
    <row r="15" spans="1:6" ht="30" customHeight="1" thickTop="1" thickBot="1">
      <c r="A15" s="545" t="s">
        <v>680</v>
      </c>
      <c r="B15" s="987" t="s">
        <v>784</v>
      </c>
      <c r="C15" s="987"/>
      <c r="D15" s="987"/>
      <c r="E15" s="987"/>
      <c r="F15" s="845">
        <f>'04_ТЕЛЕКОМУНИКАЦИОНЕ ИНСТАЛАЦИЈ'!F60</f>
        <v>0</v>
      </c>
    </row>
    <row r="16" spans="1:6" ht="21.75" customHeight="1" thickTop="1" thickBot="1">
      <c r="A16" s="546" t="s">
        <v>752</v>
      </c>
      <c r="B16" s="987" t="s">
        <v>785</v>
      </c>
      <c r="C16" s="987"/>
      <c r="D16" s="987"/>
      <c r="E16" s="987"/>
      <c r="F16" s="846">
        <f>'05_ТЕРМОТЕХНИЧКЕ ИНСТАЛАЦИЈЕ'!F118</f>
        <v>0</v>
      </c>
    </row>
    <row r="17" spans="1:9" ht="16.2" thickTop="1" thickBot="1">
      <c r="A17" s="545" t="s">
        <v>766</v>
      </c>
      <c r="B17" s="986" t="s">
        <v>786</v>
      </c>
      <c r="C17" s="986"/>
      <c r="D17" s="986"/>
      <c r="E17" s="986"/>
      <c r="F17" s="847">
        <f>'06_ЗОП'!F11</f>
        <v>0</v>
      </c>
    </row>
    <row r="18" spans="1:9" ht="18.75" customHeight="1" thickTop="1" thickBot="1">
      <c r="A18" s="545" t="s">
        <v>787</v>
      </c>
      <c r="B18" s="991" t="s">
        <v>788</v>
      </c>
      <c r="C18" s="992"/>
      <c r="D18" s="992"/>
      <c r="E18" s="993"/>
      <c r="F18" s="847">
        <v>0</v>
      </c>
    </row>
    <row r="19" spans="1:9" ht="20.25" customHeight="1" thickTop="1" thickBot="1">
      <c r="A19" s="574"/>
      <c r="B19" s="985"/>
      <c r="C19" s="986"/>
      <c r="D19" s="986"/>
      <c r="E19" s="986"/>
      <c r="F19" s="848"/>
    </row>
    <row r="20" spans="1:9" ht="16.2" thickTop="1" thickBot="1">
      <c r="A20" s="16"/>
      <c r="B20" s="17"/>
      <c r="C20" s="18"/>
      <c r="D20" s="19"/>
      <c r="E20" s="20" t="s">
        <v>779</v>
      </c>
      <c r="F20" s="848">
        <f>SUM(F12:F19)</f>
        <v>0</v>
      </c>
      <c r="I20" s="183"/>
    </row>
    <row r="21" spans="1:9" ht="16.2" thickTop="1">
      <c r="A21" s="12"/>
      <c r="B21" s="14"/>
      <c r="C21" s="12"/>
      <c r="D21" s="6"/>
      <c r="E21" s="7"/>
      <c r="F21" s="7"/>
    </row>
    <row r="22" spans="1:9" ht="15.6">
      <c r="A22" s="12"/>
      <c r="B22" s="14"/>
      <c r="C22" s="12"/>
      <c r="D22" s="6"/>
      <c r="E22" s="7"/>
      <c r="F22" s="7"/>
    </row>
    <row r="23" spans="1:9" ht="15.6">
      <c r="A23" s="12"/>
      <c r="B23" s="14"/>
      <c r="C23" s="12"/>
      <c r="D23" s="6"/>
      <c r="E23" s="7"/>
      <c r="F23" s="7"/>
    </row>
    <row r="24" spans="1:9" ht="15.6">
      <c r="A24" s="12"/>
      <c r="B24" s="14"/>
      <c r="C24" s="12"/>
      <c r="D24" s="6"/>
      <c r="E24" s="7"/>
      <c r="F24" s="7"/>
    </row>
    <row r="29" spans="1:9">
      <c r="B29" s="9"/>
    </row>
  </sheetData>
  <sheetProtection algorithmName="SHA-512" hashValue="Ews0rkYnTu9uA7DeKvVA/AGkobfcQ60ucn/FzMkM0uH7Q9/SjLl0hj2n7qCxBeF3HXMtKtVrIDTecDy59wUJjQ==" saltValue="CNpJVzxg5cWuFga6oMr0mA==" spinCount="100000" sheet="1" objects="1" scenarios="1"/>
  <mergeCells count="11">
    <mergeCell ref="B19:E19"/>
    <mergeCell ref="B13:E13"/>
    <mergeCell ref="B15:E15"/>
    <mergeCell ref="B16:E16"/>
    <mergeCell ref="A7:F7"/>
    <mergeCell ref="B14:E14"/>
    <mergeCell ref="B17:E17"/>
    <mergeCell ref="B12:E12"/>
    <mergeCell ref="A11:F11"/>
    <mergeCell ref="B10:F10"/>
    <mergeCell ref="B18:E18"/>
  </mergeCells>
  <phoneticPr fontId="0" type="noConversion"/>
  <pageMargins left="0.78740157480314965" right="0.19685039370078741" top="0.39370078740157483" bottom="0.51181102362204722" header="0" footer="0.19685039370078741"/>
  <pageSetup paperSize="9" orientation="portrait" r:id="rId1"/>
  <headerFooter alignWithMargins="0">
    <oddFooter>&amp;C&amp;"Arial,Regular"&amp;12
2017-202-2-АРХ-К01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01_АРХИТЕКТУРА</vt:lpstr>
      <vt:lpstr>02_ХИДРОТЕХНИЧКЕ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'01_АРХИТЕКТУРА'!Print_Area</vt:lpstr>
      <vt:lpstr>'03_ЕЛЕКТРОЕНЕРГЕТСКЕ ИНСТАЛАЦИЈ'!Print_Area</vt:lpstr>
      <vt:lpstr>'04_ТЕЛЕКОМУНИКАЦИОНЕ ИНСТАЛАЦИЈ'!Print_Area</vt:lpstr>
      <vt:lpstr>'ЗБИРНА РЕКАПИТУЛАЦИЈА'!Print_Area</vt:lpstr>
      <vt:lpstr>'01_АРХИТЕКТУРА'!Print_Titles</vt:lpstr>
      <vt:lpstr>'02_ХИДРОТЕХНИЧКЕ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2018-02-12T12:12:59Z</cp:lastPrinted>
  <dcterms:created xsi:type="dcterms:W3CDTF">1996-12-26T11:58:47Z</dcterms:created>
  <dcterms:modified xsi:type="dcterms:W3CDTF">2018-02-27T13:57:43Z</dcterms:modified>
</cp:coreProperties>
</file>