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D:\Suzana\Urgentni centar\Javna nabavka\Objavljeno\Izmena konkursne br.2\III_Rekonstrukcija dela tavanskog prostora\"/>
    </mc:Choice>
  </mc:AlternateContent>
  <bookViews>
    <workbookView xWindow="-12" yWindow="5772" windowWidth="19260" windowHeight="2952" tabRatio="580" xr2:uid="{00000000-000D-0000-FFFF-FFFF00000000}"/>
  </bookViews>
  <sheets>
    <sheet name="01_AРХИТЕКТУРА" sheetId="8" r:id="rId1"/>
    <sheet name="02_ХИДОТЕХНИЧКЕ ИНСТАЛАЦИЈЕ" sheetId="11" r:id="rId2"/>
    <sheet name="03_ЕЛЕКТРОЕНЕРГЕТСКЕ ИНСТАЛАЦИЈ" sheetId="12" r:id="rId3"/>
    <sheet name="04_ТЕЛЕКОМУНИКАЦИОНЕ ИНСТАЛАЦИЈ" sheetId="13" r:id="rId4"/>
    <sheet name="05_ТЕРМОТЕХНИЧКЕ ИНСТАЛАЦИЈЕ" sheetId="15" r:id="rId5"/>
    <sheet name="06_ЗОП" sheetId="14" r:id="rId6"/>
    <sheet name="ЗБИРНА РЕКАПИТУЛАЦИЈА" sheetId="9" r:id="rId7"/>
  </sheets>
  <definedNames>
    <definedName name="_xlnm.Print_Area" localSheetId="0">'01_AРХИТЕКТУРА'!$A$1:$F$689</definedName>
    <definedName name="_xlnm.Print_Area" localSheetId="2">'03_ЕЛЕКТРОЕНЕРГЕТСКЕ ИНСТАЛАЦИЈ'!$A$1:$F$113</definedName>
    <definedName name="_xlnm.Print_Area" localSheetId="6">'ЗБИРНА РЕКАПИТУЛАЦИЈА'!$A$1:$F$23</definedName>
    <definedName name="_xlnm.Print_Titles" localSheetId="0">'01_AРХИТЕКТУРА'!$5:$6</definedName>
    <definedName name="_xlnm.Print_Titles" localSheetId="1">'02_ХИДОТЕХНИЧКЕ ИНСТАЛАЦИЈЕ'!$8:$9</definedName>
    <definedName name="_xlnm.Print_Titles" localSheetId="2">'03_ЕЛЕКТРОЕНЕРГЕТСКЕ ИНСТАЛАЦИЈ'!$6:$7</definedName>
    <definedName name="_xlnm.Print_Titles" localSheetId="3">'04_ТЕЛЕКОМУНИКАЦИОНЕ ИНСТАЛАЦИЈ'!$8:$9</definedName>
    <definedName name="_xlnm.Print_Titles" localSheetId="4">'05_ТЕРМОТЕХНИЧКЕ ИНСТАЛАЦИЈЕ'!$6:$7</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71027"/>
</workbook>
</file>

<file path=xl/calcChain.xml><?xml version="1.0" encoding="utf-8"?>
<calcChain xmlns="http://schemas.openxmlformats.org/spreadsheetml/2006/main">
  <c r="F561" i="8" l="1"/>
  <c r="F555" i="8"/>
  <c r="F650" i="8" l="1"/>
  <c r="F100" i="15" l="1"/>
  <c r="F89" i="15"/>
  <c r="F88" i="15"/>
  <c r="F87" i="15"/>
  <c r="F86" i="15"/>
  <c r="F85" i="15"/>
  <c r="F76" i="15"/>
  <c r="F57" i="15"/>
  <c r="F21" i="15" l="1"/>
  <c r="F20" i="15"/>
  <c r="F18" i="15"/>
  <c r="F96" i="12" l="1"/>
  <c r="F31" i="11" l="1"/>
  <c r="D320" i="8" l="1"/>
  <c r="F320" i="8" s="1"/>
  <c r="D104" i="8" l="1"/>
  <c r="F104" i="8" s="1"/>
  <c r="F10" i="14" l="1"/>
  <c r="F9" i="14"/>
  <c r="F11" i="14" s="1"/>
  <c r="F18" i="9" s="1"/>
  <c r="B117" i="15"/>
  <c r="B116" i="15"/>
  <c r="B115" i="15"/>
  <c r="B114" i="15"/>
  <c r="F108" i="15"/>
  <c r="F104" i="15"/>
  <c r="F101" i="15"/>
  <c r="F93" i="15"/>
  <c r="F92" i="15"/>
  <c r="F91" i="15"/>
  <c r="F81" i="15"/>
  <c r="F80" i="15"/>
  <c r="F79" i="15"/>
  <c r="F78" i="15"/>
  <c r="F77" i="15"/>
  <c r="F74" i="15"/>
  <c r="F73" i="15"/>
  <c r="F70" i="15"/>
  <c r="F58" i="15"/>
  <c r="F52" i="15"/>
  <c r="F47" i="15"/>
  <c r="F39" i="15"/>
  <c r="F37" i="15"/>
  <c r="F36" i="15"/>
  <c r="F35" i="15"/>
  <c r="D33" i="15"/>
  <c r="F33" i="15" s="1"/>
  <c r="F29" i="15"/>
  <c r="F26" i="15"/>
  <c r="F19" i="15"/>
  <c r="F9" i="15"/>
  <c r="F10" i="15" s="1"/>
  <c r="F114" i="15" s="1"/>
  <c r="F53" i="13"/>
  <c r="F52" i="13"/>
  <c r="F51" i="13"/>
  <c r="F50" i="13"/>
  <c r="F49" i="13"/>
  <c r="F48" i="13"/>
  <c r="F47" i="13"/>
  <c r="F46" i="13"/>
  <c r="F45" i="13"/>
  <c r="F44" i="13"/>
  <c r="F43" i="13"/>
  <c r="F42" i="13"/>
  <c r="F41" i="13"/>
  <c r="F40" i="13"/>
  <c r="F39" i="13"/>
  <c r="F38" i="13"/>
  <c r="F37" i="13"/>
  <c r="F36" i="13"/>
  <c r="F35" i="13"/>
  <c r="F34" i="13"/>
  <c r="F33" i="13"/>
  <c r="F32" i="13"/>
  <c r="F27" i="13"/>
  <c r="F26" i="13"/>
  <c r="F25" i="13"/>
  <c r="F24" i="13"/>
  <c r="F23" i="13"/>
  <c r="F22" i="13"/>
  <c r="F21" i="13"/>
  <c r="F20" i="13"/>
  <c r="F19" i="13"/>
  <c r="F18" i="13"/>
  <c r="F17" i="13"/>
  <c r="F16" i="13"/>
  <c r="F15" i="13"/>
  <c r="F14" i="13"/>
  <c r="F13" i="13"/>
  <c r="F97" i="12"/>
  <c r="F95" i="12"/>
  <c r="F94" i="12"/>
  <c r="F93" i="12"/>
  <c r="F92" i="12"/>
  <c r="F89" i="12"/>
  <c r="F88" i="12"/>
  <c r="F87" i="12"/>
  <c r="F86" i="12"/>
  <c r="F85" i="12"/>
  <c r="F82" i="12"/>
  <c r="F81" i="12"/>
  <c r="F80" i="12"/>
  <c r="F79" i="12"/>
  <c r="F78" i="12"/>
  <c r="F74" i="12"/>
  <c r="F73" i="12"/>
  <c r="F72" i="12"/>
  <c r="F71" i="12"/>
  <c r="F70" i="12"/>
  <c r="F69" i="12"/>
  <c r="F67" i="12"/>
  <c r="F65" i="12"/>
  <c r="F63" i="12"/>
  <c r="F60" i="12"/>
  <c r="F61" i="12" s="1"/>
  <c r="F105" i="12" s="1"/>
  <c r="B17" i="12"/>
  <c r="F16" i="12"/>
  <c r="F15" i="12"/>
  <c r="F14" i="12"/>
  <c r="F12" i="12"/>
  <c r="F11" i="12"/>
  <c r="F97" i="11"/>
  <c r="F96" i="11"/>
  <c r="F95" i="11"/>
  <c r="F94" i="11"/>
  <c r="F93" i="11"/>
  <c r="F91" i="11"/>
  <c r="F89" i="11"/>
  <c r="D88" i="11"/>
  <c r="F88" i="11"/>
  <c r="F87" i="11"/>
  <c r="B82" i="11"/>
  <c r="A82" i="11"/>
  <c r="B81" i="11"/>
  <c r="B80" i="11"/>
  <c r="D73" i="11"/>
  <c r="F73" i="11" s="1"/>
  <c r="F75" i="11" s="1"/>
  <c r="F82" i="11" s="1"/>
  <c r="F68" i="11"/>
  <c r="F67" i="11"/>
  <c r="F65" i="11"/>
  <c r="F63" i="11"/>
  <c r="F62" i="11"/>
  <c r="F60" i="11"/>
  <c r="F59" i="11"/>
  <c r="F58" i="11"/>
  <c r="F52" i="11"/>
  <c r="F54" i="11"/>
  <c r="F80" i="11" s="1"/>
  <c r="B47" i="11"/>
  <c r="B46" i="11"/>
  <c r="B45" i="11"/>
  <c r="A45" i="11"/>
  <c r="F39" i="11"/>
  <c r="D38" i="11"/>
  <c r="F38" i="11"/>
  <c r="F37" i="11"/>
  <c r="F32" i="11"/>
  <c r="F29" i="11"/>
  <c r="F27" i="11"/>
  <c r="F26" i="11"/>
  <c r="F23" i="11"/>
  <c r="F22" i="11"/>
  <c r="F20" i="11"/>
  <c r="F14" i="11"/>
  <c r="F16" i="11" s="1"/>
  <c r="F45" i="11" s="1"/>
  <c r="D140" i="8"/>
  <c r="D62" i="8"/>
  <c r="D143" i="8"/>
  <c r="F143" i="8" s="1"/>
  <c r="F295" i="8"/>
  <c r="F284" i="8"/>
  <c r="D265" i="8"/>
  <c r="D134" i="8"/>
  <c r="F145" i="8"/>
  <c r="D99" i="8"/>
  <c r="F99" i="8" s="1"/>
  <c r="D177" i="8"/>
  <c r="F177" i="8" s="1"/>
  <c r="D170" i="8"/>
  <c r="F170" i="8" s="1"/>
  <c r="D584" i="8"/>
  <c r="F584" i="8" s="1"/>
  <c r="D581" i="8"/>
  <c r="F581" i="8" s="1"/>
  <c r="D578" i="8"/>
  <c r="D201" i="8"/>
  <c r="F201" i="8" s="1"/>
  <c r="D195" i="8"/>
  <c r="D517" i="8"/>
  <c r="D514" i="8"/>
  <c r="F514" i="8" s="1"/>
  <c r="D502" i="8"/>
  <c r="F502" i="8" s="1"/>
  <c r="D505" i="8"/>
  <c r="F505" i="8" s="1"/>
  <c r="D492" i="8"/>
  <c r="D464" i="8"/>
  <c r="D454" i="8"/>
  <c r="D446" i="8"/>
  <c r="F446" i="8" s="1"/>
  <c r="D426" i="8"/>
  <c r="D418" i="8"/>
  <c r="F418" i="8" s="1"/>
  <c r="D410" i="8"/>
  <c r="D372" i="8"/>
  <c r="D366" i="8"/>
  <c r="D351" i="8"/>
  <c r="F351" i="8" s="1"/>
  <c r="D341" i="8"/>
  <c r="D331" i="8"/>
  <c r="F278" i="8"/>
  <c r="D189" i="8"/>
  <c r="F134" i="8"/>
  <c r="D131" i="8"/>
  <c r="D118" i="8"/>
  <c r="D73" i="8"/>
  <c r="D523" i="8"/>
  <c r="F523" i="8" s="1"/>
  <c r="D643" i="8"/>
  <c r="F643" i="8" s="1"/>
  <c r="D615" i="8"/>
  <c r="D619" i="8" s="1"/>
  <c r="F74" i="8"/>
  <c r="F282" i="8"/>
  <c r="F226" i="8"/>
  <c r="D49" i="8"/>
  <c r="F535" i="8"/>
  <c r="F150" i="8"/>
  <c r="F153" i="8"/>
  <c r="D380" i="8"/>
  <c r="F380" i="8" s="1"/>
  <c r="F307" i="8"/>
  <c r="F35" i="8"/>
  <c r="B669" i="8"/>
  <c r="A669" i="8"/>
  <c r="A664" i="8"/>
  <c r="A662" i="8"/>
  <c r="A661" i="8"/>
  <c r="B660" i="8"/>
  <c r="A660" i="8"/>
  <c r="B659" i="8"/>
  <c r="A659" i="8"/>
  <c r="F109" i="8"/>
  <c r="F222" i="8"/>
  <c r="B662" i="8"/>
  <c r="B661" i="8"/>
  <c r="F297" i="8"/>
  <c r="B668" i="8"/>
  <c r="A668" i="8"/>
  <c r="F628" i="8"/>
  <c r="F652" i="8" s="1"/>
  <c r="F580" i="8"/>
  <c r="B664" i="8"/>
  <c r="F32" i="8"/>
  <c r="B658" i="8"/>
  <c r="A658" i="8"/>
  <c r="F27" i="8"/>
  <c r="B667" i="8"/>
  <c r="A667" i="8"/>
  <c r="B666" i="8"/>
  <c r="A666" i="8"/>
  <c r="B665" i="8"/>
  <c r="A665" i="8"/>
  <c r="B663" i="8"/>
  <c r="A663" i="8"/>
  <c r="B657" i="8"/>
  <c r="A657" i="8"/>
  <c r="F331" i="8"/>
  <c r="F99" i="11" l="1"/>
  <c r="F109" i="11" s="1"/>
  <c r="F70" i="11"/>
  <c r="F81" i="11" s="1"/>
  <c r="F83" i="11" s="1"/>
  <c r="F108" i="11" s="1"/>
  <c r="F41" i="11"/>
  <c r="F47" i="11" s="1"/>
  <c r="F34" i="11"/>
  <c r="F46" i="11" s="1"/>
  <c r="F669" i="8"/>
  <c r="F73" i="8"/>
  <c r="F131" i="8"/>
  <c r="F372" i="8"/>
  <c r="F341" i="8"/>
  <c r="F343" i="8" s="1"/>
  <c r="F664" i="8" s="1"/>
  <c r="F492" i="8"/>
  <c r="F426" i="8"/>
  <c r="F94" i="15"/>
  <c r="F116" i="15" s="1"/>
  <c r="F109" i="15"/>
  <c r="F117" i="15" s="1"/>
  <c r="F54" i="13"/>
  <c r="F60" i="13" s="1"/>
  <c r="F28" i="13"/>
  <c r="F59" i="13" s="1"/>
  <c r="F75" i="12"/>
  <c r="F106" i="12" s="1"/>
  <c r="F90" i="12"/>
  <c r="F108" i="12" s="1"/>
  <c r="F83" i="12"/>
  <c r="F107" i="12" s="1"/>
  <c r="F17" i="12"/>
  <c r="F104" i="12" s="1"/>
  <c r="F98" i="12"/>
  <c r="F109" i="12" s="1"/>
  <c r="F179" i="8"/>
  <c r="F660" i="8" s="1"/>
  <c r="F62" i="8"/>
  <c r="F410" i="8"/>
  <c r="F140" i="8"/>
  <c r="F229" i="8"/>
  <c r="F662" i="8" s="1"/>
  <c r="F366" i="8"/>
  <c r="F454" i="8"/>
  <c r="F195" i="8"/>
  <c r="F464" i="8"/>
  <c r="F189" i="8"/>
  <c r="F578" i="8"/>
  <c r="F586" i="8" s="1"/>
  <c r="F667" i="8" s="1"/>
  <c r="F619" i="8"/>
  <c r="F49" i="8"/>
  <c r="F265" i="8"/>
  <c r="F118" i="8"/>
  <c r="F517" i="8"/>
  <c r="F155" i="8"/>
  <c r="F659" i="8" s="1"/>
  <c r="F40" i="15"/>
  <c r="F115" i="15" s="1"/>
  <c r="F382" i="8" l="1"/>
  <c r="F665" i="8" s="1"/>
  <c r="F621" i="8"/>
  <c r="F668" i="8" s="1"/>
  <c r="F48" i="11"/>
  <c r="F107" i="11" s="1"/>
  <c r="F110" i="11" s="1"/>
  <c r="F14" i="9" s="1"/>
  <c r="F563" i="8"/>
  <c r="F666" i="8" s="1"/>
  <c r="F106" i="8"/>
  <c r="F657" i="8" s="1"/>
  <c r="F322" i="8"/>
  <c r="F663" i="8" s="1"/>
  <c r="F203" i="8"/>
  <c r="F661" i="8" s="1"/>
  <c r="F118" i="15"/>
  <c r="F17" i="9" s="1"/>
  <c r="F61" i="13"/>
  <c r="F16" i="9" s="1"/>
  <c r="F110" i="12"/>
  <c r="F15" i="9" s="1"/>
  <c r="F146" i="8"/>
  <c r="F658" i="8" s="1"/>
  <c r="F671" i="8" l="1"/>
  <c r="F13" i="9" s="1"/>
  <c r="F21" i="9" s="1"/>
</calcChain>
</file>

<file path=xl/sharedStrings.xml><?xml version="1.0" encoding="utf-8"?>
<sst xmlns="http://schemas.openxmlformats.org/spreadsheetml/2006/main" count="1368" uniqueCount="974">
  <si>
    <t>Обрачун по м², са помоћном скелом.</t>
  </si>
  <si>
    <t>ОБЛАГАЊЕ ПОДОВА</t>
  </si>
  <si>
    <t>УКУПНО ОБЛАГАЊЕ ПОДОВА:</t>
  </si>
  <si>
    <t>РЕКАПИТУЛАЦИЈА</t>
  </si>
  <si>
    <t>Обрачун по м².</t>
  </si>
  <si>
    <t>м¹</t>
  </si>
  <si>
    <t>Обрачун по комаду са одвозом шута</t>
  </si>
  <si>
    <t>на депонију.</t>
  </si>
  <si>
    <t>Обрачун по м¹.</t>
  </si>
  <si>
    <t>ЗИДАРСКИ РАДОВИ</t>
  </si>
  <si>
    <t>УКУПНО ЗИДАРСКИ РАДОВИ :</t>
  </si>
  <si>
    <t>Бр.</t>
  </si>
  <si>
    <t>Количина</t>
  </si>
  <si>
    <t>ком</t>
  </si>
  <si>
    <t>Опис радова</t>
  </si>
  <si>
    <t>А</t>
  </si>
  <si>
    <t>Б</t>
  </si>
  <si>
    <t>АxБ</t>
  </si>
  <si>
    <t>Јед. мере</t>
  </si>
  <si>
    <t>УКУПНО ДЕМОНТАЖНИ РАДОВИ:</t>
  </si>
  <si>
    <t>ДЕМОНТАЖНИ РАДОВИ</t>
  </si>
  <si>
    <t>м²</t>
  </si>
  <si>
    <t>Напомена:</t>
  </si>
  <si>
    <t>УКУПНО МОЛЕРСКО ФАРБАРСКИ РАДОВИ:</t>
  </si>
  <si>
    <t>МОЛЕРСКО ФАРБАРСКИ РАДОВИ</t>
  </si>
  <si>
    <t>РАЗНИ РАДОВИ</t>
  </si>
  <si>
    <t>3.</t>
  </si>
  <si>
    <t xml:space="preserve">м² </t>
  </si>
  <si>
    <t>У јединичне цене демонтаже и</t>
  </si>
  <si>
    <t>рушења урачунати и изношење шута</t>
  </si>
  <si>
    <t>из објекта, утовар у камионе,</t>
  </si>
  <si>
    <t xml:space="preserve">грубо планирање. </t>
  </si>
  <si>
    <t>01.01.</t>
  </si>
  <si>
    <t>01.00.</t>
  </si>
  <si>
    <t>02.00.</t>
  </si>
  <si>
    <t>02.01.</t>
  </si>
  <si>
    <t>03.00.</t>
  </si>
  <si>
    <t>04.00.</t>
  </si>
  <si>
    <t>05.00.</t>
  </si>
  <si>
    <t>05.01.</t>
  </si>
  <si>
    <t>КЕРАМИЧАРСКИ РАДОВИ</t>
  </si>
  <si>
    <t>УКУПНО КЕРАМИЧАРСКИ РАДОВИ:</t>
  </si>
  <si>
    <t>10.01.</t>
  </si>
  <si>
    <t>Завршно чишћење просторија са</t>
  </si>
  <si>
    <t>прањем комплетне столарије и</t>
  </si>
  <si>
    <t>браварије, стакала и др. непосредно</t>
  </si>
  <si>
    <t>пред технички пријем.</t>
  </si>
  <si>
    <t>06.00.</t>
  </si>
  <si>
    <t>УКУПНО АЛУМИНАРИЈА И БРАВАРСКИ РАДОВИ:</t>
  </si>
  <si>
    <t>08.00.</t>
  </si>
  <si>
    <t>08.01.</t>
  </si>
  <si>
    <t>Приликом демонтаже столарије</t>
  </si>
  <si>
    <t>водити рачуна да се не оштети</t>
  </si>
  <si>
    <t xml:space="preserve">унутрашња столарија </t>
  </si>
  <si>
    <t>1. Алуминарија се изводи од</t>
  </si>
  <si>
    <t>усвојених типских профила, са</t>
  </si>
  <si>
    <t>термичком испуном и прекидом</t>
  </si>
  <si>
    <t>хладног моста, у свему према шеми,</t>
  </si>
  <si>
    <t>детаљима и радионичким цртежима.</t>
  </si>
  <si>
    <t>2. Према величини крила одредити</t>
  </si>
  <si>
    <t>број шарки и носивост, за врата мин</t>
  </si>
  <si>
    <t>3 ком по висини крила.</t>
  </si>
  <si>
    <t>3. Сви браварски радови изводе се</t>
  </si>
  <si>
    <t>према појединачним описима шема,</t>
  </si>
  <si>
    <t>детаљима и овереним радионичким</t>
  </si>
  <si>
    <t>цртежима.</t>
  </si>
  <si>
    <t>Радионичку документацију ради</t>
  </si>
  <si>
    <t>извиђач радова, на основу својих</t>
  </si>
  <si>
    <t>технолошких решења, а одобрење за</t>
  </si>
  <si>
    <t>израду елемената је потписана</t>
  </si>
  <si>
    <t>радионичка документација од стране</t>
  </si>
  <si>
    <t>пројектанта или надзорног органа.</t>
  </si>
  <si>
    <t>4. Мере узети на лицу места,</t>
  </si>
  <si>
    <t>отварање према приказу у основама.</t>
  </si>
  <si>
    <t>5. Извођач је обавезан да</t>
  </si>
  <si>
    <t>радионичке цртеже и узорке достави</t>
  </si>
  <si>
    <t>1.</t>
  </si>
  <si>
    <t>Лајсне су према избору пројектанта.</t>
  </si>
  <si>
    <t>07.00.</t>
  </si>
  <si>
    <t>10.00.</t>
  </si>
  <si>
    <t>Набавка материјала и бојење</t>
  </si>
  <si>
    <t>АЛУМИНАРИЈА И БРАВАРСКИ РАДОВИ</t>
  </si>
  <si>
    <t>на сагласност пројектанту.</t>
  </si>
  <si>
    <t>Обрачун по комаду уграђене и финално обрађене позиција.</t>
  </si>
  <si>
    <t>Рад на монтажи плафона посебно</t>
  </si>
  <si>
    <t>координирати са извођачем</t>
  </si>
  <si>
    <t>инсталација да не би дошло до</t>
  </si>
  <si>
    <t>непотребне демонтаже и поновне</t>
  </si>
  <si>
    <t>монтаже елемената.</t>
  </si>
  <si>
    <t>06.01.</t>
  </si>
  <si>
    <t>Произвођач је дужан да дефинише начин уградње радионичким цртежима на које је обавезан да добије сагласност наручиоца и пројектанта.</t>
  </si>
  <si>
    <t>малтерисање зидова</t>
  </si>
  <si>
    <t>Демонтажа постојеће унутрашње</t>
  </si>
  <si>
    <t>Обрачун по м²,  са одвозом шута на депонију.</t>
  </si>
  <si>
    <t>Подлога мора бити идеално равна и отпорна на притисак.</t>
  </si>
  <si>
    <t xml:space="preserve">После облагања зидова, све шупљине између плочица и зида залити ретким цементним малтером.  Фуге извести са дистанцерима. По завршеном раду, спојнице фуговати водонепропусном масом за фуговање. </t>
  </si>
  <si>
    <t>Обрачун по м², са радном скелом.</t>
  </si>
  <si>
    <t>Сва уграђена подна керамика мора да буде глазирана, противклизна.</t>
  </si>
  <si>
    <t>Обрачун по м² обложених подова са подлогом.</t>
  </si>
  <si>
    <t>Керамику на зидане зидове и зидова од картонских плоча, полагати у влагонепропустљивом заптивном лепку, а подлогу претходно треба припремити импрегнациним премазом.</t>
  </si>
  <si>
    <t>Набавка материјала и изравнавање постојеће  подлоге, припрема за израду завршних ПВЦ подних облога.</t>
  </si>
  <si>
    <t>Подлогу очистити, санирати евентуална оштећења и пукотине. Припрема подлоге подразумева и брушење кошуљице, усисавање, наношење предпремаза  (прајмера) и масе за изравнање индустријског квалитета (Олмо маса ) дебљине 2 до 3 мм у једном слоју са брушењем.</t>
  </si>
  <si>
    <t/>
  </si>
  <si>
    <t>СУВОМОНТАЖНИ РАДОВИ</t>
  </si>
  <si>
    <t>Набавка материјала и уградња преградних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</si>
  <si>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У влажним просторима уградити нерђајућу потконструкцију.</t>
  </si>
  <si>
    <t>На споју монтажног зида и пода поставити меку звучну изолациону траку.</t>
  </si>
  <si>
    <t>Потконструкција зидова се фиксира за постојећу међуспратну конструкцију.</t>
  </si>
  <si>
    <t>На местима извођења отвора, а према спецификацији произвођача .</t>
  </si>
  <si>
    <t xml:space="preserve">На свим истуреним угловима уградити типске заштитне угаонике. </t>
  </si>
  <si>
    <t>Спојнице између плоча се обрађују смесом за испуњавање спојница.</t>
  </si>
  <si>
    <t>термоизолација 7,5цм</t>
  </si>
  <si>
    <t>-метална потконструкција</t>
  </si>
  <si>
    <t>08.02.</t>
  </si>
  <si>
    <t>09.00.</t>
  </si>
  <si>
    <t>УКУПНО СУВОМОНТАЖНИ РАДОВИ:</t>
  </si>
  <si>
    <t xml:space="preserve">бојење зидова </t>
  </si>
  <si>
    <t xml:space="preserve">Набавка и уградња алуминијумских </t>
  </si>
  <si>
    <t>лајсни на споју две различите врсте</t>
  </si>
  <si>
    <t xml:space="preserve">пода. </t>
  </si>
  <si>
    <t>Радити у свему према детаљу.</t>
  </si>
  <si>
    <t>УКУПНО ИЗОЛАТЕРСКИ РАДОВИ :</t>
  </si>
  <si>
    <t>СТОЛАРСКИ  РАДОВИ</t>
  </si>
  <si>
    <t>УКУПНО СТОЛАРСКИ  РАДОВИ :</t>
  </si>
  <si>
    <t>- Све позиције обрађене у столарским радовима радити у свему према шемама детаљима и овереним радионичким цртежима.                                                        - Израда радионичке документације је обавеза извођача, оверава је пројектант или надзорни орган.                                                                        -Након овере, за веће серије, извођач је дужан да уради прототип или узорке делова елемената.</t>
  </si>
  <si>
    <t>Све мере узети на лицу места. Уградња свих елемената система мора бити у складу са препорукама и детаљима произвођачима система и према извођачким детаљима које мора израдити извођач, а одобрити надзорни орган и инвеститор.</t>
  </si>
  <si>
    <t>ознака 1  у кругу</t>
  </si>
  <si>
    <t>Комплетна позиција се ради према типу произвођача СМИЖ Ужице или одговарајуће. Врата се уграћују у монтажне преградне зидове са металном подконструкцијом, или у зидове од гитер блока д=19цм.</t>
  </si>
  <si>
    <t>ИЗОЛАТЕРСКИ РАДОВИ</t>
  </si>
  <si>
    <t>претходно припремљена у складу</t>
  </si>
  <si>
    <t>са захтевима произвођача боје.</t>
  </si>
  <si>
    <t>Тон је по избору пројектанта.</t>
  </si>
  <si>
    <t>Пре бојења, зидове глетовати до</t>
  </si>
  <si>
    <t>потпуно равне површине масом за</t>
  </si>
  <si>
    <t>глетовање.</t>
  </si>
  <si>
    <t>Обрачун по м² изведених зидова са звучном изолацијом, а у свему према спецификацији произвођача.</t>
  </si>
  <si>
    <t>Радити у свему према детаљима и мере узети на лицу места. Обрачун је дат без одбијања отвора.</t>
  </si>
  <si>
    <t>10.02.</t>
  </si>
  <si>
    <t>Обрачун по комаду.</t>
  </si>
  <si>
    <t>10.04.</t>
  </si>
  <si>
    <t>10.05.</t>
  </si>
  <si>
    <t>Произвођач је дужан да дефинише</t>
  </si>
  <si>
    <t>Обрачун дат по комаду комплетно изведеног ојачања, према спецификацији произвођача.</t>
  </si>
  <si>
    <t>постојећа облоге.</t>
  </si>
  <si>
    <t xml:space="preserve">- влагоотпорним  ГКП д=2х1,25 цм ( са финалном облогом од керамике, посебно обрачунато) </t>
  </si>
  <si>
    <t>Подна облога је у класи тешко запаљивих грађевинских материјала Bfl-s1, у складу са SRPS EN 13501-1.</t>
  </si>
  <si>
    <t>При горењу не ослобађа токсичне гасове, противклизан, резистентан на бактерије и отпоран на мрље (урин, крв, јод, хемикалије и др.)</t>
  </si>
  <si>
    <t xml:space="preserve">Под није потребно воскирати. Уградња употребом полиуретанског лепка за гуму типа UZIN KE 66 или сл. </t>
  </si>
  <si>
    <t>Подна облога се поставља без варења спојева.</t>
  </si>
  <si>
    <t xml:space="preserve">На спојевима са зидом поставити соклу - холкел профил, висине h=10 цм од фазонских елемената, под углом 90°, заобљених у превоју. </t>
  </si>
  <si>
    <t>Подлога мора бити сува и равна, максималне влажности 2% по CM.</t>
  </si>
  <si>
    <t>Температура у просторији приликом постављања пода не сме бити мања од 15° а влажност већа од 60%.</t>
  </si>
  <si>
    <t xml:space="preserve">Уградњу вршити у свему према атестима, упутствима, технологији и спецификацији произвођача. </t>
  </si>
  <si>
    <t>Извођач је у обавези да за уграђену подну облогу достави атест надлежне, овлашћене установе.</t>
  </si>
  <si>
    <t>Површина подова је увећана за 10%, зато што је сокла саставни део позиције.</t>
  </si>
  <si>
    <t>Обрачун по м² постављеног пода са соклом.</t>
  </si>
  <si>
    <t>Крило врата је дрвена подконструкција (рам) обострано обложена медијапан плочама д=6мм, завршно обложена ХПЛ плочом д=1мм убело мат.  Међупростор између плоча попунити екструдираном иверицом са саћима. У доњој зони врата обострано (парапетно) обложити алуминијумским лимом (мат) висине 15цм.</t>
  </si>
  <si>
    <t xml:space="preserve">Измећу крила и штока поставља се дихтунг профил од неопренске гуме. Врата су опремљена адекватним оковом, шаркама носивости до 80кг и бравом са три кључа. Кваке су са розетнама од ИНОХ-а. </t>
  </si>
  <si>
    <t xml:space="preserve">једнокрилна врата, </t>
  </si>
  <si>
    <t>Шток врата је од профилисаног челичног цинкованог лима д=1.5мм, завршно бојеног бојом за метал сиво (РАЛ 9006) мат. Слепи шток за ношење врата је од кутијастог или U профила према статичком прорачуну који даје произвођач врата.</t>
  </si>
  <si>
    <t>зидарска мера 90/210 цм</t>
  </si>
  <si>
    <t>Набавка и уградња унутрашња једнокрилна и двокрилна врата, са слепим металним довратником.</t>
  </si>
  <si>
    <t>УКУПНО РАЗНИ РАДОВИ</t>
  </si>
  <si>
    <t>11.00.</t>
  </si>
  <si>
    <t>11.01.</t>
  </si>
  <si>
    <t>Финална обрада челичних профила,</t>
  </si>
  <si>
    <t>09.02.</t>
  </si>
  <si>
    <t>Набавка материјала и израда ојачање отвора за врата  у гипсаним зидовима за висину од конструкције до конструкције до 410 цм.</t>
  </si>
  <si>
    <t>10.03.</t>
  </si>
  <si>
    <t>столарије и браварије, са</t>
  </si>
  <si>
    <t>демонтирањем штокова, опшава,</t>
  </si>
  <si>
    <t>перваза, парапетних даски.</t>
  </si>
  <si>
    <t>Произвођач је дужан да дефинише начин уградње радионичким цртежом и достави атест за ватроотпорност према SRPS-U U.J1.160.</t>
  </si>
  <si>
    <t>Радити по детаљу произвођача уз сагласност Наручиоца и Пројектанта.</t>
  </si>
  <si>
    <t>Обрачун по комаду уграђене и финално обрађене позиције.</t>
  </si>
  <si>
    <t>ознака 1  у  осмоуглу</t>
  </si>
  <si>
    <t>АРМИРАЧКИ РАДОВИ</t>
  </si>
  <si>
    <t>3.1.</t>
  </si>
  <si>
    <t>Набавка, транспорт, сечење, савијање и уградња арматуре РА2 и МАГ, челик Б500.</t>
  </si>
  <si>
    <t>Количине арматуре су дате апроксимативно на основу количине бетона.</t>
  </si>
  <si>
    <t>Извођач је дужан да уради детаље арматуре и да достави Пројектанту на сагласност.</t>
  </si>
  <si>
    <t>Ценом обухватити и дистанцере који фиксирају удаљеност арматуре од оплате.</t>
  </si>
  <si>
    <t>Обрачун по килограму.</t>
  </si>
  <si>
    <t>кг</t>
  </si>
  <si>
    <t>БЕТОНСКИ И АРМИРАНО БЕТОНСКИ РАДОВИ</t>
  </si>
  <si>
    <t>УКУПНО БЕТОНСКИ И АРМИРАНО БЕТОНСКИ РАДОВИ:</t>
  </si>
  <si>
    <t>УКУПНО АРМИРАЧКИ РАДОВИ:</t>
  </si>
  <si>
    <t>10.01.01.</t>
  </si>
  <si>
    <t>10.01.02.</t>
  </si>
  <si>
    <t>12.00.</t>
  </si>
  <si>
    <t>13.01.</t>
  </si>
  <si>
    <t>12.01.</t>
  </si>
  <si>
    <t>13.00.</t>
  </si>
  <si>
    <t>Набавка и уградња, монтажна преграда за кабине у тоалету.</t>
  </si>
  <si>
    <t xml:space="preserve">Преграда од алуминијумских профила , монтира се на завршно обрађен под и зид са стандардним покривним алу. лајснама. Састоји се од рамова са испуном, плотова и довратника, прибора за везивање, окова и браве. </t>
  </si>
  <si>
    <t xml:space="preserve">Преграда је укупне висине 210 cm , са вратима ширине 70cm  и фиксним деловима. Плотови и фиксни делови одигнути су од пода 10 cm . </t>
  </si>
  <si>
    <t>Испуна плотова врата и пуних панела је од иверице обложене HPL ламинатом д=18mm. Боја HPL ламината је РАЛ 6019 - пастелно зелена или одговарајућа</t>
  </si>
  <si>
    <t>Тон елоксаже - алуминијум мат - 9006 по РАЛ стандарду.</t>
  </si>
  <si>
    <t>Снабдевено стандардним оковом домаће производње и лептир бравом према кабини.</t>
  </si>
  <si>
    <t>Обрачун по комаду финално обрађене, и уграђене преграде.</t>
  </si>
  <si>
    <t>преграда са једнокрилним вратима</t>
  </si>
  <si>
    <t xml:space="preserve">Преграда je предвиђена за суву уградњу. </t>
  </si>
  <si>
    <t>Технички подаци: 
-вискозност 3500 mPa.s. 
-специфична тежина око 1,50 g/cm³ 
-паропропустљивост WDD 7,6 g/m²d 
-дозвољено оптерећење до лома 2,1 N/mm²
-дозвољено истезање до пуцања % 220.</t>
  </si>
  <si>
    <t>За зидове који не иду до плафона предвидети вертикално укрућење.</t>
  </si>
  <si>
    <t>- Завршна обрада је према појединачном опису и усвојеним узорцима завршних обрада.                                                                                  - Оков се уграђује на основу усвојених узорака. Пресдвидети зауставнике за врата од инокса на поду или зиду у складу са шемом. Сва столарија мора бити атестирана. Мере узети на лицу места. Отварање према приказу у основама.</t>
  </si>
  <si>
    <t>Полагање извести равно, плочице залити цементним млеком. Маса за фуговање у боји плочица</t>
  </si>
  <si>
    <t>На свим истуреним угловима урадити типске алуминијумске заштитнике и угаоне лајсне алуминијум мат, што је саставни део позиције.</t>
  </si>
  <si>
    <t>ЧЕЛИЧНА КОНСТРУКЦИЈА</t>
  </si>
  <si>
    <t>Набавка, израда и монтажа челичне</t>
  </si>
  <si>
    <t>конструкције и спојних средстава.</t>
  </si>
  <si>
    <t>Монтажа челичне конструкције се мора</t>
  </si>
  <si>
    <t>извести у свему према техничкој</t>
  </si>
  <si>
    <t>документацији и важећим прописима за</t>
  </si>
  <si>
    <t>ову врсту радова.</t>
  </si>
  <si>
    <t>Антикорозивна заштита и заштитни</t>
  </si>
  <si>
    <t>површински слој урачунавају се у цене</t>
  </si>
  <si>
    <t>елемената челичне конструкције.</t>
  </si>
  <si>
    <t>Уклањање рђе и наношење основног</t>
  </si>
  <si>
    <t>слоја и међуслоја врши се у производном</t>
  </si>
  <si>
    <t>погону, а наношење завршног слоја на</t>
  </si>
  <si>
    <t>градилишту.</t>
  </si>
  <si>
    <t>Такође треба урачунати поправке услед</t>
  </si>
  <si>
    <t>оштећења при транспорту и монтажи као</t>
  </si>
  <si>
    <t>и допуну слојева нанетих у производном</t>
  </si>
  <si>
    <t>погону због удара при монтажи.</t>
  </si>
  <si>
    <t>после антикорозивне заштите и</t>
  </si>
  <si>
    <t>Количина челичне конструкције дата по</t>
  </si>
  <si>
    <t>статичком прорачуну и детаљима.</t>
  </si>
  <si>
    <t>Обрачун по кг израђене и финално</t>
  </si>
  <si>
    <t>обрађене конструкције.</t>
  </si>
  <si>
    <t>УКУПНО ЧЕЛИЧНА КОНСТРУКЦИЈА:</t>
  </si>
  <si>
    <t>укупно Пос 12.01.</t>
  </si>
  <si>
    <t>Набавка материјала и поплочавање подова подном керамиком "А" класе, која се полаже преко одговарајуће подлоге. Плочице се постављају фуга на фугу - фуга 2mm</t>
  </si>
  <si>
    <t>Предвиђено је постављање угаоних алуминијумских лајсни, боја алуминијум мат. Овим лајснама треба обрубити и зидна поља око точећих места у ординацијама.</t>
  </si>
  <si>
    <t xml:space="preserve">- стандардне ГКП д=2х1,25 цм (финална обрада плоча је бојење перива боја, посебно обрачунато) </t>
  </si>
  <si>
    <t>Скидање блатног малтера у поткровљу дебљине д=5-10цм. Шут прикупити, изнети, утоварити на камион и одвести на градску депонију</t>
  </si>
  <si>
    <t xml:space="preserve"> једнокрилна  ПП врата </t>
  </si>
  <si>
    <t>=0,9*2</t>
  </si>
  <si>
    <t xml:space="preserve">-ватроотпорне гипс картонских плоча </t>
  </si>
  <si>
    <t>укупне дебљине д=3,75 цм (3х12,5мм)</t>
  </si>
  <si>
    <t>носачи пода</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</si>
  <si>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 облога челичних и дрвених конструктивних елемената и инсталационих канала. </t>
  </si>
  <si>
    <t xml:space="preserve">Монтажу вршити у свему према упутствима, детаљима и атестима произвођача. </t>
  </si>
  <si>
    <t>Плоче се спајају за дрвену конструкцију клемовањем. Испуну спојева извести са пожарноотпорним глетом типа као Fireboard Spachtel или слично.</t>
  </si>
  <si>
    <t>Набавка материјала и облагање зидова назидка, са унутрашње стране, гипскартонским ватроотпорним плочама.</t>
  </si>
  <si>
    <t>Обрачун по м² изведених облога, а у свему према спецификацији произвођача.</t>
  </si>
  <si>
    <t>Обрачун по м² изведених облога зидова, а у свему према спецификацији произвођача.</t>
  </si>
  <si>
    <t>Набавка материјала и уградња преградних пожарноотпорних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</si>
  <si>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 xml:space="preserve">зидоваполу дисперзивном бојом. </t>
  </si>
  <si>
    <t>Боју наносити на подлогу која је</t>
  </si>
  <si>
    <t>бојење косих површина</t>
  </si>
  <si>
    <t>10.06.</t>
  </si>
  <si>
    <t>у паду д=3-6 цм, под са ознаком МК2</t>
  </si>
  <si>
    <t>Чишчење подова у тавану са</t>
  </si>
  <si>
    <t>изношењем постојећег шута из свих</t>
  </si>
  <si>
    <t xml:space="preserve">просторија тавана.                  </t>
  </si>
  <si>
    <t>Обрачун по м², са одвозом шута на</t>
  </si>
  <si>
    <t>01.04.</t>
  </si>
  <si>
    <t>спецификацији произвођача.</t>
  </si>
  <si>
    <t>Горња површина фино заглађена.</t>
  </si>
  <si>
    <t>Радити у свему према</t>
  </si>
  <si>
    <t>ребрасти лим 35/200мм дебљине 8мм</t>
  </si>
  <si>
    <t>Ревизиони отвор је атестиран на</t>
  </si>
  <si>
    <t xml:space="preserve">ватроотпорност од 60  минута. </t>
  </si>
  <si>
    <t>начин уградње радионичким цртежом и</t>
  </si>
  <si>
    <t>достави атест за ватроотпорност</t>
  </si>
  <si>
    <t>према СРПС-у У.Ј1.240.</t>
  </si>
  <si>
    <t xml:space="preserve">ревизиони отвора, димензија 50/50 мм, ватроотпорности  од 60 минута. </t>
  </si>
  <si>
    <t>приземље</t>
  </si>
  <si>
    <t>10.07.</t>
  </si>
  <si>
    <t>После 24 часа на исту се могу постављати керамичке плочице на лепку. Радити у свему према спецификацији произвођача.</t>
  </si>
  <si>
    <t>Обрачун по м² изведене хидроизолације.</t>
  </si>
  <si>
    <t xml:space="preserve">Хидроизолација није запаљива, отпорна је на физичке и хемијске утицаје. Изводи се преко суве цементне кошуљице на поду,  односно омалтерисаних зидова. На суве површине се прво наноси адекватни прајмер па потом први слој премаза. У углове и спојеве пода и зида као и око продора и сливника са првим слојем утопити одговарајућу мрежицу ширине 10 cm. </t>
  </si>
  <si>
    <t xml:space="preserve"> Након три сата преко првог нанети завршни премаз "BD-50". Хидроизолацију подићи уз холкере 10цм, поред каде у висини 80-100цм, а поред туш кабине 2,00м.</t>
  </si>
  <si>
    <t>произвођача.</t>
  </si>
  <si>
    <t>Набавка материјала, израда и</t>
  </si>
  <si>
    <t>пљоснатих иверица као подлога</t>
  </si>
  <si>
    <t>под од ситетичког каучука.</t>
  </si>
  <si>
    <t>OSB плоче спојити на додир и</t>
  </si>
  <si>
    <t>зашрафити за конструкцију</t>
  </si>
  <si>
    <t>трибина. Радити по детаљу.</t>
  </si>
  <si>
    <t xml:space="preserve">Мере узети на лицу места.    </t>
  </si>
  <si>
    <t>Уградњу вршити у свему према</t>
  </si>
  <si>
    <t>технологији произвођача.</t>
  </si>
  <si>
    <t>д=22мм, од орјентисаних</t>
  </si>
  <si>
    <t>облагање подова преко челичне</t>
  </si>
  <si>
    <t>конструкције OSB плочама,</t>
  </si>
  <si>
    <t xml:space="preserve">Набавка материјала бетонирање </t>
  </si>
  <si>
    <t>подлоге за подове преко ребрастог</t>
  </si>
  <si>
    <t>лима, перлит бетоном.</t>
  </si>
  <si>
    <t>Радити у свему према графичкој</t>
  </si>
  <si>
    <t>документацији и Техничком опису уз</t>
  </si>
  <si>
    <t>статички прорачун.</t>
  </si>
  <si>
    <t>Шут прикупити, изнети, утоварити на</t>
  </si>
  <si>
    <t>камион и одвести на градску</t>
  </si>
  <si>
    <t>Рушење бетонских и зиданих</t>
  </si>
  <si>
    <t>постамената у таванском простору  у</t>
  </si>
  <si>
    <t xml:space="preserve">продужном малтеру. </t>
  </si>
  <si>
    <t>Рушење извести пажљиво. У цену</t>
  </si>
  <si>
    <t xml:space="preserve">улази сечење арматуре итд. </t>
  </si>
  <si>
    <t>м³</t>
  </si>
  <si>
    <t xml:space="preserve">Обрачун по м³ </t>
  </si>
  <si>
    <t>=0,7*0,5*(0,5+0,95+2,15+2,25+1,95)</t>
  </si>
  <si>
    <t>ознака 2  у кругу</t>
  </si>
  <si>
    <t>зидарска мера 80/210 цм</t>
  </si>
  <si>
    <t>Потконструкција је прекривена, од</t>
  </si>
  <si>
    <t>поцинкованих челичних монтажних</t>
  </si>
  <si>
    <t>профила CD 60/27 мм, овешаних</t>
  </si>
  <si>
    <t>сидреним висилицама или директним</t>
  </si>
  <si>
    <t>дистанцерима за носећу дрвену</t>
  </si>
  <si>
    <t>конструкцију.</t>
  </si>
  <si>
    <t>Висина спуштања од око 40-50 цм од</t>
  </si>
  <si>
    <t>кровне конструкције, доња ивица</t>
  </si>
  <si>
    <t xml:space="preserve">спуштеног плафона је на висини од </t>
  </si>
  <si>
    <t xml:space="preserve">Обрада спојева плоча у </t>
  </si>
  <si>
    <t>квалитету Q2.</t>
  </si>
  <si>
    <t xml:space="preserve">Рад на монтажи плафона посебно </t>
  </si>
  <si>
    <t>Обрачун по м², изведених облога у</t>
  </si>
  <si>
    <t>свему према спецификацији</t>
  </si>
  <si>
    <t>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са хоризонталним непрекинутим подгледом.</t>
  </si>
  <si>
    <t>300 цм од готовог пода.</t>
  </si>
  <si>
    <t>Испуну спојева извести са пожарноотпорним глетом типа као Fireboard Spachtel или слично.</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</si>
  <si>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t>
  </si>
  <si>
    <t>бојење спуштених плафона</t>
  </si>
  <si>
    <t>10.08.</t>
  </si>
  <si>
    <t>Обијање малтера са унутрашњих</t>
  </si>
  <si>
    <t>кланфама очистити спојнице до</t>
  </si>
  <si>
    <t>дубине 2цм, а површину зидова опека</t>
  </si>
  <si>
    <t>очистити челичним четкама и опрати</t>
  </si>
  <si>
    <t>водом.</t>
  </si>
  <si>
    <t xml:space="preserve">депонију. </t>
  </si>
  <si>
    <t>Набавка материјала и малтерисање</t>
  </si>
  <si>
    <t>унутрашњих зидова , у два слоја</t>
  </si>
  <si>
    <t>продужним малтером размере 1:3:9,</t>
  </si>
  <si>
    <t>први слој нанети грубо, други слој</t>
  </si>
  <si>
    <t xml:space="preserve">фино заглађен. </t>
  </si>
  <si>
    <t>Бетонске елементе пре</t>
  </si>
  <si>
    <t>малтерисања прскати ретким</t>
  </si>
  <si>
    <t xml:space="preserve">цементним малтером </t>
  </si>
  <si>
    <t>Малтер дебљине д=2 цм.</t>
  </si>
  <si>
    <t>Набавка материјала и бетонирање</t>
  </si>
  <si>
    <t>армирано бетонских косих</t>
  </si>
  <si>
    <t>степенишних плоча са истовременом</t>
  </si>
  <si>
    <t>израдом степеника и подеста,</t>
  </si>
  <si>
    <t>армираним бетоном МБ 30, (С25/30)</t>
  </si>
  <si>
    <t>Радити по пројекту, статичком</t>
  </si>
  <si>
    <t xml:space="preserve">прорачуну и детаљима арматуре. </t>
  </si>
  <si>
    <t>Обрачун по м² са потребном оплатом,</t>
  </si>
  <si>
    <t>подупирачима и оплатом степеника.</t>
  </si>
  <si>
    <t xml:space="preserve">монтажни зид УЗ4 и 3Т1   противпожарни,  отпорности на пожар 120 мин, дебљине 15цм,  који се састоји од следећих  слојева : </t>
  </si>
  <si>
    <t xml:space="preserve">монтажни зид УЗ 1 укупне дебљине 10цм, који се састоји од следећих  слојева : </t>
  </si>
  <si>
    <t xml:space="preserve">- стандардне ГКП д=1,25 цм (финална обрада плоча је бојење перива боја, посебно обрачунато) </t>
  </si>
  <si>
    <t xml:space="preserve">монтажни зид УЗ 2 укупне дебљине 10цм, који се састоји од следећих  слојева : </t>
  </si>
  <si>
    <t xml:space="preserve">- влагоотпорним  ГКП д=1,25 цм ( са финалном облогом од керамике, посебно обрачунато) </t>
  </si>
  <si>
    <t xml:space="preserve">монтажни зид ЗТ 2 противпожарни,  отпорности на пожар 60 мин, укупне дебљине 12,5цм, који се састоји од следећих  слојева : </t>
  </si>
  <si>
    <t xml:space="preserve">монтажни зид ЗТ 2а противпожарни,  отпорности на пожар 60 мин, укупне дебљине 12,5цм, који се састоји од следећих  слојева : </t>
  </si>
  <si>
    <t>10.02.01.</t>
  </si>
  <si>
    <t>10.02.02.</t>
  </si>
  <si>
    <t>10.02.03.</t>
  </si>
  <si>
    <t>Набавка материјала и облагање косих плафона поткровља и шпалетне око кровних прозора, гипскартонским ватроотпорним плочама.</t>
  </si>
  <si>
    <t>шпалетне око кровних прозора</t>
  </si>
  <si>
    <t>коси плафони</t>
  </si>
  <si>
    <t>Набавка материјала, израда и уградња спуштених плафона. Плафони се монтирају преко одговарајуће потконструкције.</t>
  </si>
  <si>
    <t>спушени плафони</t>
  </si>
  <si>
    <t>05.02.</t>
  </si>
  <si>
    <t>Набавка материјала и израда термоизолације према хладном тавану, између рогова. Термоизолација је од  камене вуне, дебљине д=16 цм.</t>
  </si>
  <si>
    <t>Уграђена термоизолација мора имати термичке и механичке особине, прописане елаборатом грађевинске физике, коефицијент топлотне проводљивости λ=0.037W/mK.</t>
  </si>
  <si>
    <t>Обрачун по м² уграђене термоизолације .</t>
  </si>
  <si>
    <t>05.03.</t>
  </si>
  <si>
    <t>Набавка материјала и израда термоизолације према хладном тавану, преко рогова. Термоизолација је од  стаклене вуне, дебљине д=4 цм, са вишеслојном парном браном  преко, од полиолефина са интегрисаном лепљивом траком.</t>
  </si>
  <si>
    <t>Уграђена термоизолација мора имати термичке и механичке особине, прописане елаборатом грађевинске физике, коефицијент топлотне проводљивости λ=0.035W/mK.</t>
  </si>
  <si>
    <t>=110,79+27,89+26,76+15,48+16,17*3+15,7</t>
  </si>
  <si>
    <t>=1,25*(0,6+18,45+2,8+2,4+2,94+18,08+3,3*2+3,06+6,62+0,47)</t>
  </si>
  <si>
    <t>=5,7*2</t>
  </si>
  <si>
    <t>=4,17*2*1,55</t>
  </si>
  <si>
    <t>=3,3*1,34</t>
  </si>
  <si>
    <t>=5,7*2+0,1*9,56*2+2,0*0,8*2*4</t>
  </si>
  <si>
    <t>зид мера 226/210цм</t>
  </si>
  <si>
    <t>зид мера 163/210цм</t>
  </si>
  <si>
    <t>=(2,05+3,0)/2*9,56*2-(0,9*2,1*2-0,5*2)</t>
  </si>
  <si>
    <t>=1,1*(110,79+27,89+26,76+15,48+16,17*3+15,7)+1,34*3,4</t>
  </si>
  <si>
    <t>09.03.</t>
  </si>
  <si>
    <t>Обрачун по м¹ равијене ширине степеника са фазонским елементом за соклу.</t>
  </si>
  <si>
    <t>=1,3*14*2</t>
  </si>
  <si>
    <t>09.01.</t>
  </si>
  <si>
    <t>Набавка и уградња, унутрашња  ПП врата -90 мин.</t>
  </si>
  <si>
    <t>Врата испоручити са електромагнетним механизмом за држање крила у отвореном положају (90° и 180°) и опружним уређајем за аутоматско затварање приликом дојаве пожара. Аутоматско управљање вратима је предмет електро пројекта.</t>
  </si>
  <si>
    <t>Противпожарна метална једнокрилна врата, ватроотпорности 90 минута.
Крило врата је сендвич - челични поцинковани лим,  обострано на подконструкцији, са одговарајућом противпожарном испуном. Опшив штока је такође од челичног лима.</t>
  </si>
  <si>
    <t>Крило врата је завршно обрађена елоксидном бојом.</t>
  </si>
  <si>
    <t>09.04.</t>
  </si>
  <si>
    <t>=3,0*(18,1+6,75)+(1,2+3,0)/2*(4,78*4+5,18+3,98*3)</t>
  </si>
  <si>
    <t>=(2,05+3,0)/2*2,52*2</t>
  </si>
  <si>
    <t>10.01.03.</t>
  </si>
  <si>
    <t xml:space="preserve">монтажни зид УЗ 23укупне дебљине 10цм, који се састоји од следећих  слојева : </t>
  </si>
  <si>
    <t>=3,0*2,26</t>
  </si>
  <si>
    <t>=(1,2+2,52)/2*(2,58*2+2,43*2+1,85+1,26)+2,05*2,58</t>
  </si>
  <si>
    <t>=(2,05+3,0)/2*2,52*2+2,05*2,38*2</t>
  </si>
  <si>
    <t>=3,0*1,1+(1,0+3,0)/2*(4,3*2+6,71)+3,0*(2,16+3,88)</t>
  </si>
  <si>
    <t>=2,81*23,72+1,82*14,7</t>
  </si>
  <si>
    <t>=0,16*(0,78*17+1,4*17)*2</t>
  </si>
  <si>
    <t xml:space="preserve"> подестд п=15 цм, </t>
  </si>
  <si>
    <t>косе степенишне плоче дп=15 цм, степениште унутар објекта,  степеници 18/28 цм</t>
  </si>
  <si>
    <t>02.02.</t>
  </si>
  <si>
    <t>01.05.</t>
  </si>
  <si>
    <t>13.02.</t>
  </si>
  <si>
    <t>07.01.</t>
  </si>
  <si>
    <t xml:space="preserve">Набавка материјала, израда и уградња челичне ограде са дрвеном рукохватом  ограде. Ограде на степеништима израђенe од челичних елемената,  висине 1.1м . </t>
  </si>
  <si>
    <t>Састоји се од:
- вертикалних носача - □60/60 мм висине 135 - 550 цм који се фиксирају бочно за примарну конструкцију                         - образне носаче степеништа 
-  хоризонтала - □40/60 мм  које се постављају између вертикала на    осовинском растојању 66 цм
 -  испуне - флахови на међусобном растојању од 10цм
 -  рукохват - од храстовог дрвета Ø40 мм, који се фиксира бочно за   вертикале.</t>
  </si>
  <si>
    <t>Све челичне елементе заштитити од корозије основном бојом и финално бојити два пута ,бојом за метал у тону по избору пројектанта.</t>
  </si>
  <si>
    <t xml:space="preserve"> Дрвени рукохват припремити, тонирати и лакирати лаком за дрво са 30%  сјаја.</t>
  </si>
  <si>
    <t>Произвођач је у обавези да дефинише начин уградње радионичким цртежима на које је обавезан да добије сагласност наручиоца и пројектанта.</t>
  </si>
  <si>
    <t>Обрачун по м¹ уграђених и финално обрађених ограда.</t>
  </si>
  <si>
    <t>ознака О1  у дуплом квадрату</t>
  </si>
  <si>
    <t>ограда висине  110цм,</t>
  </si>
  <si>
    <t>07.02.</t>
  </si>
  <si>
    <t>07.03.</t>
  </si>
  <si>
    <t>=3,2*(7,78+3,51*4+3,36+2,58+6,63+2,36*2+5,15+0,7)+2,06*(2,26*2+2,58+2,55)</t>
  </si>
  <si>
    <t>=1,25*(2,9+2,28+0,9+17,8+0,7+3,51*4+3,36+2,36*2+2,81+0,47+0,3+6,34)</t>
  </si>
  <si>
    <t>=4,77*(5,55*4+8,6)+5,3*8,73+5,23*18,52*2+6,5*3,05-0,78*1,4*17</t>
  </si>
  <si>
    <t>=(1,2+3,0)/2*(20,5+91,43+27,29+21,95+14,5+14,8*3+14,6)</t>
  </si>
  <si>
    <t>Пробијање отвора и проширење</t>
  </si>
  <si>
    <t>Пре почетка пробијања зида</t>
  </si>
  <si>
    <t>оштемовати зид у висини греде, са</t>
  </si>
  <si>
    <t>једне стране у половини дебљине</t>
  </si>
  <si>
    <t>зида. У шлицеве у зиду поставити</t>
  </si>
  <si>
    <t>арматуру ±2Ø10мм у потребној</t>
  </si>
  <si>
    <t>дужини (посебно обрачунато). Након</t>
  </si>
  <si>
    <t>тога пробушити рупе целом</t>
  </si>
  <si>
    <t>дебљином зида на местима</t>
  </si>
  <si>
    <t xml:space="preserve">постављања узенгија. </t>
  </si>
  <si>
    <t>Затим затворити шлиц дашчаном</t>
  </si>
  <si>
    <t>оплатом уз остављање закошења</t>
  </si>
  <si>
    <t>(левка), ради лакше уградње бетона.</t>
  </si>
  <si>
    <t>По очвршћивању бетона, поновити</t>
  </si>
  <si>
    <t>цео поступак са друге стране зида.</t>
  </si>
  <si>
    <t>Пустити да бетон очврсне и са друге</t>
  </si>
  <si>
    <t>стране зида, па тек онда приступити</t>
  </si>
  <si>
    <t xml:space="preserve">пробијању отвора. </t>
  </si>
  <si>
    <t>документацији и Техничком опису.</t>
  </si>
  <si>
    <t>Обрачун по м³ описане позиције, са</t>
  </si>
  <si>
    <t>одвозом шута на депонију.</t>
  </si>
  <si>
    <t>Набавка материјала и зазиђивање</t>
  </si>
  <si>
    <t>отвора пуном опеком у продужном</t>
  </si>
  <si>
    <t>04.01.</t>
  </si>
  <si>
    <t>04.02.</t>
  </si>
  <si>
    <t>=1,25*(0,6+18,45+2,8+2,4+2,94+18,08+3,3*2+3,06+6,62+0,47)+4,4*(2,22+3,3+4,95)+0,65*2,2*2</t>
  </si>
  <si>
    <t>=0,45*0,75*2,2</t>
  </si>
  <si>
    <t>=9,0+2,5</t>
  </si>
  <si>
    <t>Набавка и уградња, унутрашња  ПП врата електоормана -120 мин.</t>
  </si>
  <si>
    <t>На горњем и доњем делу крила постављају се металне решетке и жалузине 30/25 цм са топло експанидирајућом ПП масом. Завршна заштита од корозије и финално фарбање белом бојом за метал.</t>
  </si>
  <si>
    <t>На ужем крилу предвидети механизам за фиксирање у затвореном положају.
Врата снабдевена стандардним оковом са системом за аутоматском затварање - челичном опругом и бравом са цилиндром са три кључа.</t>
  </si>
  <si>
    <t>Квака од инокса. Дно врата подигнуто од пода 10cm због постављања холкера/сокле пода.</t>
  </si>
  <si>
    <t>Противпожарна метална једнокрилна врата, ватроотпорности 120 минута.
Крило врата је сендвич - челични лим, обострано на подконструкцији, са одговарајућом противпожарном испуном. Опшив штока је такође од челичног лима.</t>
  </si>
  <si>
    <t xml:space="preserve">једнокрилна ПП врата на електроормару </t>
  </si>
  <si>
    <t>зидарска мера 90/200 цм</t>
  </si>
  <si>
    <t>07.04.</t>
  </si>
  <si>
    <t>димензија 140/220 цм</t>
  </si>
  <si>
    <t>01.02.</t>
  </si>
  <si>
    <t>01.03.</t>
  </si>
  <si>
    <t>отвора у зиду од опеке д=45цм.</t>
  </si>
  <si>
    <t>Обрачун по  м³,</t>
  </si>
  <si>
    <t>малтеру R=1:2:6 дебљине 45цм.</t>
  </si>
  <si>
    <t>двокрилна врата</t>
  </si>
  <si>
    <t>израду бетонских јастука за ношење</t>
  </si>
  <si>
    <t>челичних носача.</t>
  </si>
  <si>
    <t>Штемовање извести пажљиво.</t>
  </si>
  <si>
    <t>01.06.</t>
  </si>
  <si>
    <t>01.07.</t>
  </si>
  <si>
    <t>02.04.</t>
  </si>
  <si>
    <t>Набавка материјала и израда јастука, армираним  бетоном МБ 30 (С25/30). Диспозиција бетона  према гарфичкој документацији.  Радити у свему према Статичком прорачуну и детаљима арматуре.</t>
  </si>
  <si>
    <t>Обрачун по м³.</t>
  </si>
  <si>
    <t>бетонски јастук  20/20цм на фасадном зиду</t>
  </si>
  <si>
    <t>бетонски јастук  20/50цм на унутрашњем зиду</t>
  </si>
  <si>
    <t>=0,2*0,5*0,2*10</t>
  </si>
  <si>
    <t>=0,2*0,2*54</t>
  </si>
  <si>
    <t>=0,2*0,2*0,2*54</t>
  </si>
  <si>
    <t>Набавка материјала и израда хидроизолације кухиња и санитарних просторија. Изводи се  системска акрилна, еластична хидроизолација типа  "BD-50 Koster" или одговарајуће</t>
  </si>
  <si>
    <t>Димензије керамике 20/20цм и слог према избору пројектанта, светло суве боје без додатне графике по избору пројектанта.</t>
  </si>
  <si>
    <t>Набавка материјала и облагање зидова зидном керамиком "А" класе. Керамика се полаже преко одговарајуће подлоге. Плочице се постављају фуга на фугу - фуга 2mm. Димензије керамике 20/20цм, према избору пројектанта, светло суве боје без додатне графике по избору пројектанта.</t>
  </si>
  <si>
    <t xml:space="preserve">Набавка, уградња подне облоге чела и газишта типа "Norament GRANO" или одговарајуће, д=5мм, фабрички елементи за облагање степеника боја 4885 .Сокла сечена степенаста од 10cm. </t>
  </si>
  <si>
    <t>претходне припреме.</t>
  </si>
  <si>
    <t>01.</t>
  </si>
  <si>
    <t>Јединична цена (рсд)</t>
  </si>
  <si>
    <t>Цена (рсд)</t>
  </si>
  <si>
    <t>УКУПНО (рсд):</t>
  </si>
  <si>
    <t>ВОДОВОД и ХИДРАНТСКА МРЕЖА</t>
  </si>
  <si>
    <t>1.1.</t>
  </si>
  <si>
    <t>ПРИПРЕМНИ РАДОВИ</t>
  </si>
  <si>
    <t>1.1.1</t>
  </si>
  <si>
    <t xml:space="preserve">Извршити потребне интервенције на постојећој водоводној мрежи на нижој етажи, као и сва потребна штемовања и вратити у првонитно стање. Обрачунава се паушално. </t>
  </si>
  <si>
    <t>пауш.</t>
  </si>
  <si>
    <t>УКУПНО ПРИПРЕМНИ РАДОВИ:</t>
  </si>
  <si>
    <t>1.2.</t>
  </si>
  <si>
    <t>МОНТАЖНИ РАДОВИ</t>
  </si>
  <si>
    <t>1.2.1</t>
  </si>
  <si>
    <t>Набавка, транспорт и монтажа челично поцинкованих цеви и потребних фазонских делова(фитинга) за хоризонталну и вертикалну хидрантску мрежу унутар објекта и повезивање на постојећу. Развод се монтира у шлицевима зидова, видно по зидовима и стубовима, или испод таванице. Могу се маскирати у ентеријерској обради и обавезно термички заштитити. Цеви правилно причврстити обујмицама за конструктивне елементе. Након завршетка монтаже извршити испитивање цеви на пробни притисак од 10 бара у трајању од 2 часа.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обавијање натопљеним кудељом и фимис, премазивање 2 пута битуменом и минимумом равњање, давање пада, изолација,  и водоводне мреже. У ову позицију улази и заштита  звучне и  термичке   изолације продора цеви кроз конструкцију. Обрачунава се и плаћа по метру дужном монтиране водоводне цеви</t>
  </si>
  <si>
    <t>Ø 50</t>
  </si>
  <si>
    <t>м1</t>
  </si>
  <si>
    <t>1.2.2</t>
  </si>
  <si>
    <t>Набавка,транспорт,монтажа ПВЦ цеви са свим потребних фазонским деловима. Надземни развод се монтира у шлицевима зидова.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Обрачунава се и плаћа по метру дужном монтиране водоводне цеви.</t>
  </si>
  <si>
    <t>Ø 15</t>
  </si>
  <si>
    <t>Ø 20</t>
  </si>
  <si>
    <t>1.2.3</t>
  </si>
  <si>
    <t xml:space="preserve">Набавка, транспорт и монтажа  пропусних месинганих вентила са точкићем и розетном. Пропусне вентиле монтирати код сваког изливног места.Обрачун се врши по ком. </t>
  </si>
  <si>
    <t xml:space="preserve">а) пропусни вентили </t>
  </si>
  <si>
    <t>б) пропусни ек. вентили</t>
  </si>
  <si>
    <t>1.2.4</t>
  </si>
  <si>
    <t>Извршити набавку и монтажу узидног  пожарног хидранта ø52 мм са млазницом, цревом од тревире дужине 15м и вентилом уграђеног у кутију од прохрома са стакленим вратанцима. Кутија мора бити видно обележена и са кључем. Плаћа се по комаду монтираног хидранта.</t>
  </si>
  <si>
    <t>УКУПНО МОНТАЖНИ РАДОВИ:</t>
  </si>
  <si>
    <t>1.3.</t>
  </si>
  <si>
    <t>ОСТАЛИ РАДОВИ</t>
  </si>
  <si>
    <t>1.3.1</t>
  </si>
  <si>
    <t>Испитивање цевовода. После завршене монтаже цевовод испитати на пробни притисак од 10 бара у трајању од 2часа. Плаћа се по м` цевовода без обзира на пречник.</t>
  </si>
  <si>
    <t>м'</t>
  </si>
  <si>
    <t>1.3.2</t>
  </si>
  <si>
    <t>Дезинфекција цевовода. Извршити дезинфекцију цевовода према важећем пропису. Плаћа се по м` дезинфикованог цевовода.</t>
  </si>
  <si>
    <t>1.3.3</t>
  </si>
  <si>
    <t xml:space="preserve">После извршене дезинфекције извршити испитивање узорка воде из новомонтиране водоводне мреже у хигијенском заводу на исправност за пиће.Плаћа се по испостављеном рачуну. </t>
  </si>
  <si>
    <t>УКУПНО ОСТАЛИ РАДОВИ:</t>
  </si>
  <si>
    <t>2.</t>
  </si>
  <si>
    <t>ФЕКАЛНА И АТМОСФЕРСКА КАНАЛИЗАЦИЈА</t>
  </si>
  <si>
    <t>2.1.</t>
  </si>
  <si>
    <t>2.1.1</t>
  </si>
  <si>
    <t>Повезивање новопројектоване фекалне мреже на постојећу фекалну вертикалу и враћање у првобитно стање. Плаћа се по комаду.</t>
  </si>
  <si>
    <t>ком.</t>
  </si>
  <si>
    <t>2.2.</t>
  </si>
  <si>
    <t>2.2.1</t>
  </si>
  <si>
    <t>Извршити набавку и монтажу пластичних трослојних ПП канализационих цеви са свим одговарајућим фазонским деловима. Сва потребна штемовања и пробијања зидова од опеке и бетона не плаћају се одвојено већ су обухваћена ценом дужног метра цеви. Недовршене делове мреже, везе за вертикале или санитарне објекте до њиховог уграђивања затворити привременим чеповима одговарајућег пречника. Све комплет завршено, спремно за употребу плаћа се по дужном метру монтиране и испитане мреже мерено по осовини цеви.</t>
  </si>
  <si>
    <t>Ø50</t>
  </si>
  <si>
    <t>Ø75</t>
  </si>
  <si>
    <t>Ø110</t>
  </si>
  <si>
    <t>замена постојећих вертикала</t>
  </si>
  <si>
    <t>2.2.2</t>
  </si>
  <si>
    <t xml:space="preserve">Набавка, транспорт и монтажа купатилских сливника ø70, са уграђеним сифоном, са хоризонталним — вертикалним одводом и припадајућим поклопцем и решетком од месинганог лима са мат хромираном површином. лспод и око сливника извести хидроизолацију коју повезати са хидроизолацијом пода. За сав рад, алат и материјал плаћа се по ком. </t>
  </si>
  <si>
    <t>2.2.3</t>
  </si>
  <si>
    <t>Набавка, транспорт и монтажа вентилационих глава од поцинкованог лима. Уз главу дати потребну заштиту од пацинкованог лима, дим 0.25 х 0.40м, око вентилационе главе на делу изнад крова. Ову заштиту премазати два пута са минијон бојом. За сав рад, алат и материјал плаћа се по комаду уграђене цеви са главом и то:</t>
  </si>
  <si>
    <t>Ø 120</t>
  </si>
  <si>
    <t>Ø 150</t>
  </si>
  <si>
    <t>2.3.</t>
  </si>
  <si>
    <t>2.3.1</t>
  </si>
  <si>
    <t>Испитивање канализационих цеви на вододрживост према упутству надлежног комуналног предузећа и техничким условима уз обавезно присуство Надзорног органа. Плаћа се по м` испитаног цевовода.</t>
  </si>
  <si>
    <t>2.1</t>
  </si>
  <si>
    <t>2.2</t>
  </si>
  <si>
    <t>САНИТАРНИ УРЕЂАЈИ</t>
  </si>
  <si>
    <t xml:space="preserve">Све санитарне објекте , арматуру и опрему извођач уграђује, на основу препорука произвођача одобрених и изабраних од стране инвеститора. Сви елементи који се уграђују морају бити исправни, најбољег квалитета , по стандардима, пажљиво и стручно монтирани и повезани на инсталације без икаквих оштећења. Позицијом су обухваћена сва потребна штемовања и узиђивања пакница и типлова са потребним крпљењеми, малтерисањем.Сви завртњи употребљени за монтажу санитарних уређаја морају бити никловани. </t>
  </si>
  <si>
    <t>3.2.</t>
  </si>
  <si>
    <t>Извршити набавку и монтажу хромираног држача роло папира. Обрачунава се по комаду монтираног држача</t>
  </si>
  <si>
    <t>3.3.</t>
  </si>
  <si>
    <t>Извршити набавку и монтажу комплет керамичког умиваоника од фајанса ширине 550 мм  са свим потребном арматуром за правилно монтирање.Обрачунава се и плаћа по монтираном комаду.</t>
  </si>
  <si>
    <t>3.4.</t>
  </si>
  <si>
    <t>Извршити набавку и монтажу  никловане батерије за умиваоник - стојећа топла и хладна и само хладна. Обрачунава се према комаду уграђене батерије.</t>
  </si>
  <si>
    <t>ТХВ</t>
  </si>
  <si>
    <t>3.5.</t>
  </si>
  <si>
    <t>Извршити набавку и монтажу огледала у раму изнад умиваоника. Обрачунава се и плаћа по монтираном комаду.</t>
  </si>
  <si>
    <t>60/40 цм</t>
  </si>
  <si>
    <t>3.6.</t>
  </si>
  <si>
    <t>Извршити набавку и монтажу држача течног сапуна од пластике, поред умиваоника, капацитета 0,5л, у боји по избору пројектанта унутрашњег уређења простора. Обрачунава се и плаћа по монтираном комаду.</t>
  </si>
  <si>
    <t>3.7</t>
  </si>
  <si>
    <t>Извршити набавку и монтажу држача убруса од пластике, поред умиваоникае,  у боји по избору пројектанта унутрашњег уређења простора. Обрачунава се и плаћа по монтираном комаду.</t>
  </si>
  <si>
    <t>3.8</t>
  </si>
  <si>
    <t>Набавка и монтажа туш каде према плану са свим припадајућим деловима за правилно функционисање. Каду поставити, изнивелисати и спојити са одводном цеви. У цену је урачунат сав рад,  материјал, када, држач за чеп, ланчић и прикључци. Обрачун се врши по монтираном комаду.</t>
  </si>
  <si>
    <t>3.9.</t>
  </si>
  <si>
    <t>Набавка, транспорт и монтажа зидне батерије за туш каду са шипком за фиксирање туша, ручним туше и са свим припадајућим деловима за правилно функционисање. Обрачун се врши по монтираном комаду.</t>
  </si>
  <si>
    <t>УКУПНО САНИТАРНИ УРЕЂАЈИ:</t>
  </si>
  <si>
    <t>ВОДОВОД</t>
  </si>
  <si>
    <t>02.</t>
  </si>
  <si>
    <t>ВОДОВОД -  РЕКАПИТУЛАЦИЈА</t>
  </si>
  <si>
    <t>ФЕКАЛНА И АТМОСФЕРСКА КАНАЛИЗАЦИЈА -  РЕКАПИТУЛАЦИЈА</t>
  </si>
  <si>
    <t>ЕЛЕКТРОЕНЕРГЕТСКЕ ИНСТАЛАЦИЈЕ</t>
  </si>
  <si>
    <t>ПОТКРОВЉЕ ИЗНАД НЕРФОЛОГИЈЕ</t>
  </si>
  <si>
    <t xml:space="preserve">НАПОЈНИ ВОДОВИ </t>
  </si>
  <si>
    <t>Набавка, транспорт и полагање енергетских каблова за прикључак разводних ормана  у објекту на напон мреже и агрегата.
Каблови су произведени према посебним захтевима у случају настанка пожара, са  безхалогеном самогасивом изолацијом. 
Каблови се полажу највећим делом кроз спуштене плафоне и у зиду под малтером
Обрачун и плаћање по дужном метру положених каблова, следећих типова и пресека како следи:</t>
  </si>
  <si>
    <t xml:space="preserve"> </t>
  </si>
  <si>
    <t>m</t>
  </si>
  <si>
    <t>PNK - 100/60mm</t>
  </si>
  <si>
    <t>PNK - 200/60mm</t>
  </si>
  <si>
    <t>РАЗВОДНИ ОРМАНИ</t>
  </si>
  <si>
    <r>
      <t xml:space="preserve">РО-ПТН - разводни орман поткровља изнад нефрологије.
</t>
    </r>
    <r>
      <rPr>
        <sz val="10"/>
        <rFont val="Arial"/>
        <family val="2"/>
      </rPr>
      <t>Набавка, испорука монтажа и повезивање
    - 1 ком. Разводног ормана, фабричке производње, за монтажу на зид, направљеног од два пута декапираног челичног лима,  следећих карактеристика:</t>
    </r>
  </si>
  <si>
    <t>- типски тестиран према стандарду
 IEC 60439-1</t>
  </si>
  <si>
    <t>- одговара стандардима : IEC60947 и IEC60439</t>
  </si>
  <si>
    <t xml:space="preserve"> - номиналне струје 63А</t>
  </si>
  <si>
    <t xml:space="preserve"> - унутрашњи степен заштите мин. IP30</t>
  </si>
  <si>
    <t>- модуларна изведба кућишта, од префабрикованих монтажних елемената</t>
  </si>
  <si>
    <t>- два сета префабрикованих сабирница одговарајуће називне струје</t>
  </si>
  <si>
    <t>- префабриковани носећи елементи опреме</t>
  </si>
  <si>
    <t>- кућиште израђено од висококвалитетног метала</t>
  </si>
  <si>
    <t>- ожичење изведено префабрикованим елементима и/или бакарним П проводницима</t>
  </si>
  <si>
    <t>- флексибилне везе изведене финожичаним проводницима</t>
  </si>
  <si>
    <t>Увод каблова са горње стране.</t>
  </si>
  <si>
    <t>Врсте и количине опреме које се уграђују у разводни орман, са наведеним вредностима за In и Ik приказане су табеларно у оквиру спецификације у овом поглављу.</t>
  </si>
  <si>
    <t>Мрежни део ормана</t>
  </si>
  <si>
    <t>У отцепну кутију на сабирничком разводу ОК-С3 уградити и повезати:</t>
  </si>
  <si>
    <t>- 1 ком  временски програмабилни релеј 230В,8А</t>
  </si>
  <si>
    <t xml:space="preserve"> - 1 ком. Једнополни гребенасти преклопни прекидач за уградњу на вратима ормана 16А/250V, са положајем 1-0-2, за укључење вентилације у тоалетима</t>
  </si>
  <si>
    <t>Све комплет  намонтирано повезано испитано и пуштено под напон.</t>
  </si>
  <si>
    <t>Агрегатски део ормана</t>
  </si>
  <si>
    <t>компл.</t>
  </si>
  <si>
    <t>УКУПНО РАЗВОДНИ ОРМАНИ</t>
  </si>
  <si>
    <t>ЕЛ. ИНСТАЛАЦИЈЕ ОСВЕТЉЕЊА И ПРИКЉУЧНИЦА</t>
  </si>
  <si>
    <r>
      <t>Набавка свог потребног материјала и израда унутрашњих електичних инсталација осветљења , каблом, типа и пресека N2XH-J 3 и 4x1.5mm</t>
    </r>
    <r>
      <rPr>
        <vertAlign val="superscript"/>
        <sz val="10"/>
        <rFont val="Arial"/>
        <family val="2"/>
      </rPr>
      <t>2</t>
    </r>
    <r>
      <rPr>
        <sz val="10"/>
        <rFont val="Arial"/>
        <family val="2"/>
      </rPr>
      <t>, положеног у зидовима испод малтера и плафонима, на  одстојним обујмицама. Комплет са испоруком, уградњом и повезивањем разводних кутија.</t>
    </r>
  </si>
  <si>
    <t xml:space="preserve">Набавка свог потребног материјала и израда унутрашњих електичних инсталација за монофазне  прикључнице, положеног у зидовима испод малтера и плафонима, на  одстојним обујмицама. Комплет са испоруком, уградњом и повезивањем разводних кутија. Обрачун и плаћање по дужном метру положених каблова следећих типова и пресека:  </t>
  </si>
  <si>
    <r>
      <t>N2XH-Ј  3x2.5mm</t>
    </r>
    <r>
      <rPr>
        <vertAlign val="superscript"/>
        <sz val="10"/>
        <rFont val="Arial"/>
        <family val="2"/>
      </rPr>
      <t>2</t>
    </r>
  </si>
  <si>
    <r>
      <t>N2XH-Ј  5x4mm</t>
    </r>
    <r>
      <rPr>
        <vertAlign val="superscript"/>
        <sz val="10"/>
        <rFont val="Arial"/>
        <family val="2"/>
      </rPr>
      <t>2</t>
    </r>
  </si>
  <si>
    <t xml:space="preserve">Једнополни инсталациони прекидачи-Обични
10А, 250V ип20. </t>
  </si>
  <si>
    <t xml:space="preserve">Два једнополна прекидача
10А, 250V ип20, 1М, модуларна у модуларној кутији 2М са носачем механизма и белом маском. </t>
  </si>
  <si>
    <t xml:space="preserve">Монофазне прикључнице обичне, мрежне , беле, 1P+N+PE,
16A/250V,ип20 </t>
  </si>
  <si>
    <t>Уградна разводна кутија, за уградњу у гипсани зид. Кутија је опремљена са 3 ком монофазних утичница 16А, 230В АЦ, 2М. Позиција обухвата: кутија за уградњу у зид, носач механизма и бели рам 6М, 3х монофазна утичница.</t>
  </si>
  <si>
    <t>Набавка свог потребног материјала и израда инсталације за изједначење потенцијала. Кабал се полаже од сабирнице за изједначење потенцијала СИП до свих електропроводних делова који у нормалном погону нису под напоном и конектора за уземљење  опреме. ( разводни ормани, рацк ормани, кабловски регали...)Кабал се полаже у зидовима испод малтера и плафонима, на  одстојним обујмицама и кабловским регалима. Комплет са испоруком, уградњом и повезивањем. Обрачун и плаћање по дужном метру положених каблова следећих типова и пресека:  
N2XH-Ј  1x6mm2</t>
  </si>
  <si>
    <t>УКУПНО ЕЛ. ИНСТАЛАЦИЈЕ ОСВЕТЉЕЊА И ПРИКЉУЧНИЦА :</t>
  </si>
  <si>
    <t>УНУТРАШЊЕ ОСВЕТЉЕЊЕ :</t>
  </si>
  <si>
    <t xml:space="preserve">ПОЗИЦИЈЕ ОБУХВАТАЈУ: Набавку монтажу и повезивање светиљки.  
Обрачун и плаћање по комаду испоручене , и намонтиране светиљке, комплет са изворима светлости, одговарајућим електронским предспојним справама за старт и монтажним прибором.
</t>
  </si>
  <si>
    <t>Надградна, светиљка са кућиштем од алуминијумског профила, обојена електростатички. Светиљка са ЛЕД извором снаге 24W,  3000К, 1700Lm, ИП54.</t>
  </si>
  <si>
    <t>kom.</t>
  </si>
  <si>
    <t>P1 - АНТИПАНИЧНА СВЕТИЉКА P1:
Противпанична светиљка, са ЛЕД извором 2.4W, аутономије 3 часа, ИП40, са стрелицом за усмеравање или натписом ИЗЛАЗ.</t>
  </si>
  <si>
    <t>УКУПНО УНУТРАШЊЕ ОСВЕТЉЕЊЕ :</t>
  </si>
  <si>
    <t xml:space="preserve">ИЗЈЕДНАЧЕЊЕ ПОТЕНЦИЈАЛА: </t>
  </si>
  <si>
    <r>
      <t>Испорука и монтажа сабирнице за изједначење потенцијала (СИП). Монтира се испод разводног ормана и повезује се каблом типа N2XH-Ј 1x10mm</t>
    </r>
    <r>
      <rPr>
        <sz val="10"/>
        <color indexed="8"/>
        <rFont val="Calibri"/>
        <family val="2"/>
      </rPr>
      <t>²</t>
    </r>
    <r>
      <rPr>
        <sz val="10"/>
        <color indexed="8"/>
        <rFont val="Arial"/>
        <family val="2"/>
      </rPr>
      <t xml:space="preserve"> са заштитном шином у разводном орману.</t>
    </r>
  </si>
  <si>
    <t>Испорука, полагање и повезивање кабла типа N2XH-Ј 1x10mm², за повезивање СИП-а са разводним орманом</t>
  </si>
  <si>
    <t>м</t>
  </si>
  <si>
    <t>Испорука и полагање проводника P/F-Y 1x6mm² за локално изједначење потенцијала, повезивањем свих металних маса које нису под напоном (ПНК регали, сабирница ПС-49, металне цеви и сл.)</t>
  </si>
  <si>
    <t>Испорука и полагање проводника P/F-Y 1x6mm² са уградњом ПС-49 кутије за локално изједначење потенцијала. Кабл се поставља у зиду, од разводног ормана. Дужина кабла је 20м.</t>
  </si>
  <si>
    <t>Испорука и полагање проводника P/F-Y 1x4mm² за локално изједначење потенцијала, повезивањем од ПС-49 свих металних маса у мокрим чворовима које нису под напоном</t>
  </si>
  <si>
    <t xml:space="preserve">УКУПНО ИЗЈЕДНАЧЕЊЕ ПОТЕНЦИЈАЛА: </t>
  </si>
  <si>
    <t>ПРИПРЕМНО ЗАВРШНИ РАДОВИ</t>
  </si>
  <si>
    <t>Израда свих потребних продора кроз носеће и преградне зидове, таванице и крпљење истих. Заптивање продора кроз пожарне зоне одговарајућом противпожарном смесом, са одговарајућим Aтестима.</t>
  </si>
  <si>
    <t>Ради спречавања ширења и преношења пожара преко електро инсталације, на местима пролаза каблова кроз зидове и на продорима кроз таванице, извршити набавку, испоруку и монтажу ватроотпорног продора ватроотпорности 90min (S90), еквивалентно типу Pyromix ватроотпорни малтер, производње OBO Bettermann.
Обрачун и плаћање комплет са свим неопходнум потребним прибором по килограму и плочицом за означавање продора.</t>
  </si>
  <si>
    <t>Атестна мерења изведене инсталације јаке  струје и издавање атесног материјала.                 - Провера непрекидности заштитног,главног и додатног проводника,                                                -Отпорност изолације проводника  и каблова ел. инсталације,                                                                   - Отпорност пода,                                                        -Провера заштите ел.одвајања ел.инсталације,   
-Отпорност уземљења,                                                -Отпорности петље квара и провера ефикасности заштите од индиректног напона додира,                                                                             -Функционално испитивање ел.инсталације.
- Завршна мерења и испитивања са издавањем свих потребних ATEСTA.
- Мерење равномерности осветљаја.</t>
  </si>
  <si>
    <t>Остали ситан неспецифициран материјал.</t>
  </si>
  <si>
    <t xml:space="preserve"> УКУПНО ПРИПРЕМНО ЗАВРШНИ РАДОВИ</t>
  </si>
  <si>
    <t>НАПОЈНИ ВОДОВИ 1 kV</t>
  </si>
  <si>
    <t>03.</t>
  </si>
  <si>
    <t>03.04</t>
  </si>
  <si>
    <t>03.04.01</t>
  </si>
  <si>
    <t>03.04.02</t>
  </si>
  <si>
    <t>03.04.04</t>
  </si>
  <si>
    <t>03.04.05</t>
  </si>
  <si>
    <t>03.05</t>
  </si>
  <si>
    <t>03.06</t>
  </si>
  <si>
    <t>03.06.01</t>
  </si>
  <si>
    <t>03.06.02</t>
  </si>
  <si>
    <t>03.06.03</t>
  </si>
  <si>
    <t>03.06.08</t>
  </si>
  <si>
    <t>03.07</t>
  </si>
  <si>
    <t>03.07.02</t>
  </si>
  <si>
    <t>03.07.04</t>
  </si>
  <si>
    <t>03.07.05</t>
  </si>
  <si>
    <t>03.08</t>
  </si>
  <si>
    <t>03,09</t>
  </si>
  <si>
    <t>03,09,01</t>
  </si>
  <si>
    <t>03,09,02</t>
  </si>
  <si>
    <t>03,09,03</t>
  </si>
  <si>
    <t>03,09,04</t>
  </si>
  <si>
    <t>03,09,06</t>
  </si>
  <si>
    <t>03.09</t>
  </si>
  <si>
    <t>1</t>
  </si>
  <si>
    <t>СТАБИЛНИ СИСТЕМ ЗА ДОЈАВУ ПОЖАРА</t>
  </si>
  <si>
    <t>1.1</t>
  </si>
  <si>
    <t>1.2</t>
  </si>
  <si>
    <t>1.3</t>
  </si>
  <si>
    <t>1.4</t>
  </si>
  <si>
    <t>1.5</t>
  </si>
  <si>
    <t>1.6</t>
  </si>
  <si>
    <r>
      <t xml:space="preserve">Испорука, испитивање, полагање и повезивање инсталационог кабла без халогених елемената, за формирање детекторске петље и повезивање индикатора, типа:     </t>
    </r>
    <r>
      <rPr>
        <b/>
        <sz val="10"/>
        <rFont val="Arial"/>
        <family val="2"/>
      </rPr>
      <t>JH(St)H 2x2x0.8 mm</t>
    </r>
  </si>
  <si>
    <t>1.7</t>
  </si>
  <si>
    <r>
      <t xml:space="preserve">Испорука, испитивање, полагање и повезивање инсталационог кабла без халогених елемената и отпораног на горење, за повезивање сирена, типа: </t>
    </r>
    <r>
      <rPr>
        <b/>
        <sz val="10"/>
        <rFont val="Arial"/>
        <family val="2"/>
      </rPr>
      <t>NHXHX 3x1.5mm FE180/E30</t>
    </r>
  </si>
  <si>
    <r>
      <t xml:space="preserve">Испорука, испитивање, полагање и повезивање инсталационог кабла без халогених елемената и отпораног на горење, заизвршне функције, типа: </t>
    </r>
    <r>
      <rPr>
        <b/>
        <sz val="10"/>
        <rFont val="Arial"/>
        <family val="2"/>
      </rPr>
      <t>NHXHX 3x1.5mm FE180/E90</t>
    </r>
  </si>
  <si>
    <t>1.8</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</si>
  <si>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Ø20</t>
    </r>
  </si>
  <si>
    <t>1.9</t>
  </si>
  <si>
    <t>1.10</t>
  </si>
  <si>
    <t>1.11</t>
  </si>
  <si>
    <r>
      <t>Испорука и уградња</t>
    </r>
    <r>
      <rPr>
        <b/>
        <sz val="10"/>
        <rFont val="Arial"/>
        <family val="2"/>
      </rPr>
      <t xml:space="preserve"> ватроотпорног система, </t>
    </r>
    <r>
      <rPr>
        <sz val="10"/>
        <rFont val="Arial"/>
        <family val="2"/>
        <charset val="238"/>
      </rPr>
      <t xml:space="preserve">на местима продора инсталација кроз зидове на граници пожарних сектора. Користити 120 мин ватроотпорни систем на бази премаза и тврдо пресоване камене вуне, испитан у домаћој акредитованој лабораторији, на основу стандарда СРПС У.Ј1.090 а о чему постоји важећи Извештај са испитивања (атест), и контрола саобразности уколико је испитивање извршено пре више од 24 месеца. Извршити премазивање унутрашњости самог продора као и вођене инсталације, 100мм пре и после продора, а сам продор затворити обострано премазаном тврдо пресованом каменом вуном. По завршеном пожарном заптивању, доставити Извештај о изведеним радовима са комплетним атестом, план позиција, овлашћење произвођача материјала о оспособљености за извођење радова и заступање на тржишту. Цена је базирана на продоре до  Ø110. 
 </t>
    </r>
  </si>
  <si>
    <t>1.12</t>
  </si>
  <si>
    <t>1.13</t>
  </si>
  <si>
    <t>Испорука и монтажа ревизије за јављач у спуштеном плафону. Димензија ревизије  30 x 30цм. Ревизије морају имати исту ватроотпорност као и плафон. Ватратроотпорност пројектованих ревизија мора бити минимално  90 минута</t>
  </si>
  <si>
    <t>1.14</t>
  </si>
  <si>
    <r>
      <t>Испорука и монтажа</t>
    </r>
    <r>
      <rPr>
        <b/>
        <sz val="10"/>
        <rFont val="Arial"/>
        <family val="2"/>
      </rPr>
      <t xml:space="preserve"> ситног инсталационог материјала</t>
    </r>
  </si>
  <si>
    <t>кпл.</t>
  </si>
  <si>
    <t>1.15</t>
  </si>
  <si>
    <r>
      <rPr>
        <b/>
        <sz val="10"/>
        <rFont val="Arial"/>
        <family val="2"/>
      </rPr>
      <t>Испитивање</t>
    </r>
    <r>
      <rPr>
        <sz val="10"/>
        <rFont val="Arial"/>
        <family val="2"/>
      </rPr>
      <t xml:space="preserve"> изведене инсталације и издавање извештаја</t>
    </r>
  </si>
  <si>
    <r>
      <rPr>
        <b/>
        <sz val="10"/>
        <rFont val="Arial"/>
        <family val="2"/>
      </rPr>
      <t>Пуштање у рад</t>
    </r>
    <r>
      <rPr>
        <sz val="10"/>
        <rFont val="Arial"/>
        <family val="2"/>
      </rPr>
      <t>, које обухвата: 
- проверу исправности постављених и повезаних подножја јављача и сирена,
- повезивање централе, ормана и конзола
- убацивање уложака јављача у подножја и обележавање, 
- монтажу детекторских петљи на централу, 
- програмирање централе, функц. испитивање и пуштање у рад, 
- обуку корисника у руковању,
- испоруку документације (упутство за руковање, дневник уређаја, атести и исправе),
- примопредају и састављање записника о исправности и функционалном испитивању.</t>
    </r>
  </si>
  <si>
    <t xml:space="preserve">УКУПНО: СТАБИЛНИ СИСТЕМ ЗА ДОЈАВУ ПОЖАРА : </t>
  </si>
  <si>
    <t>2</t>
  </si>
  <si>
    <t>СТРУКТУРНИ КАБЛОВСКИ СИСТЕМ</t>
  </si>
  <si>
    <r>
      <rPr>
        <b/>
        <sz val="10"/>
        <rFont val="Arial"/>
        <family val="2"/>
      </rPr>
      <t>Напомена:</t>
    </r>
    <r>
      <rPr>
        <sz val="10"/>
        <rFont val="Arial"/>
        <family val="2"/>
      </rPr>
      <t xml:space="preserve"> Активна опрема није део овог пројекта.</t>
    </r>
  </si>
  <si>
    <t>2.3</t>
  </si>
  <si>
    <t>2.4</t>
  </si>
  <si>
    <t>2.5</t>
  </si>
  <si>
    <t>2.6</t>
  </si>
  <si>
    <t>2.7</t>
  </si>
  <si>
    <t>2.8</t>
  </si>
  <si>
    <t>2.9</t>
  </si>
  <si>
    <t>Испорука преспојног кабла без халогених елемената категорије 6a дужине 1м за преспајање у орману</t>
  </si>
  <si>
    <t>2.10</t>
  </si>
  <si>
    <t>2.11</t>
  </si>
  <si>
    <t>2.12</t>
  </si>
  <si>
    <t>2.13</t>
  </si>
  <si>
    <t>2.14</t>
  </si>
  <si>
    <t>2.15</t>
  </si>
  <si>
    <t>2.16</t>
  </si>
  <si>
    <r>
      <t xml:space="preserve">Испорука, испитивање, полагање и повезивање кабла,  већ припремљене трасе кабла кабл </t>
    </r>
    <r>
      <rPr>
        <b/>
        <sz val="10"/>
        <rFont val="Arial"/>
        <family val="2"/>
      </rPr>
      <t>JH(St)H 20x2x0.6 mm</t>
    </r>
    <r>
      <rPr>
        <sz val="10"/>
        <rFont val="Arial"/>
        <family val="2"/>
      </rPr>
      <t xml:space="preserve"> користи се за повезивање телефонског ормана у сутерену павиљона 1 и  рек ормана на поткровљу изнад нефрологије.</t>
    </r>
  </si>
  <si>
    <t>2.17</t>
  </si>
  <si>
    <r>
      <t>Испорука  и полагање (у спуштеном плафону или парапетном зиду )</t>
    </r>
    <r>
      <rPr>
        <b/>
        <sz val="10"/>
        <rFont val="Arial"/>
        <family val="2"/>
      </rPr>
      <t xml:space="preserve"> инсталационе ребрасте безхалогене цеви, пречника: Ø20</t>
    </r>
  </si>
  <si>
    <t>2.18</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</si>
  <si>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Ø40</t>
    </r>
  </si>
  <si>
    <t>2.19</t>
  </si>
  <si>
    <t>2.20</t>
  </si>
  <si>
    <t>Ситан и остали неспецифирани материјал и радови</t>
  </si>
  <si>
    <t>2.21</t>
  </si>
  <si>
    <t>Испитивање система и издавање атеста</t>
  </si>
  <si>
    <t>Пуштање система у рад</t>
  </si>
  <si>
    <t>СТРУКТУРНИ КАБЛОВСКИ СИСТЕМ:</t>
  </si>
  <si>
    <t>04.</t>
  </si>
  <si>
    <t>03</t>
  </si>
  <si>
    <t xml:space="preserve"> РЕКАПИТУЛАЦИЈА</t>
  </si>
  <si>
    <t>04</t>
  </si>
  <si>
    <t>СТАБИЛНИ СИСТЕМ ЗА ДОЈАВУ ПОЖАРА:</t>
  </si>
  <si>
    <t>СТРУКТУРНИ КАБЛОВСКИ СИСТЕМ :</t>
  </si>
  <si>
    <t>УКУПНО(рсд) без ПДВ-а:</t>
  </si>
  <si>
    <t>УКУПНО ДЕМОНТАЖНИ РАДОВИ</t>
  </si>
  <si>
    <t>05.</t>
  </si>
  <si>
    <t>дебљина лима: 1 мм</t>
  </si>
  <si>
    <t>прикључци: 4х G1/2'' унутрашњи навој</t>
  </si>
  <si>
    <r>
      <t xml:space="preserve">димензије - топлотни учинак 90/70/20 </t>
    </r>
    <r>
      <rPr>
        <vertAlign val="superscript"/>
        <sz val="10"/>
        <color theme="1"/>
        <rFont val="Arial"/>
        <family val="2"/>
      </rPr>
      <t>о</t>
    </r>
    <r>
      <rPr>
        <sz val="10"/>
        <color theme="1"/>
        <rFont val="Arial"/>
        <family val="2"/>
      </rPr>
      <t>С</t>
    </r>
  </si>
  <si>
    <t>1120x500 - 883W</t>
  </si>
  <si>
    <t>величина: DN15</t>
  </si>
  <si>
    <t>подручје протока: 10-150 лит/ч</t>
  </si>
  <si>
    <r>
      <rPr>
        <sz val="10"/>
        <color theme="1"/>
        <rFont val="Calibri"/>
        <family val="2"/>
      </rPr>
      <t>Ø</t>
    </r>
    <r>
      <rPr>
        <sz val="10"/>
        <color theme="1"/>
        <rFont val="Arial"/>
        <family val="2"/>
      </rPr>
      <t>33.7х2.6</t>
    </r>
  </si>
  <si>
    <r>
      <rPr>
        <sz val="10"/>
        <color theme="1"/>
        <rFont val="Calibri"/>
        <family val="2"/>
      </rPr>
      <t>Ø</t>
    </r>
    <r>
      <rPr>
        <sz val="10"/>
        <color theme="1"/>
        <rFont val="Arial"/>
        <family val="2"/>
      </rPr>
      <t>26.3х2.3</t>
    </r>
  </si>
  <si>
    <r>
      <rPr>
        <sz val="10"/>
        <color theme="1"/>
        <rFont val="Calibri"/>
        <family val="2"/>
      </rPr>
      <t>Ø</t>
    </r>
    <r>
      <rPr>
        <sz val="10"/>
        <color theme="1"/>
        <rFont val="Arial"/>
        <family val="2"/>
      </rPr>
      <t>21.3х2</t>
    </r>
  </si>
  <si>
    <t>Израда, испорука и  монтажа  ваздушних  судова  за одзрачивање инсталације комплет са вентилом DN15 за испуст ваздуха и преливном цеви Ø 21,3x2,65, следећих димензија:</t>
  </si>
  <si>
    <t>Ø88.9x3.6, L=300mm</t>
  </si>
  <si>
    <t>Укупно инсталација грејања</t>
  </si>
  <si>
    <r>
      <t>капацитет хлађења: Q</t>
    </r>
    <r>
      <rPr>
        <vertAlign val="subscript"/>
        <sz val="10"/>
        <color theme="1"/>
        <rFont val="Arial"/>
        <family val="2"/>
      </rPr>
      <t>HL</t>
    </r>
    <r>
      <rPr>
        <sz val="10"/>
        <color theme="1"/>
        <rFont val="Arial"/>
        <family val="2"/>
      </rPr>
      <t>=2.2kW</t>
    </r>
  </si>
  <si>
    <r>
      <t>капацитет грејања: Q</t>
    </r>
    <r>
      <rPr>
        <vertAlign val="subscript"/>
        <sz val="10"/>
        <color theme="1"/>
        <rFont val="Arial"/>
        <family val="2"/>
      </rPr>
      <t>GR</t>
    </r>
    <r>
      <rPr>
        <sz val="10"/>
        <color theme="1"/>
        <rFont val="Arial"/>
        <family val="2"/>
      </rPr>
      <t>=2.5kW</t>
    </r>
  </si>
  <si>
    <r>
      <t>проток ваздуха: 570 m</t>
    </r>
    <r>
      <rPr>
        <vertAlign val="superscript"/>
        <sz val="10"/>
        <color theme="1"/>
        <rFont val="Arial"/>
        <family val="2"/>
      </rPr>
      <t>3</t>
    </r>
    <r>
      <rPr>
        <sz val="10"/>
        <color theme="1"/>
        <rFont val="Arial"/>
        <family val="2"/>
      </rPr>
      <t>/h</t>
    </r>
  </si>
  <si>
    <r>
      <t>капацитет хлађења: Q</t>
    </r>
    <r>
      <rPr>
        <vertAlign val="subscript"/>
        <sz val="10"/>
        <color theme="1"/>
        <rFont val="Arial"/>
        <family val="2"/>
      </rPr>
      <t>HL</t>
    </r>
    <r>
      <rPr>
        <sz val="10"/>
        <color theme="1"/>
        <rFont val="Arial"/>
        <family val="2"/>
      </rPr>
      <t>=2.8kW</t>
    </r>
  </si>
  <si>
    <r>
      <t>капацитет грејања: Q</t>
    </r>
    <r>
      <rPr>
        <vertAlign val="subscript"/>
        <sz val="10"/>
        <color theme="1"/>
        <rFont val="Arial"/>
        <family val="2"/>
      </rPr>
      <t>GR</t>
    </r>
    <r>
      <rPr>
        <sz val="10"/>
        <color theme="1"/>
        <rFont val="Arial"/>
        <family val="2"/>
      </rPr>
      <t>=3.2kW</t>
    </r>
  </si>
  <si>
    <r>
      <t>проток ваздуха: 600 m</t>
    </r>
    <r>
      <rPr>
        <vertAlign val="superscript"/>
        <sz val="10"/>
        <color theme="1"/>
        <rFont val="Arial"/>
        <family val="2"/>
      </rPr>
      <t>3</t>
    </r>
    <r>
      <rPr>
        <sz val="10"/>
        <color theme="1"/>
        <rFont val="Arial"/>
        <family val="2"/>
      </rPr>
      <t>/h</t>
    </r>
  </si>
  <si>
    <t>Испорука и уградња припадајућих жичаних контролера</t>
  </si>
  <si>
    <t>Испорука и уградња спољашње јединице ''VRF'' система са инвертерском регулацијом следећих карактеристика:</t>
  </si>
  <si>
    <t>карактеристике уређаја:</t>
  </si>
  <si>
    <t>двоструки ротациони клипни компресор</t>
  </si>
  <si>
    <t>векторски управљани инвертер</t>
  </si>
  <si>
    <r>
      <t xml:space="preserve">подручје хлађења - спољња температура: -5 до +43 </t>
    </r>
    <r>
      <rPr>
        <vertAlign val="superscript"/>
        <sz val="10"/>
        <color theme="1"/>
        <rFont val="Arial"/>
        <family val="2"/>
      </rPr>
      <t>о</t>
    </r>
    <r>
      <rPr>
        <sz val="10"/>
        <color theme="1"/>
        <rFont val="Arial"/>
        <family val="2"/>
      </rPr>
      <t>С</t>
    </r>
  </si>
  <si>
    <r>
      <t xml:space="preserve">подручје грејања - спољња температура: -20 до +15 </t>
    </r>
    <r>
      <rPr>
        <vertAlign val="superscript"/>
        <sz val="10"/>
        <color theme="1"/>
        <rFont val="Arial"/>
        <family val="2"/>
      </rPr>
      <t>о</t>
    </r>
    <r>
      <rPr>
        <sz val="10"/>
        <color theme="1"/>
        <rFont val="Arial"/>
        <family val="2"/>
      </rPr>
      <t>С</t>
    </r>
  </si>
  <si>
    <r>
      <t>капацитет хлађења: 22.4kW (t</t>
    </r>
    <r>
      <rPr>
        <vertAlign val="subscript"/>
        <sz val="10"/>
        <color theme="1"/>
        <rFont val="Arial"/>
        <family val="2"/>
      </rPr>
      <t>uwb</t>
    </r>
    <r>
      <rPr>
        <sz val="10"/>
        <color theme="1"/>
        <rFont val="Arial"/>
        <family val="2"/>
      </rPr>
      <t xml:space="preserve"> = 27-19 / t</t>
    </r>
    <r>
      <rPr>
        <vertAlign val="subscript"/>
        <sz val="10"/>
        <color theme="1"/>
        <rFont val="Arial"/>
        <family val="2"/>
      </rPr>
      <t>s</t>
    </r>
    <r>
      <rPr>
        <sz val="10"/>
        <color theme="1"/>
        <rFont val="Arial"/>
        <family val="2"/>
      </rPr>
      <t xml:space="preserve"> =35 </t>
    </r>
    <r>
      <rPr>
        <vertAlign val="superscript"/>
        <sz val="10"/>
        <color theme="1"/>
        <rFont val="Arial"/>
        <family val="2"/>
      </rPr>
      <t>o</t>
    </r>
    <r>
      <rPr>
        <sz val="10"/>
        <color theme="1"/>
        <rFont val="Arial"/>
        <family val="2"/>
      </rPr>
      <t>C)</t>
    </r>
  </si>
  <si>
    <r>
      <t>капацитет грејања: 25 kW (t</t>
    </r>
    <r>
      <rPr>
        <vertAlign val="subscript"/>
        <sz val="10"/>
        <color theme="1"/>
        <rFont val="Arial"/>
        <family val="2"/>
      </rPr>
      <t>u</t>
    </r>
    <r>
      <rPr>
        <sz val="10"/>
        <color theme="1"/>
        <rFont val="Arial"/>
        <family val="2"/>
      </rPr>
      <t>=20</t>
    </r>
    <r>
      <rPr>
        <vertAlign val="superscript"/>
        <sz val="10"/>
        <color theme="1"/>
        <rFont val="Arial"/>
        <family val="2"/>
      </rPr>
      <t>o</t>
    </r>
    <r>
      <rPr>
        <sz val="10"/>
        <color theme="1"/>
        <rFont val="Arial"/>
        <family val="2"/>
      </rPr>
      <t>C / t</t>
    </r>
    <r>
      <rPr>
        <vertAlign val="subscript"/>
        <sz val="10"/>
        <color theme="1"/>
        <rFont val="Arial"/>
        <family val="2"/>
      </rPr>
      <t>s</t>
    </r>
    <r>
      <rPr>
        <sz val="10"/>
        <color theme="1"/>
        <rFont val="Arial"/>
        <family val="2"/>
      </rPr>
      <t xml:space="preserve">=7 </t>
    </r>
    <r>
      <rPr>
        <vertAlign val="superscript"/>
        <sz val="10"/>
        <color theme="1"/>
        <rFont val="Arial"/>
        <family val="2"/>
      </rPr>
      <t>o</t>
    </r>
    <r>
      <rPr>
        <sz val="10"/>
        <color theme="1"/>
        <rFont val="Arial"/>
        <family val="2"/>
      </rPr>
      <t>C)</t>
    </r>
  </si>
  <si>
    <t>EER 4.15</t>
  </si>
  <si>
    <t>COP 4.52</t>
  </si>
  <si>
    <t xml:space="preserve">Испорука и уградњња рачви за цевног развода расхладног флуида следећих карактеристика: </t>
  </si>
  <si>
    <t>RBM-BY55E</t>
  </si>
  <si>
    <t>RBM-BY105E</t>
  </si>
  <si>
    <t>Испорука и уградња бакарног цевовода за развод расхладног флуида. У цену зарачунати помоћни и потрошни материјал за монтажу цевовода. Обрачун дат по дужном метру цеви следећих димензија:</t>
  </si>
  <si>
    <r>
      <rPr>
        <sz val="10"/>
        <color theme="1"/>
        <rFont val="Calibri"/>
        <family val="2"/>
      </rPr>
      <t>Ø</t>
    </r>
    <r>
      <rPr>
        <sz val="10"/>
        <color theme="1"/>
        <rFont val="Arial"/>
        <family val="2"/>
      </rPr>
      <t>19.1</t>
    </r>
  </si>
  <si>
    <r>
      <rPr>
        <sz val="10"/>
        <color theme="1"/>
        <rFont val="Calibri"/>
        <family val="2"/>
      </rPr>
      <t>Ø</t>
    </r>
    <r>
      <rPr>
        <sz val="10"/>
        <color theme="1"/>
        <rFont val="Arial"/>
        <family val="2"/>
      </rPr>
      <t>15.9</t>
    </r>
  </si>
  <si>
    <r>
      <rPr>
        <sz val="10"/>
        <color theme="1"/>
        <rFont val="Calibri"/>
        <family val="2"/>
      </rPr>
      <t>Ø</t>
    </r>
    <r>
      <rPr>
        <sz val="10"/>
        <color theme="1"/>
        <rFont val="Arial"/>
        <family val="2"/>
      </rPr>
      <t>12.7</t>
    </r>
  </si>
  <si>
    <t>Ø9.5</t>
  </si>
  <si>
    <t>Ø6.4</t>
  </si>
  <si>
    <t>Испорука и уградња цевног развода за одвод кондензата од ПВЦ цеви следећег промера</t>
  </si>
  <si>
    <t>DN32</t>
  </si>
  <si>
    <t>Вакумирање расхладне инсталације и пуњење расхладним флуидим</t>
  </si>
  <si>
    <t>Испитивање расхладне инсталације, функциoнална проба, пуштање у рад и издавање гаранције</t>
  </si>
  <si>
    <t>Укупно инсталација хлађења</t>
  </si>
  <si>
    <t>Израда и уградња вентилационих канала кружног попречног пресека од поцинкованог лима дебљине 0.75мм. У цену зарачунати и помоћни и потрошни материјал за израду и монтажу каналског развода. Обрачун дат по кг уграђених канала</t>
  </si>
  <si>
    <t>кг.</t>
  </si>
  <si>
    <t>Испорука и уградња вентилационе капе на крају одсисног канала санитарне инсталације</t>
  </si>
  <si>
    <t>производ: Радинг, Србија или одговарајући</t>
  </si>
  <si>
    <t>каналски прикључак Ø150</t>
  </si>
  <si>
    <t>Испорука и уградња металних пластифицираних вентилационих вентила за одсисавање отпадног ваздуха из санитарних чворова следећих карактеристика:</t>
  </si>
  <si>
    <t>тип: VV1</t>
  </si>
  <si>
    <t>величина: Ø125</t>
  </si>
  <si>
    <t>Укупно инсталација система одсисне вентилације</t>
  </si>
  <si>
    <t xml:space="preserve">ДЕМОНТАЖНИ РАДОВИ </t>
  </si>
  <si>
    <t>ИНСТАЛАЦИЈА СИСТЕМА УНУТРАШЊЕ ИНСТАЛАЦИЈЕ ГРЕЈАЊА</t>
  </si>
  <si>
    <t>ИНСТАЛАЦИЈА СИСТЕМА ХЛАЂЕЊА</t>
  </si>
  <si>
    <t>ИНСТАЛАЦИЈА СИСТЕМА САНИТАРНЕ ВЕНТИЛАЦИЈЕ МОКРИХ ЧВОРОВА</t>
  </si>
  <si>
    <t>3.1</t>
  </si>
  <si>
    <t>3.2</t>
  </si>
  <si>
    <t>3.3</t>
  </si>
  <si>
    <t>3.4</t>
  </si>
  <si>
    <t>3.5</t>
  </si>
  <si>
    <t>3.6</t>
  </si>
  <si>
    <t>4.1</t>
  </si>
  <si>
    <t>4.2</t>
  </si>
  <si>
    <t>4.3</t>
  </si>
  <si>
    <t>4.4</t>
  </si>
  <si>
    <t>05</t>
  </si>
  <si>
    <t>ТЕРМОТЕХНИЧКЕ ИНСТАЛАЦИЈЕ</t>
  </si>
  <si>
    <t>МОБИЛНЕ ОПРЕМА ЗА ГАШЕЊЕ ПОЖАРА</t>
  </si>
  <si>
    <t>Набавка, испорука и монтажа мобилних (преносних) противпожарних апарата, под сталним притиском 
за гашење пожара универзалним прахом, типа “С-9А”,Апарат мора поседовати сертификат по стандардима СРПС ЕН 3-7:2010 и СРПС З.Ц2.035.</t>
  </si>
  <si>
    <t xml:space="preserve">"Набавлка, испорука и монтажа мобилних (преносних) противпожарних апарата, за гашење пожара углендиоксидом,типа “ЦО2-5”.Апарат мора поседовати сертификат по стандардима СРПС ЕН 3-9:2010 и СРПС З.Ц2.040.
</t>
  </si>
  <si>
    <t>06.</t>
  </si>
  <si>
    <t>МОБИЛНА ОПРЕМА ЗА ГАШЕЊЕ ПОЖАРА</t>
  </si>
  <si>
    <t>УКУПНО МОБИЛНА ОПРЕМА ЗА ГАШЕЊЕ ПОЖАРА :</t>
  </si>
  <si>
    <t>03.08.01</t>
  </si>
  <si>
    <t>03.08.02</t>
  </si>
  <si>
    <t>03.08.03</t>
  </si>
  <si>
    <t>03.08.04</t>
  </si>
  <si>
    <t>03.08.05</t>
  </si>
  <si>
    <t>03.07.01</t>
  </si>
  <si>
    <t>ПРЕДМЕР  И ПРЕДРАЧУН РАДОВА</t>
  </si>
  <si>
    <t>ПРЕДМЕР И ПРЕДРАЧУН РАДОВА</t>
  </si>
  <si>
    <t xml:space="preserve">  - НЕФРОЛОГИЈА -</t>
  </si>
  <si>
    <t>Зграда Ургентог центра  Клиничког центра Србије у Београду</t>
  </si>
  <si>
    <t>зидова. По обијању малтера</t>
  </si>
  <si>
    <t>Набавка, уградња подне облоге од синтетичког каучука, типа "Noraplan signa" или одговарајуће д=2мм, у ролнама.</t>
  </si>
  <si>
    <t>Набавка и уградња стандардног, ревизионог плафонског отвора типа Knauf или одговарајући, димензија по пројекту, са прекривеним затварачким системом, елоксирано, са уграђеном облогом од ојачане гипс картонске плоче дебљине д=12,5 мм, типа Dijamant или слично.</t>
  </si>
  <si>
    <t>A.</t>
  </si>
  <si>
    <t>ЗБИРНА РЕКАПИТУЛАЦИЈА</t>
  </si>
  <si>
    <t>АРХИТЕКТУРА</t>
  </si>
  <si>
    <t>ХИДРОТЕХНИЧКЕ ИНСТАЛАЦИЈЕ</t>
  </si>
  <si>
    <t>ТЕЛЕКОМУНИКАЦИОНЕ И СИГНАЛНЕ ИНСТАЛАЦИЈЕ</t>
  </si>
  <si>
    <t>ЗАШТИТА ОД ПОЖАРА</t>
  </si>
  <si>
    <t>07.</t>
  </si>
  <si>
    <t>Израда пројеката изведеног објекта за све врсте радова</t>
  </si>
  <si>
    <t>УКУПНО (рсд) без ПДВ-а:</t>
  </si>
  <si>
    <t>УКУПНО ЕЛЕКТРОЕНЕРГЕТСКЕ ИНСТАЛАЦИЈЕ ( рсд ) без ПДВ-а:</t>
  </si>
  <si>
    <t>УКУПНО ( рсд ) без ПДВ-а:</t>
  </si>
  <si>
    <t>УКУПНО ТЕРМОТЕХНИЧКЕ ИНСТАЛАЦИЈЕ (рсд ) без ПДВ-а:</t>
  </si>
  <si>
    <t>ЕЛЕКТРОЕНЕРГЕТСКЕ ИНСТАЛАЦИJЕ</t>
  </si>
  <si>
    <t>ТЕЛЕКОМУНИКАЦИОНЕ И СИГНАЛНЕ  ИНСТАЛАЦИЈЕ</t>
  </si>
  <si>
    <t>ТЕРМОТЕХНИЧКЕ  ИНСТАЛАЦИЈЕ</t>
  </si>
  <si>
    <t xml:space="preserve"> реконструкције и адаптација  дела  таванског   простора у лекарске собе                                                       Зграда Ургентог центра  Клиничког центра Србије у Београду                                                                   - НЕФРОЛОГИЈА -</t>
  </si>
  <si>
    <t xml:space="preserve"> реконструкције и адаптације  дела  таванског   простора у лекарске собе                                                         Зграда Ургентог центра  Клиничког центра Србије у Београду                                                                   - НЕФРОЛОГИЈА -</t>
  </si>
  <si>
    <t xml:space="preserve"> реконструкције и адаптације  дела  таванског   простора у лекарске собе                                                          Зграда Ургентог центра  Клиничког центра Србије у Београду                                                                   - НЕФРОЛОГИЈА -</t>
  </si>
  <si>
    <t>реконструкције и адаптације  дела  таванског   простора у лекарске собе</t>
  </si>
  <si>
    <t xml:space="preserve"> реконструкције и адаптације дела  таванског   простора у лекарске собе                                                       Зграда Ургентог центра  Клиничког центра Србије у Београду                                                                   - НЕФРОЛОГИЈА -</t>
  </si>
  <si>
    <t xml:space="preserve"> Реконструкција и адаптација  дела  таванског   простора у лекарске собе                                                       Зграда Ургентог центра  Клиничког центра Србије у Београду                                                                   - НЕФРОЛОГИЈА -</t>
  </si>
  <si>
    <t>Штемовање фасадних зидова за</t>
  </si>
  <si>
    <t>01.08.</t>
  </si>
  <si>
    <t xml:space="preserve">Демонтажа и поновна монтажа дрвених распињача дим 18/18цм дужина 305цм и 390цм. </t>
  </si>
  <si>
    <t>Радити по пројекту, статичком прорачуну и у свему према графичкој документацији и Техничком опису.</t>
  </si>
  <si>
    <t>ознака 1  у трапезу</t>
  </si>
  <si>
    <t>ознака 2  у трапезу</t>
  </si>
  <si>
    <t>ознака 2  у  осмоуглу</t>
  </si>
  <si>
    <t>07.07.</t>
  </si>
  <si>
    <t>Набавка материјала, израда и уградња</t>
  </si>
  <si>
    <t>фиксне преграде од клирита д=4мм, у</t>
  </si>
  <si>
    <t>раму од алуминијумских профила.</t>
  </si>
  <si>
    <t>Преграду обложити млечном фолијом-</t>
  </si>
  <si>
    <t>узорак према шеми</t>
  </si>
  <si>
    <t>Радити по детаљу.</t>
  </si>
  <si>
    <t>ознака 1  у  квадрату</t>
  </si>
  <si>
    <t>Плоче се спајају за дрвену конструкцију клемовањем. Испуну спојева извести са пожарноотпорним глетом типа као Fireboard Spachtel или одговарајући.</t>
  </si>
  <si>
    <t>Набавка материјала и уградња негоривих подних плоча типа  F134 Knauf Vidifloor или одговарајуће, подна плоча дебљине 18 мм.</t>
  </si>
  <si>
    <t xml:space="preserve">Набавка,транспорт и монтажа против пожарног апарата С-9. Обрачун по ком. </t>
  </si>
  <si>
    <t>1.2.5</t>
  </si>
  <si>
    <t>Набавка,пренос и монтажа комплетног ВЦ-а облика и боје по избору пројектанта унутрашњег уређења. Комплет се састоји од: 
а) шоља од фајанса беле боје, са гуменим уметком између шоље и пода ( шоља мора бити опремљена изливом за прикључак на под); 
б) ВЦ даска са поклопцем од пуне пластике, снабдевену са доње стране са најмање два гумена одбојника
в) нискомонтажни испирач повезан са шољом пластичном цеви ф32 са обујмицама и гуменим дихтунзима.
Позицијомо обухваћена и четка за ВЦ шољу. Плаћа се по комаду комплет монтирано. (напомена: При избору произвођача и типа клозета усагласити одводе у свему према препорукама истих)</t>
  </si>
  <si>
    <t>N2XH-Ј 5x6 mm2 од  ГРО5-А до агрегатског разводног ормана РО-ПТН/А</t>
  </si>
  <si>
    <t>N2XH-Ј 5x10 mm2 од ГРО5-М до мрежног разводног ормана РО-ПТН/М</t>
  </si>
  <si>
    <t xml:space="preserve"> - са  ревизионим отвором изнад ормана ширине као и сам орман и 30цм висине.</t>
  </si>
  <si>
    <t>- 1 ком. Контактор за командни напон 230ВАЦ,  50Хз, напон прикључења 380-440В, 12А, АЦ3,са 1НО и 1НЦ помоћним контактом за сигнализацију 6А, 230ВАЦ</t>
  </si>
  <si>
    <t>- 1 ком  релеј са подножјем са два преклопна контакта, са напоном шпулне 230В,8А</t>
  </si>
  <si>
    <t>- 1 ком.Контактор за командни напон 230ВАЦ,  50Хз, напон прикључења 230В, 16А</t>
  </si>
  <si>
    <t xml:space="preserve"> - 1 ком. Једнополни гребенасти прекидач за уградњу на вратима ормана 16А/250V, са положајем 0-1, за укључење осветљења у ходницима</t>
  </si>
  <si>
    <t xml:space="preserve"> - 1 ком. Једнополни гребенасти прекидач за уградњу на вратима ормана 25А/250V, са положајем 0-1, за укључење спољашње клима јединице</t>
  </si>
  <si>
    <t xml:space="preserve"> - Остали ситан неспецифициран материјал: жица за шемирање, натписне плочице и ознаке, шрафовски материјал, клеме Пг увиднице, опоменске таблице и сл.</t>
  </si>
  <si>
    <t>- 1 ком  релеј са подножјем са три преклопна контакта, са напоном шпулне 230В,8А</t>
  </si>
  <si>
    <t xml:space="preserve"> - 2 ком. Једнополни гребенасти прекидач за уградњу на вратима ормана 16А/250V, са положајем 0-1, за укључење осветљења у ходницима и за за укључење вентилације степеништа </t>
  </si>
  <si>
    <t>03.05.01</t>
  </si>
  <si>
    <t xml:space="preserve">Набавка свог потребног материјала и израда унутрашњих електичних инсталација за трофазне изводе, положеног у зидовима испод малтера и плафонима, на  одстојним обујмицама и мањим делом у ПВЦ цевима у земљи, за напајање спољашње јединице. Комплет са испоруком, уградњом и повезивањем разводних кутија. Обрачун и плаћање по дужном метру положених каблова следећих типова и пресека:  </t>
  </si>
  <si>
    <t xml:space="preserve">Три једнополна прекидача
10А, 250V ип20, 1М и један прекидач 16А, 250V ип20, 1М са индикацијом, модуларни у модуларној кутији 4М са носачем механизма и белом маском. </t>
  </si>
  <si>
    <t>03.06.04</t>
  </si>
  <si>
    <t>03.06.05</t>
  </si>
  <si>
    <t>03.06.06</t>
  </si>
  <si>
    <t>03.06.07</t>
  </si>
  <si>
    <t>03.06.09</t>
  </si>
  <si>
    <t>Надградна светиљка са кућиштем од алуминијумског профила, обојена електростатички, са опалним дифузором. Светиљка са ЛЕД извором снаге 40W, 4320Lm, ИП20, димензија 600х600.</t>
  </si>
  <si>
    <t>Надградна светиљка са кућиштем од алуминијумског профила, обојена електростатички, са опалним дифузором. Светиљка са ЛЕД извором снаге 23W, ИП20, димензија 900х80.</t>
  </si>
  <si>
    <t>Надградна светиљка са кућиштем од алуминијумског профила, обојена електростатички, са опалним дифузором. Светиљка са ЛЕД извором снаге 20W, ИП20, димензија 500х80.</t>
  </si>
  <si>
    <t>03.07.03</t>
  </si>
  <si>
    <t>Демонтажа постојећих старих инсталација, светиљки и инсталационог прибора из свих просторија  у којима је према пројекту реконструкције предвиђена санација елекроенергетских инсталација.
Формирање записника и изношење из објекта неупотребљивог демонтираног материјала и инсталационог прибора, утовар у возило и одвоз на  депонију коју одреди Корисник.</t>
  </si>
  <si>
    <t xml:space="preserve">Обука особља, за руковање и одржавање опреме.                   </t>
  </si>
  <si>
    <t>04,09,05</t>
  </si>
  <si>
    <t>03.04.03</t>
  </si>
  <si>
    <t>Набавка, транспорт и монтажа топло цинкованих перфорираних кабловских носача, тип "OBO Bettermann" или одговарајући.
Кабловски носачи монтирају на плафонске или зидне конзоле.
Конзоле се постављају дуж кабловске трасе и причвршћују се за бетонску конструкцију објекта искључиво помоћу челичних типлова и одговарајућих поцинкованих завртњева.
Обрачун и плаћање по метру дужном, испоручених и намонтираних кабловских носача, комплет са монтажним прибором и елементима за хоризонтална и вертикална скретања, следећих димензија и то како следи :</t>
  </si>
  <si>
    <r>
      <t>Набавка, испорука и монтажа обујмица и типлова од хладноцинкованог челика 
за вођење каблова, који се постављају на одговарајућем међусобном растојању, 
за вођење до 15 каблова типа 3х1,5mm</t>
    </r>
    <r>
      <rPr>
        <vertAlign val="superscript"/>
        <sz val="10"/>
        <rFont val="Arial"/>
        <family val="2"/>
      </rPr>
      <t>2</t>
    </r>
    <r>
      <rPr>
        <sz val="10"/>
        <rFont val="Arial"/>
        <family val="2"/>
      </rPr>
      <t>, тип OBO GRIP 
"OBO Bettermann" или одговарајући.
Обрачун и плаћање по комаду намонтиране обујмице са свим неопходним монтажним прибором.</t>
    </r>
  </si>
  <si>
    <t xml:space="preserve"> тип XL3 "Legrand Electric" или одговарајући.</t>
  </si>
  <si>
    <t xml:space="preserve"> - 1 ком. Трополна склопка растављач 40А, са положајем 1-0,  монтирана на дин шину у  разводном орману,тип Vistop 40A, "Legrand electric" или одговарајући.</t>
  </si>
  <si>
    <t xml:space="preserve"> - 13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16A / 10kA
тип DX3,  Legrand Electric или одговарајући.</t>
  </si>
  <si>
    <t xml:space="preserve"> - 10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10A / 10kA тип DX3,  Legrand Electric или одговарајући.</t>
  </si>
  <si>
    <t xml:space="preserve"> - 2 ком. Заштитни уређај диференцијалне струје, комбиновани, 16А, Id=30mA, 1p+N, 
тип Legrand Electric или одговарајући.</t>
  </si>
  <si>
    <t xml:space="preserve"> - 3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6A / 10kA тип DX3,  Legrand Electric или одговарајући.</t>
  </si>
  <si>
    <t xml:space="preserve"> - 3 ком. црвена ЛЕД сигнална лампица  Ø22mm, са сијалицом и пред-отпором за прикључак на напон  230VAC,
тип  OSMOZ, Legrand Electric или одговарајући</t>
  </si>
  <si>
    <t xml:space="preserve"> - 4 ком. 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16A / 10kA
тип DX3,  Legrand Electric или одговарајући</t>
  </si>
  <si>
    <t xml:space="preserve"> - 5 ком.Једнополни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10A / 10kA
тиу DX3,  Legrand Electric или одговарајући.</t>
  </si>
  <si>
    <t xml:space="preserve"> - 3 ком. црвена ЛЕД сигнална лампица  Ø22mm, са сијалицом и пред-отпором за прикључак на напон  230VAC,
типу  OSMOZ, Legrand Electric или одговарајући.</t>
  </si>
  <si>
    <t>Набавка, испорука, монтажа   и повезивање инсталационог прибор, за уградњу у зид, комплет са уградним  PVC кутијама монтажним рамовима и заштитним оквирима, тип "Legrand"  "Mosaic" или одговарајући.
Oбрачун и плаћање по комаду испорученог, уграђеног и повезаног елемента, како следи:</t>
  </si>
  <si>
    <t>Напомена: У пројекту  за санацују анфитеатра (бр.пројекта 202-10/17, јун 2017) предвиђена је замена постојеће адресабилне  центртале за новопројектовану микропроцесорску адресабилну централу тип Siemens FC2060-AA или одговарајући. На ову новопројектовану централу се повезују адресабилни елементи за лекарске собе на поткровљу изнад нефрологије.</t>
  </si>
  <si>
    <r>
      <t xml:space="preserve">Испорука, монтажа и повезивање </t>
    </r>
    <r>
      <rPr>
        <b/>
        <sz val="10"/>
        <rFont val="Arial"/>
        <family val="2"/>
      </rPr>
      <t>адресабилног оптичког детектора</t>
    </r>
    <r>
      <rPr>
        <sz val="10"/>
        <rFont val="Arial"/>
        <family val="2"/>
      </rPr>
      <t xml:space="preserve"> пожара широког спектра са анализом пожарних параметара преко детекторских алгоритама (ДА) и аутоматском компензацијом штетних утицаја.
Детектор је отпоран на стандардне сметње које се могу јавити (прашина, влакна, инсекти, влажност, кондензација, ЕМ утицаји, корозивне паре, вибрације, удари и сл.). Детектор поседује опто-електронску комору и оптички сензора за детекцију тамних и светлих димних честица са повећаним имунитетом према лажним алармима.  Детектор поседује алармни индикатор видљив у у кругу од 360º као и уградјени изолатор линије од кратког споја и прекида. Детектор се адресира и подешава са централног уређаја, и сви детектори користе исти тип подножја. Радна температура детектора је -10... +60 °C. Категорија заштите је IP43. Детектор се испоручује са универзалним подножјем за монтажу на спуштен плафон или на плафон.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FDO221 SINTESO C-LINE  или одговарајући.</t>
    </r>
  </si>
  <si>
    <r>
      <t xml:space="preserve">Испорука, монтажа и повезивање адресабилног </t>
    </r>
    <r>
      <rPr>
        <b/>
        <sz val="10"/>
        <rFont val="Arial"/>
        <family val="2"/>
      </rPr>
      <t xml:space="preserve"> Паралелни индикатор пожара
</t>
    </r>
    <r>
      <rPr>
        <sz val="10"/>
        <rFont val="Arial"/>
        <family val="2"/>
      </rPr>
      <t>Модерни раван дизајн, повезивање са терминалима без шрафова; Монтира се на зид или плафон, димензије 62 x 37 x 24 мм.</t>
    </r>
    <r>
      <rPr>
        <b/>
        <sz val="10"/>
        <rFont val="Arial"/>
        <family val="2"/>
      </rPr>
      <t xml:space="preserve">
</t>
    </r>
    <r>
      <rPr>
        <sz val="10"/>
        <rFont val="Arial"/>
        <family val="2"/>
      </rPr>
      <t xml:space="preserve"> Референтни тип: SiemensFDAI91 SINTESO  или одговарајући.</t>
    </r>
  </si>
  <si>
    <r>
      <t xml:space="preserve">Испорука, монтажа и повезивање </t>
    </r>
    <r>
      <rPr>
        <b/>
        <sz val="10"/>
        <rFont val="Arial"/>
        <family val="2"/>
      </rPr>
      <t>адресабилног ручног јављача</t>
    </r>
    <r>
      <rPr>
        <sz val="10"/>
        <rFont val="Arial"/>
        <family val="2"/>
      </rPr>
      <t xml:space="preserve"> пожара за унутрашњу монтажу  Електроника ручног јављача пожара са директним активирањем ломљењем заштитног стакла. У јављач је уградјен изолатор линије од кратког споја и прекида. 
Радна температура детектора је -25... +70 °C.
Категорија заштите је IP44.                                                                                             Детектор се испоручује са kућиште јављача, црвено и заштитним поклопцем.</t>
    </r>
    <r>
      <rPr>
        <b/>
        <sz val="10"/>
        <rFont val="Arial"/>
        <family val="2"/>
      </rPr>
      <t xml:space="preserve"> </t>
    </r>
    <r>
      <rPr>
        <sz val="10"/>
        <rFont val="Arial"/>
        <family val="2"/>
      </rPr>
      <t xml:space="preserve">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FDME221 SINTESO  или одговарајући.</t>
    </r>
  </si>
  <si>
    <r>
      <t>Испорука, монтажа и повезивање</t>
    </r>
    <r>
      <rPr>
        <b/>
        <sz val="10"/>
        <rFont val="Arial"/>
        <family val="2"/>
      </rPr>
      <t xml:space="preserve"> алармне сирене</t>
    </r>
    <r>
      <rPr>
        <sz val="10"/>
        <rFont val="Arial"/>
        <family val="2"/>
      </rPr>
      <t xml:space="preserve">  са јачином звука већом од 105dB/1m, подешавање 24 различитих упозоравајућих тонова, за монтажу на зид, механичка категорија заштите IP 54, израђена од црвене АБС пластике. Сирена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ROLP/R/S  или одговарајући.  </t>
    </r>
  </si>
  <si>
    <t>Набавка, испорука и монтажа, металних регала ПНК 100/E90, опремљених конзолама и прибором за причврћивање на зид тј. плафон, прописно уземљених.</t>
  </si>
  <si>
    <r>
      <t xml:space="preserve">Испорука и монтажа ватроотпорне челичне шелне са анкер вијком, за кабл пречника 9-12m и класом ватроотпорности Е90 Референтни тип: </t>
    </r>
    <r>
      <rPr>
        <b/>
        <sz val="10"/>
        <rFont val="Arial"/>
        <family val="2"/>
      </rPr>
      <t xml:space="preserve">Оbo bettermann </t>
    </r>
    <r>
      <rPr>
        <sz val="10"/>
        <rFont val="Arial"/>
        <family val="2"/>
      </rPr>
      <t xml:space="preserve"> или одговарајући</t>
    </r>
    <r>
      <rPr>
        <b/>
        <sz val="10"/>
        <rFont val="Arial"/>
        <family val="2"/>
      </rPr>
      <t>.</t>
    </r>
  </si>
  <si>
    <t xml:space="preserve">"Испорука и монтажа назидног 15HU/19" рек - ормана димензија 600х770х495 (SCHRACK DW156050) или одговарајући sa шином за изједначаванје потенцијала, монтажни комплет, уводником каблова, комплетно опремљеног са:
у овај рек се монтира у објекту техничка служе.
</t>
  </si>
  <si>
    <t>19" напојном шином 8xSCHUKO (SCHRACKIU070124) или одговарајући</t>
  </si>
  <si>
    <t>19" кровни вентилаторским панелом са 2 вентилатора и термостатом. (SCHRACK DLT24802) или одговарајући</t>
  </si>
  <si>
    <t>металном полицoм за смештај опреме (SCHRACK DFS14835-C) или одговарајући</t>
  </si>
  <si>
    <t>Испорука и монтажа у рек модуларног непопуњеног преспојног панела за СКС са местом за 24 оклопљене RЈ45 микорутичнице, висине 1U, (SCHRACK HSER0240GS) или одговарајући</t>
  </si>
  <si>
    <t>Испорука и монтажа вођице преспојних каблова, висине 1HU у рек (SCHRACK DBS14805) или одговарајући</t>
  </si>
  <si>
    <t>Испорука и монтажа носача механизма 2M,  (Legrand LN4702) или одговарајуће. Предвиђена за узидне утичнице</t>
  </si>
  <si>
    <t>Испорука и монтажа белог оквира 2M,  (Legrand SAM4803BBN) или одговарајуће. Предвиђена за узидне утичнице</t>
  </si>
  <si>
    <t>Испорука и монтажа  KEYSTONE адаптера  1XRJ45,  (Legrand 078604 ) или одговарајуће. Предвиђено за узидне утичнице</t>
  </si>
  <si>
    <t>Испорука и монтажа  KEYSTONE адаптера  2XRJ45,  (Legrand 078610) или одговарајуће. Предвиђено за узидне утичнице</t>
  </si>
  <si>
    <t>Испорука и монтажа у рек Cat.3 панела са 25xRJ45 фиксних портова, 1HU((SCHRACK HSERU25IGC) или одговарајући,</t>
  </si>
  <si>
    <t>Испорука и монтажа  микроутичнице за монтажу у patch панел TOOLLESS LINE-RJ45 Modul, Cat.6a 10Gbit, STP (SFA), (SCHRACK HSEMRJ6GWT) или одговарајуће</t>
  </si>
  <si>
    <t>Испорука и монтажа  микроутичнице за монтажу у модуларни сет TOOLLESS LINE-RJ45 Modul, Cat.6a 10Gbit, STP (SFA), (SCHRACK HSEMRJ6GWT) или одговарајуће</t>
  </si>
  <si>
    <t>Испорука и полагање каблова у већ припремљене трасе кабла, кабл  без халогених елемената, категорије 7, S/FTP - 1000 Mhz, 4x2xAWG-23, LS0H.   Slican tipu  (SCHRACK HSEKP423HP) или одговарајуће</t>
  </si>
  <si>
    <r>
      <t xml:space="preserve">Демонтажа постојећег дела одзрачне мреже израђене од челичних цеви промера Ø17.2х2 и одзрачних судова од челичних цеви промера </t>
    </r>
    <r>
      <rPr>
        <sz val="10"/>
        <color theme="1"/>
        <rFont val="Calibri"/>
        <family val="2"/>
      </rPr>
      <t>Ø</t>
    </r>
    <r>
      <rPr>
        <sz val="10"/>
        <color theme="1"/>
        <rFont val="Arial"/>
        <family val="2"/>
      </rPr>
      <t>88.9х3.2</t>
    </r>
  </si>
  <si>
    <t>тип: 20</t>
  </si>
  <si>
    <t>20/600х1000</t>
  </si>
  <si>
    <t xml:space="preserve">20/600х1200 </t>
  </si>
  <si>
    <t>30/600x1000</t>
  </si>
  <si>
    <t>30/600x1200</t>
  </si>
  <si>
    <t>Испорука и уградња угаоних радијаторских термостатских вентила са аутоматском регулациом протока на подешену вредност према топлотном учинку ргрејног тела комплет са термоглавом за локалну регулацију температура по просторијама следећих карактеристика:</t>
  </si>
  <si>
    <t>Испорука и уградња радијаторских навијака следећих карактеристика:</t>
  </si>
  <si>
    <t>Израда и монтажа цевног развода система унутрашње инсталације грејања, од челичних бешавних цеви према СРПС ЕН 10255 и СРПС ЕН 10220, предходно очишћених од корозије и осталих нечистоћа, пребојених у два премаза. У цену зарачунати и момоћни и потрошни материјал за монтажу. Обрачун дат по дужном метру цеви:</t>
  </si>
  <si>
    <t>Испорука и уградња унутрашње зидне јединице ВРФ система са карактеристикама датих према следећим условима: стандардна дужина цеви; главна цев 5м, огранци 2.5 м и разлика у висини 0м. Карактеристике капацитета су дате према највишем нивоу брзине вентилатора.</t>
  </si>
  <si>
    <t>Qhl/Qgr=2.2/2.5 kW</t>
  </si>
  <si>
    <t>Qhl/Qgr=4.5/5 kW</t>
  </si>
  <si>
    <r>
      <t>капацитет хлађења: Q</t>
    </r>
    <r>
      <rPr>
        <vertAlign val="subscript"/>
        <sz val="10"/>
        <color theme="1"/>
        <rFont val="Arial"/>
        <family val="2"/>
      </rPr>
      <t>HL</t>
    </r>
    <r>
      <rPr>
        <sz val="10"/>
        <color theme="1"/>
        <rFont val="Arial"/>
        <family val="2"/>
      </rPr>
      <t>=4.5kW</t>
    </r>
  </si>
  <si>
    <r>
      <t>капацитет грејања: Q</t>
    </r>
    <r>
      <rPr>
        <vertAlign val="subscript"/>
        <sz val="10"/>
        <color theme="1"/>
        <rFont val="Arial"/>
        <family val="2"/>
      </rPr>
      <t>GR</t>
    </r>
    <r>
      <rPr>
        <sz val="10"/>
        <color theme="1"/>
        <rFont val="Arial"/>
        <family val="2"/>
      </rPr>
      <t>=5kW</t>
    </r>
  </si>
  <si>
    <t>Qhl/Qgr=2.8/3.2 kW</t>
  </si>
  <si>
    <r>
      <t>проток ваздуха: 840 m</t>
    </r>
    <r>
      <rPr>
        <vertAlign val="superscript"/>
        <sz val="10"/>
        <color theme="1"/>
        <rFont val="Arial"/>
        <family val="2"/>
      </rPr>
      <t>3</t>
    </r>
    <r>
      <rPr>
        <sz val="10"/>
        <color theme="1"/>
        <rFont val="Arial"/>
        <family val="2"/>
      </rPr>
      <t>/h</t>
    </r>
  </si>
  <si>
    <t>QHL/QGR=22.4/25 kW</t>
  </si>
  <si>
    <r>
      <rPr>
        <sz val="10"/>
        <color theme="1"/>
        <rFont val="Calibri"/>
        <family val="2"/>
      </rPr>
      <t>Ø</t>
    </r>
    <r>
      <rPr>
        <sz val="10"/>
        <color theme="1"/>
        <rFont val="Arial"/>
        <family val="2"/>
      </rPr>
      <t>22.2</t>
    </r>
  </si>
  <si>
    <t>Испорука и уградња цевасте изолације са парном браном бакарног цевовода за развод расхладног флуида. У цену зарачунати и сав потрошни материјал за уградњу изолације. Спецификација дата према спољашњем пречнику цеви накоји се уграђује изолација.</t>
  </si>
  <si>
    <t>Ø6.4; d=9mm</t>
  </si>
  <si>
    <t>Ø9.5; d=9mm</t>
  </si>
  <si>
    <t>Ø12.7; d=9mm</t>
  </si>
  <si>
    <t>Ø15.9; d=9mm</t>
  </si>
  <si>
    <t>Ø22.2; d=13mm</t>
  </si>
  <si>
    <t xml:space="preserve">Испорука и уградња двобрзинских каналских вентилатора са прикључком на канале кружног попречног пресека следећих карактеристика: </t>
  </si>
  <si>
    <t>TD  500/160</t>
  </si>
  <si>
    <t>прикључна мера: Ø160мм</t>
  </si>
  <si>
    <t>класа заштите: IP 44</t>
  </si>
  <si>
    <t>Испорука и уградња компактних челичних плочастих радијатора са у хигијеник изведби са две радијаторске плоче без конвекцијиских лимова, бочних поклопаца и покривних решетки комплет са радијаторским носачима, одстојницима, радијаторским чепом и радијаторском одзрачном славином следећих карактеристика:</t>
  </si>
  <si>
    <t>Испорука и уградња цевастих радијатора, сушача пешкира, комплет испоручени са конзолама, одстојницима и одзрачним славинама следећих карактеристика</t>
  </si>
  <si>
    <t>типа ''Voogel &amp; Noot'' Austrija или одговарајуће</t>
  </si>
  <si>
    <t>типа ''HEIMEIR'' Немачка или одговарајуће</t>
  </si>
  <si>
    <t>типа ''HEIMEIR''  ''Eclipse F'' или одговарајуће</t>
  </si>
  <si>
    <t>типа Југотерм ''LUX'',  или одговарајуће</t>
  </si>
  <si>
    <t>типа ''Toshiba'' ''MMK-AP0073HP(1)-E1'' или одговарајуће</t>
  </si>
  <si>
    <t>типа ''MMK-AP0093HP(1)-E1''  или одговарајући</t>
  </si>
  <si>
    <t>типа ''MMK-AP0153HP(1)-E1'' или одговарајући</t>
  </si>
  <si>
    <t>типа ''Toshiba'' или одговарајуће</t>
  </si>
  <si>
    <t>произвођач ''Armacell''</t>
  </si>
  <si>
    <t>тип: ''Armaflex'' или одговарајући</t>
  </si>
  <si>
    <t>производ: ''S&amp;P'' Шпанија тип: ''MIXVENT'' или одговарајуће</t>
  </si>
  <si>
    <t>транспорт до градске депоније и истовар уз грубо планирање</t>
  </si>
  <si>
    <t>13.03.</t>
  </si>
  <si>
    <t>Набавка материјала, заштита свих видних делова  дрвене кровне конструкције (стубови, косници,пајанте) адекватним премазима атестираним на ватроотпорност Ф 30 – премаз „FIRESTOP wood“ или одговарајући за дрво</t>
  </si>
  <si>
    <t>Подлогу припремити и премазати акрилним прајмером PRIMTEC wood, или одговарајуће. А затим нанети заштитни противпожарни премаз   FIRESTOP  wood или  одговарајуће.</t>
  </si>
  <si>
    <t xml:space="preserve">Извођач је дужан да достави атесте на уграђени материјал. </t>
  </si>
  <si>
    <t xml:space="preserve">Обрачун по м². </t>
  </si>
  <si>
    <t>развијене површине елемената дрвене кровне  конструкције</t>
  </si>
  <si>
    <t>=0,18*4*2,35*22+(0,12+0,08)*2*2,3*22*2+(0,18+0,2)*2*2,86*22+(0,18+0,2)*2*26,34*2+0,18*4*4,24*10+(0,16+0,2)*2*1,25*22*2</t>
  </si>
  <si>
    <t>м².</t>
  </si>
  <si>
    <t>Потконструкција је од</t>
  </si>
  <si>
    <t xml:space="preserve">профила CD 60/27 мм,  директно </t>
  </si>
  <si>
    <t>постављањих преко дистанцера за носећу</t>
  </si>
  <si>
    <t xml:space="preserve"> дрвену конструкцију.</t>
  </si>
  <si>
    <t>- спуштени плафон од гипс картон плоча  дебљине д=2x12,5мм</t>
  </si>
  <si>
    <t>10.09.</t>
  </si>
  <si>
    <t>Набавка и монтажа минералног касетираног спуштеног плафона фабрички бојени антибактерицидном бојом.</t>
  </si>
  <si>
    <t>Минерални касетирани спуштени плафони фабрички бојени антибактерицидном бојом која спречава развој бактерија и гљива по површини, класе чистоће 5. Димензије плоча су 60х60цм, д=15мм. Потконструкција је од поцинкованог челичног лима са пластифицираном завршном обрадом (типа AMF ТHERMATEX SCHLICHT HYGENA или слично).</t>
  </si>
  <si>
    <t>Плафони по реакцији на пожар спадају Плафони су у класу негоривих грађевинских материјала класе А2-s1,d0, у складу са стандардонм SRPS EN 13501-1(Пожарна класификација грађевинских производа и гарђевинских елемената-део 1); Ово је негорив материјал који у пожару не испушта дим и не ослобађа честице или капљице које горе и отпадају у периоду од 10 минута. Плафон мора поседовати сертификат за горивост издат од стране акредитованог тела.</t>
  </si>
  <si>
    <t>Уградњу вршити у свему према упутствима, спецификацијама и технологији произвођача.
Место уградње дефинисано графичким прилогом- основа плафона.</t>
  </si>
  <si>
    <t>Обрачун по м² обухвата испоруку и монтажу плоча и потконструкције, остављане отвора за расвету као и помоћну скелу.</t>
  </si>
  <si>
    <t>10.10.</t>
  </si>
  <si>
    <t>Преградни зидови са степеном звучне заштите од 44dB, и ватроотпорношћу од мин. 30 мин</t>
  </si>
  <si>
    <t>Преградни зидови са степеном звучне заштите од 44dB, и ватроотпорношћу од мин. 60 и 120 мин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</si>
</sst>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У\К\У\П\Н\О\ @\:"/>
    <numFmt numFmtId="165" formatCode="_-* #,##0.00\ _D_i_n_-;\-* #,##0.00\ _D_i_n_-;_-* &quot;-&quot;??\ _D_i_n_-;_-@_-"/>
  </numFmts>
  <fonts count="43">
    <font>
      <sz val="10"/>
      <name val="Yu Arial"/>
    </font>
    <font>
      <b/>
      <sz val="12"/>
      <name val="Arial"/>
      <family val="2"/>
    </font>
    <font>
      <b/>
      <sz val="10"/>
      <name val="Arial"/>
      <family val="2"/>
    </font>
    <font>
      <sz val="10"/>
      <name val="Arial"/>
      <family val="2"/>
    </font>
    <font>
      <sz val="12"/>
      <name val="Arial"/>
      <family val="2"/>
    </font>
    <font>
      <sz val="8"/>
      <name val="Arial"/>
      <family val="2"/>
    </font>
    <font>
      <sz val="8"/>
      <name val="Yu Arial"/>
      <family val="2"/>
    </font>
    <font>
      <sz val="10"/>
      <color indexed="10"/>
      <name val="Arial"/>
      <family val="2"/>
    </font>
    <font>
      <b/>
      <sz val="10"/>
      <name val="Yu Arial"/>
      <family val="2"/>
    </font>
    <font>
      <sz val="10"/>
      <name val="Arial"/>
      <family val="2"/>
      <charset val="238"/>
    </font>
    <font>
      <sz val="10"/>
      <name val="Yu Arial"/>
      <family val="2"/>
    </font>
    <font>
      <sz val="11"/>
      <name val="Arial"/>
      <family val="2"/>
    </font>
    <font>
      <b/>
      <sz val="11"/>
      <name val="Arial"/>
      <family val="2"/>
    </font>
    <font>
      <b/>
      <sz val="9"/>
      <color rgb="FFFF0000"/>
      <name val="Arial"/>
      <family val="2"/>
    </font>
    <font>
      <sz val="10"/>
      <color rgb="FFFF0000"/>
      <name val="Arial"/>
      <family val="2"/>
    </font>
    <font>
      <sz val="10"/>
      <color rgb="FFFF0000"/>
      <name val="Yu Arial"/>
      <family val="2"/>
    </font>
    <font>
      <b/>
      <sz val="9"/>
      <name val="Arial"/>
      <family val="2"/>
    </font>
    <font>
      <b/>
      <sz val="10"/>
      <color rgb="FFFF0000"/>
      <name val="Arial"/>
      <family val="2"/>
    </font>
    <font>
      <b/>
      <sz val="12"/>
      <color rgb="FFFF0000"/>
      <name val="Arial"/>
      <family val="2"/>
    </font>
    <font>
      <sz val="12"/>
      <color rgb="FFFF0000"/>
      <name val="Arial"/>
      <family val="2"/>
    </font>
    <font>
      <b/>
      <sz val="10"/>
      <name val="Arial"/>
      <family val="2"/>
      <charset val="238"/>
    </font>
    <font>
      <vertAlign val="superscript"/>
      <sz val="10"/>
      <name val="Arial"/>
      <family val="2"/>
    </font>
    <font>
      <sz val="10"/>
      <name val="Arial CE"/>
      <charset val="204"/>
    </font>
    <font>
      <b/>
      <sz val="10"/>
      <color indexed="10"/>
      <name val="Arial"/>
      <family val="2"/>
      <charset val="238"/>
    </font>
    <font>
      <sz val="11"/>
      <name val="Tahoma"/>
      <family val="2"/>
      <charset val="238"/>
    </font>
    <font>
      <sz val="10"/>
      <color indexed="8"/>
      <name val="Arial"/>
      <family val="2"/>
    </font>
    <font>
      <sz val="10"/>
      <color indexed="8"/>
      <name val="Calibri"/>
      <family val="2"/>
    </font>
    <font>
      <sz val="11"/>
      <name val="Arial"/>
      <family val="2"/>
      <charset val="204"/>
    </font>
    <font>
      <sz val="10"/>
      <name val="Arial"/>
      <family val="2"/>
      <charset val="204"/>
    </font>
    <font>
      <sz val="10"/>
      <color theme="1"/>
      <name val="Arial"/>
      <family val="2"/>
      <charset val="238"/>
    </font>
    <font>
      <b/>
      <sz val="10"/>
      <color theme="1"/>
      <name val="Arial"/>
      <family val="2"/>
    </font>
    <font>
      <b/>
      <sz val="11"/>
      <color theme="1"/>
      <name val="Calibri"/>
      <family val="2"/>
      <scheme val="minor"/>
    </font>
    <font>
      <sz val="10"/>
      <color theme="1"/>
      <name val="Arial"/>
      <family val="2"/>
    </font>
    <font>
      <sz val="11"/>
      <color rgb="FFFF0000"/>
      <name val="Calibri"/>
      <family val="2"/>
      <scheme val="minor"/>
    </font>
    <font>
      <sz val="11"/>
      <color rgb="FF00B050"/>
      <name val="Calibri"/>
      <family val="2"/>
      <scheme val="minor"/>
    </font>
    <font>
      <sz val="9"/>
      <name val="Arial"/>
      <family val="2"/>
    </font>
    <font>
      <sz val="10"/>
      <color theme="1"/>
      <name val="Calibri"/>
      <family val="2"/>
    </font>
    <font>
      <vertAlign val="superscript"/>
      <sz val="10"/>
      <color theme="1"/>
      <name val="Arial"/>
      <family val="2"/>
    </font>
    <font>
      <vertAlign val="subscript"/>
      <sz val="10"/>
      <color theme="1"/>
      <name val="Arial"/>
      <family val="2"/>
    </font>
    <font>
      <sz val="12"/>
      <name val="Arial"/>
      <family val="2"/>
      <charset val="238"/>
    </font>
    <font>
      <sz val="12"/>
      <name val="Yu Arial"/>
      <charset val="238"/>
    </font>
    <font>
      <b/>
      <sz val="12"/>
      <name val="Arial"/>
      <family val="2"/>
      <charset val="238"/>
    </font>
    <font>
      <sz val="12"/>
      <name val="Yu Arial"/>
    </font>
  </fonts>
  <fills count="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indexed="9"/>
        <bgColor indexed="64"/>
      </patternFill>
    </fill>
  </fills>
  <borders count="150">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theme="1" tint="0.24994659260841701"/>
      </left>
      <right style="thin">
        <color theme="1" tint="0.24994659260841701"/>
      </right>
      <top/>
      <bottom/>
      <diagonal/>
    </border>
    <border>
      <left style="thin">
        <color theme="1" tint="0.24994659260841701"/>
      </left>
      <right style="double">
        <color theme="1" tint="0.24994659260841701"/>
      </right>
      <top/>
      <bottom/>
      <diagonal/>
    </border>
    <border>
      <left style="double">
        <color theme="1" tint="0.24994659260841701"/>
      </left>
      <right style="thin">
        <color theme="1" tint="0.24994659260841701"/>
      </right>
      <top style="double">
        <color theme="1" tint="0.24994659260841701"/>
      </top>
      <bottom style="double">
        <color indexed="23"/>
      </bottom>
      <diagonal/>
    </border>
    <border>
      <left style="thin">
        <color theme="1" tint="0.24994659260841701"/>
      </left>
      <right style="thin">
        <color theme="1" tint="0.24994659260841701"/>
      </right>
      <top style="double">
        <color theme="1" tint="0.24994659260841701"/>
      </top>
      <bottom style="double">
        <color indexed="23"/>
      </bottom>
      <diagonal/>
    </border>
    <border>
      <left style="double">
        <color theme="1" tint="0.24994659260841701"/>
      </left>
      <right style="thin">
        <color theme="1" tint="0.24994659260841701"/>
      </right>
      <top/>
      <bottom/>
      <diagonal/>
    </border>
    <border>
      <left style="double">
        <color theme="1" tint="0.24994659260841701"/>
      </left>
      <right style="thin">
        <color theme="1" tint="0.24994659260841701"/>
      </right>
      <top style="double">
        <color indexed="23"/>
      </top>
      <bottom/>
      <diagonal/>
    </border>
    <border>
      <left style="thin">
        <color theme="1" tint="0.24994659260841701"/>
      </left>
      <right style="thin">
        <color theme="1" tint="0.24994659260841701"/>
      </right>
      <top style="double">
        <color indexed="23"/>
      </top>
      <bottom/>
      <diagonal/>
    </border>
    <border>
      <left style="double">
        <color theme="1" tint="0.24994659260841701"/>
      </left>
      <right style="thin">
        <color theme="1" tint="0.24994659260841701"/>
      </right>
      <top/>
      <bottom style="double">
        <color theme="1" tint="0.24994659260841701"/>
      </bottom>
      <diagonal/>
    </border>
    <border>
      <left style="thin">
        <color theme="1" tint="0.24994659260841701"/>
      </left>
      <right style="thin">
        <color theme="1" tint="0.24994659260841701"/>
      </right>
      <top/>
      <bottom style="double">
        <color theme="1" tint="0.24994659260841701"/>
      </bottom>
      <diagonal/>
    </border>
    <border>
      <left style="thin">
        <color theme="1" tint="0.24994659260841701"/>
      </left>
      <right style="double">
        <color theme="1" tint="0.24994659260841701"/>
      </right>
      <top/>
      <bottom style="double">
        <color theme="1" tint="0.24994659260841701"/>
      </bottom>
      <diagonal/>
    </border>
    <border>
      <left style="double">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double">
        <color theme="1" tint="0.24994659260841701"/>
      </right>
      <top style="double">
        <color theme="1" tint="0.24994659260841701"/>
      </top>
      <bottom style="double">
        <color theme="1" tint="0.24994659260841701"/>
      </bottom>
      <diagonal/>
    </border>
    <border>
      <left style="double">
        <color theme="1" tint="0.24994659260841701"/>
      </left>
      <right/>
      <top style="double">
        <color theme="1" tint="0.24994659260841701"/>
      </top>
      <bottom style="double">
        <color theme="1" tint="0.24994659260841701"/>
      </bottom>
      <diagonal/>
    </border>
    <border>
      <left/>
      <right/>
      <top style="double">
        <color theme="1" tint="0.24994659260841701"/>
      </top>
      <bottom style="double">
        <color theme="1" tint="0.24994659260841701"/>
      </bottom>
      <diagonal/>
    </border>
    <border>
      <left/>
      <right/>
      <top/>
      <bottom style="double">
        <color theme="1" tint="0.24994659260841701"/>
      </bottom>
      <diagonal/>
    </border>
    <border>
      <left/>
      <right style="double">
        <color theme="1" tint="0.24994659260841701"/>
      </right>
      <top/>
      <bottom style="double">
        <color theme="1" tint="0.24994659260841701"/>
      </bottom>
      <diagonal/>
    </border>
    <border>
      <left/>
      <right/>
      <top style="double">
        <color indexed="64"/>
      </top>
      <bottom/>
      <diagonal/>
    </border>
    <border>
      <left style="thin">
        <color theme="1" tint="0.24994659260841701"/>
      </left>
      <right/>
      <top style="double">
        <color theme="1" tint="0.24994659260841701"/>
      </top>
      <bottom style="double">
        <color theme="1" tint="0.24994659260841701"/>
      </bottom>
      <diagonal/>
    </border>
    <border>
      <left/>
      <right style="thin">
        <color theme="1" tint="0.24994659260841701"/>
      </right>
      <top style="double">
        <color theme="1" tint="0.24994659260841701"/>
      </top>
      <bottom style="double">
        <color theme="1" tint="0.24994659260841701"/>
      </bottom>
      <diagonal/>
    </border>
    <border>
      <left style="thin">
        <color indexed="22"/>
      </left>
      <right style="thin">
        <color indexed="22"/>
      </right>
      <top/>
      <bottom/>
      <diagonal/>
    </border>
    <border>
      <left style="thin">
        <color indexed="23"/>
      </left>
      <right style="thin">
        <color indexed="23"/>
      </right>
      <top/>
      <bottom/>
      <diagonal/>
    </border>
    <border>
      <left style="double">
        <color theme="1" tint="0.24994659260841701"/>
      </left>
      <right style="thin">
        <color theme="1" tint="0.24994659260841701"/>
      </right>
      <top style="double">
        <color theme="1" tint="0.24994659260841701"/>
      </top>
      <bottom/>
      <diagonal/>
    </border>
    <border>
      <left style="thin">
        <color theme="1" tint="0.24994659260841701"/>
      </left>
      <right style="thin">
        <color theme="1" tint="0.24994659260841701"/>
      </right>
      <top style="double">
        <color theme="1" tint="0.24994659260841701"/>
      </top>
      <bottom/>
      <diagonal/>
    </border>
    <border>
      <left style="thin">
        <color theme="1" tint="0.24994659260841701"/>
      </left>
      <right style="double">
        <color theme="1" tint="0.24994659260841701"/>
      </right>
      <top style="double">
        <color theme="1" tint="0.24994659260841701"/>
      </top>
      <bottom/>
      <diagonal/>
    </border>
    <border>
      <left style="thin">
        <color theme="1" tint="0.34998626667073579"/>
      </left>
      <right style="thin">
        <color theme="1" tint="0.34998626667073579"/>
      </right>
      <top/>
      <bottom/>
      <diagonal/>
    </border>
    <border>
      <left style="double">
        <color theme="1" tint="0.499984740745262"/>
      </left>
      <right style="thin">
        <color indexed="23"/>
      </right>
      <top/>
      <bottom/>
      <diagonal/>
    </border>
    <border>
      <left style="thin">
        <color theme="1" tint="0.24994659260841701"/>
      </left>
      <right/>
      <top/>
      <bottom style="double">
        <color theme="1" tint="0.24994659260841701"/>
      </bottom>
      <diagonal/>
    </border>
    <border>
      <left style="thin">
        <color indexed="23"/>
      </left>
      <right style="double">
        <color theme="1" tint="0.499984740745262"/>
      </right>
      <top/>
      <bottom/>
      <diagonal/>
    </border>
    <border>
      <left style="double">
        <color theme="1" tint="0.34998626667073579"/>
      </left>
      <right style="thin">
        <color theme="1" tint="0.34998626667073579"/>
      </right>
      <top style="double">
        <color theme="1" tint="0.34998626667073579"/>
      </top>
      <bottom style="double">
        <color theme="1" tint="0.34998626667073579"/>
      </bottom>
      <diagonal/>
    </border>
    <border>
      <left style="thin">
        <color theme="1" tint="0.34998626667073579"/>
      </left>
      <right style="double">
        <color theme="1" tint="0.34998626667073579"/>
      </right>
      <top style="double">
        <color theme="1" tint="0.34998626667073579"/>
      </top>
      <bottom style="double">
        <color theme="1" tint="0.34998626667073579"/>
      </bottom>
      <diagonal/>
    </border>
    <border>
      <left style="thin">
        <color theme="1" tint="0.34998626667073579"/>
      </left>
      <right/>
      <top style="double">
        <color theme="1" tint="0.34998626667073579"/>
      </top>
      <bottom style="double">
        <color theme="1" tint="0.34998626667073579"/>
      </bottom>
      <diagonal/>
    </border>
    <border>
      <left/>
      <right/>
      <top style="double">
        <color theme="1" tint="0.34998626667073579"/>
      </top>
      <bottom style="double">
        <color theme="1" tint="0.34998626667073579"/>
      </bottom>
      <diagonal/>
    </border>
    <border>
      <left/>
      <right style="thin">
        <color theme="1" tint="0.34998626667073579"/>
      </right>
      <top style="double">
        <color theme="1" tint="0.34998626667073579"/>
      </top>
      <bottom style="double">
        <color theme="1" tint="0.34998626667073579"/>
      </bottom>
      <diagonal/>
    </border>
    <border>
      <left style="thin">
        <color theme="0" tint="-0.34998626667073579"/>
      </left>
      <right style="thin">
        <color theme="0" tint="-0.34998626667073579"/>
      </right>
      <top/>
      <bottom/>
      <diagonal/>
    </border>
    <border>
      <left/>
      <right style="thin">
        <color indexed="23"/>
      </right>
      <top style="double">
        <color theme="1" tint="0.24994659260841701"/>
      </top>
      <bottom style="double">
        <color theme="1" tint="0.24994659260841701"/>
      </bottom>
      <diagonal/>
    </border>
    <border>
      <left style="thin">
        <color indexed="23"/>
      </left>
      <right style="double">
        <color theme="1" tint="0.24994659260841701"/>
      </right>
      <top style="double">
        <color theme="1" tint="0.24994659260841701"/>
      </top>
      <bottom style="double">
        <color theme="1" tint="0.24994659260841701"/>
      </bottom>
      <diagonal/>
    </border>
    <border>
      <left style="double">
        <color theme="1" tint="0.24994659260841701"/>
      </left>
      <right style="thin">
        <color theme="1" tint="0.24994659260841701"/>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theme="1" tint="0.24994659260841701"/>
      </left>
      <right style="double">
        <color theme="1" tint="0.24994659260841701"/>
      </right>
      <top/>
      <bottom style="thin">
        <color theme="1" tint="0.24994659260841701"/>
      </bottom>
      <diagonal/>
    </border>
    <border>
      <left style="thin">
        <color theme="1" tint="0.24994659260841701"/>
      </left>
      <right style="thin">
        <color theme="1" tint="0.24994659260841701"/>
      </right>
      <top style="double">
        <color theme="1" tint="0.24994659260841701"/>
      </top>
      <bottom style="thin">
        <color theme="1" tint="0.24994659260841701"/>
      </bottom>
      <diagonal/>
    </border>
    <border>
      <left style="thin">
        <color theme="1" tint="0.24994659260841701"/>
      </left>
      <right style="double">
        <color theme="1" tint="0.24994659260841701"/>
      </right>
      <top style="double">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style="double">
        <color theme="1" tint="0.24994659260841701"/>
      </bottom>
      <diagonal/>
    </border>
    <border>
      <left style="thin">
        <color theme="1" tint="0.24994659260841701"/>
      </left>
      <right style="double">
        <color theme="1" tint="0.24994659260841701"/>
      </right>
      <top style="thin">
        <color theme="1" tint="0.24994659260841701"/>
      </top>
      <bottom style="double">
        <color theme="1" tint="0.2499465926084170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double">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right/>
      <top style="thin">
        <color auto="1"/>
      </top>
      <bottom style="thin">
        <color auto="1"/>
      </bottom>
      <diagonal/>
    </border>
    <border>
      <left style="double">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bottom/>
      <diagonal/>
    </border>
    <border>
      <left style="thin">
        <color auto="1"/>
      </left>
      <right style="thin">
        <color auto="1"/>
      </right>
      <top/>
      <bottom/>
      <diagonal/>
    </border>
    <border>
      <left style="thin">
        <color auto="1"/>
      </left>
      <right style="double">
        <color auto="1"/>
      </right>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top style="double">
        <color auto="1"/>
      </top>
      <bottom style="double">
        <color auto="1"/>
      </bottom>
      <diagonal/>
    </border>
    <border>
      <left/>
      <right style="thin">
        <color auto="1"/>
      </right>
      <top style="double">
        <color auto="1"/>
      </top>
      <bottom style="double">
        <color auto="1"/>
      </bottom>
      <diagonal/>
    </border>
    <border>
      <left/>
      <right style="double">
        <color auto="1"/>
      </right>
      <top/>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top style="thin">
        <color auto="1"/>
      </top>
      <bottom style="double">
        <color auto="1"/>
      </bottom>
      <diagonal/>
    </border>
    <border>
      <left style="thin">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indexed="64"/>
      </left>
      <right/>
      <top/>
      <bottom/>
      <diagonal/>
    </border>
    <border>
      <left style="thin">
        <color indexed="64"/>
      </left>
      <right style="thin">
        <color indexed="64"/>
      </right>
      <top/>
      <bottom/>
      <diagonal/>
    </border>
    <border>
      <left style="thin">
        <color indexed="64"/>
      </left>
      <right style="double">
        <color indexed="64"/>
      </right>
      <top/>
      <bottom/>
      <diagonal/>
    </border>
    <border>
      <left/>
      <right style="thin">
        <color indexed="64"/>
      </right>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thin">
        <color auto="1"/>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medium">
        <color indexed="64"/>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
      <left style="thin">
        <color indexed="64"/>
      </left>
      <right style="medium">
        <color indexed="64"/>
      </right>
      <top style="medium">
        <color auto="1"/>
      </top>
      <bottom style="medium">
        <color auto="1"/>
      </bottom>
      <diagonal/>
    </border>
    <border>
      <left style="thin">
        <color indexed="64"/>
      </left>
      <right style="thin">
        <color indexed="64"/>
      </right>
      <top/>
      <bottom style="medium">
        <color auto="1"/>
      </bottom>
      <diagonal/>
    </border>
    <border>
      <left style="medium">
        <color indexed="64"/>
      </left>
      <right style="thin">
        <color indexed="64"/>
      </right>
      <top style="medium">
        <color auto="1"/>
      </top>
      <bottom style="thin">
        <color indexed="64"/>
      </bottom>
      <diagonal/>
    </border>
    <border>
      <left/>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indexed="64"/>
      </right>
      <top style="medium">
        <color auto="1"/>
      </top>
      <bottom style="thin">
        <color indexed="64"/>
      </bottom>
      <diagonal/>
    </border>
    <border>
      <left style="thin">
        <color theme="1" tint="0.34998626667073579"/>
      </left>
      <right style="thin">
        <color theme="1" tint="0.34998626667073579"/>
      </right>
      <top/>
      <bottom style="thin">
        <color theme="1" tint="0.24994659260841701"/>
      </bottom>
      <diagonal/>
    </border>
    <border>
      <left style="double">
        <color indexed="64"/>
      </left>
      <right/>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style="medium">
        <color indexed="64"/>
      </right>
      <top style="medium">
        <color auto="1"/>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auto="1"/>
      </bottom>
      <diagonal/>
    </border>
    <border>
      <left/>
      <right style="thin">
        <color indexed="64"/>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top/>
      <bottom style="medium">
        <color auto="1"/>
      </bottom>
      <diagonal/>
    </border>
    <border>
      <left style="thin">
        <color auto="1"/>
      </left>
      <right style="double">
        <color auto="1"/>
      </right>
      <top/>
      <bottom style="double">
        <color auto="1"/>
      </bottom>
      <diagonal/>
    </border>
    <border>
      <left style="double">
        <color theme="1" tint="0.24994659260841701"/>
      </left>
      <right style="thin">
        <color theme="1" tint="0.24994659260841701"/>
      </right>
      <top style="thin">
        <color theme="1" tint="0.24994659260841701"/>
      </top>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style="double">
        <color theme="1" tint="0.24994659260841701"/>
      </right>
      <top style="thin">
        <color theme="1" tint="0.24994659260841701"/>
      </top>
      <bottom/>
      <diagonal/>
    </border>
    <border>
      <left style="thin">
        <color indexed="22"/>
      </left>
      <right style="thin">
        <color indexed="22"/>
      </right>
      <top/>
      <bottom style="thin">
        <color theme="1" tint="0.24994659260841701"/>
      </bottom>
      <diagonal/>
    </border>
    <border>
      <left style="thin">
        <color indexed="22"/>
      </left>
      <right style="thin">
        <color indexed="22"/>
      </right>
      <top/>
      <bottom/>
      <diagonal/>
    </border>
    <border>
      <left style="thin">
        <color auto="1"/>
      </left>
      <right style="thin">
        <color auto="1"/>
      </right>
      <top/>
      <bottom/>
      <diagonal/>
    </border>
    <border>
      <left style="thin">
        <color auto="1"/>
      </left>
      <right style="double">
        <color auto="1"/>
      </right>
      <top/>
      <bottom/>
      <diagonal/>
    </border>
    <border>
      <left style="thin">
        <color indexed="64"/>
      </left>
      <right style="thin">
        <color indexed="64"/>
      </right>
      <top style="medium">
        <color theme="1" tint="0.24994659260841701"/>
      </top>
      <bottom/>
      <diagonal/>
    </border>
    <border>
      <left style="thin">
        <color indexed="64"/>
      </left>
      <right/>
      <top/>
      <bottom/>
      <diagonal/>
    </border>
    <border>
      <left style="double">
        <color theme="1" tint="0.34998626667073579"/>
      </left>
      <right style="thin">
        <color theme="1" tint="0.34998626667073579"/>
      </right>
      <top/>
      <bottom/>
      <diagonal/>
    </border>
    <border>
      <left style="double">
        <color theme="1" tint="0.34998626667073579"/>
      </left>
      <right style="thin">
        <color theme="1" tint="0.34998626667073579"/>
      </right>
      <top/>
      <bottom style="thin">
        <color theme="1" tint="0.34998626667073579"/>
      </bottom>
      <diagonal/>
    </border>
    <border>
      <left style="thin">
        <color theme="1" tint="0.34998626667073579"/>
      </left>
      <right style="thin">
        <color theme="1" tint="0.34998626667073579"/>
      </right>
      <top/>
      <bottom style="thin">
        <color theme="1" tint="0.34998626667073579"/>
      </bottom>
      <diagonal/>
    </border>
    <border>
      <left style="thin">
        <color theme="1" tint="0.24994659260841701"/>
      </left>
      <right style="thin">
        <color theme="1" tint="0.24994659260841701"/>
      </right>
      <top/>
      <bottom style="thin">
        <color theme="1" tint="0.34998626667073579"/>
      </bottom>
      <diagonal/>
    </border>
    <border>
      <left style="thin">
        <color theme="1" tint="0.24994659260841701"/>
      </left>
      <right style="double">
        <color theme="1" tint="0.24994659260841701"/>
      </right>
      <top/>
      <bottom style="thin">
        <color theme="1" tint="0.34998626667073579"/>
      </bottom>
      <diagonal/>
    </border>
  </borders>
  <cellStyleXfs count="6">
    <xf numFmtId="0" fontId="0" fillId="0" borderId="0"/>
    <xf numFmtId="0" fontId="9" fillId="0" borderId="0"/>
    <xf numFmtId="0" fontId="10" fillId="0" borderId="0"/>
    <xf numFmtId="165" fontId="10" fillId="0" borderId="0" applyFont="0" applyFill="0" applyBorder="0" applyAlignment="0" applyProtection="0"/>
    <xf numFmtId="0" fontId="22" fillId="0" borderId="0"/>
    <xf numFmtId="0" fontId="3" fillId="0" borderId="0"/>
  </cellStyleXfs>
  <cellXfs count="1035">
    <xf numFmtId="0" fontId="0" fillId="0" borderId="0" xfId="0"/>
    <xf numFmtId="0" fontId="3" fillId="0" borderId="0" xfId="0" applyFont="1" applyFill="1" applyBorder="1"/>
    <xf numFmtId="0" fontId="3" fillId="0" borderId="0" xfId="0" applyFont="1" applyFill="1"/>
    <xf numFmtId="0" fontId="3" fillId="0" borderId="0" xfId="0" quotePrefix="1" applyFont="1" applyFill="1" applyBorder="1"/>
    <xf numFmtId="4" fontId="3" fillId="0" borderId="0" xfId="0" applyNumberFormat="1" applyFont="1" applyFill="1" applyBorder="1"/>
    <xf numFmtId="4" fontId="3" fillId="0" borderId="0" xfId="0" applyNumberFormat="1" applyFont="1" applyFill="1" applyBorder="1" applyAlignment="1"/>
    <xf numFmtId="0" fontId="3" fillId="0" borderId="0" xfId="0" applyFont="1" applyFill="1" applyBorder="1" applyAlignment="1">
      <alignment horizontal="center"/>
    </xf>
    <xf numFmtId="4" fontId="3" fillId="0" borderId="0" xfId="0" applyNumberFormat="1" applyFont="1" applyFill="1" applyBorder="1" applyAlignment="1">
      <alignment horizontal="right"/>
    </xf>
    <xf numFmtId="0" fontId="0" fillId="0" borderId="0" xfId="0" applyFill="1"/>
    <xf numFmtId="2" fontId="3" fillId="0" borderId="0" xfId="0" applyNumberFormat="1" applyFont="1" applyFill="1"/>
    <xf numFmtId="4" fontId="3" fillId="0" borderId="0" xfId="0" quotePrefix="1" applyNumberFormat="1" applyFont="1" applyFill="1" applyBorder="1" applyAlignment="1"/>
    <xf numFmtId="0" fontId="3" fillId="0" borderId="0" xfId="0" applyFont="1" applyFill="1" applyBorder="1" applyAlignment="1">
      <alignment horizontal="center" vertical="top"/>
    </xf>
    <xf numFmtId="0" fontId="3" fillId="0" borderId="0" xfId="0" applyFont="1"/>
    <xf numFmtId="0" fontId="3" fillId="0" borderId="0" xfId="0" applyFont="1" applyFill="1" applyBorder="1" applyAlignment="1" applyProtection="1">
      <alignment horizontal="center"/>
    </xf>
    <xf numFmtId="0" fontId="1" fillId="0" borderId="0" xfId="0" applyFont="1" applyAlignment="1">
      <alignment horizontal="center"/>
    </xf>
    <xf numFmtId="4" fontId="3" fillId="0" borderId="0" xfId="0" applyNumberFormat="1" applyFont="1" applyFill="1"/>
    <xf numFmtId="0" fontId="3" fillId="0" borderId="4" xfId="0" applyFont="1" applyFill="1" applyBorder="1" applyAlignment="1">
      <alignment horizontal="center"/>
    </xf>
    <xf numFmtId="0" fontId="4" fillId="0" borderId="5" xfId="0" applyFont="1" applyFill="1" applyBorder="1" applyAlignment="1">
      <alignment horizontal="left" vertical="top"/>
    </xf>
    <xf numFmtId="0" fontId="3" fillId="0" borderId="5" xfId="0" applyFont="1" applyFill="1" applyBorder="1"/>
    <xf numFmtId="4" fontId="4" fillId="0" borderId="5" xfId="0" applyNumberFormat="1" applyFont="1" applyFill="1" applyBorder="1"/>
    <xf numFmtId="4" fontId="4" fillId="0" borderId="5" xfId="0" applyNumberFormat="1" applyFont="1" applyFill="1" applyBorder="1" applyAlignment="1">
      <alignment horizontal="right"/>
    </xf>
    <xf numFmtId="0" fontId="3" fillId="0" borderId="7" xfId="0" applyFont="1" applyFill="1" applyBorder="1" applyAlignment="1">
      <alignment wrapText="1"/>
    </xf>
    <xf numFmtId="0" fontId="3" fillId="0" borderId="7" xfId="0" applyFont="1" applyFill="1" applyBorder="1" applyAlignment="1">
      <alignment horizontal="center"/>
    </xf>
    <xf numFmtId="4" fontId="3" fillId="0" borderId="7" xfId="0" applyNumberFormat="1" applyFont="1" applyFill="1" applyBorder="1"/>
    <xf numFmtId="4" fontId="3" fillId="0" borderId="7" xfId="0" applyNumberFormat="1" applyFont="1" applyFill="1" applyBorder="1" applyAlignment="1"/>
    <xf numFmtId="2" fontId="3" fillId="0" borderId="7" xfId="0" quotePrefix="1" applyNumberFormat="1" applyFont="1" applyFill="1" applyBorder="1"/>
    <xf numFmtId="4" fontId="3" fillId="0" borderId="32" xfId="0" applyNumberFormat="1" applyFont="1" applyFill="1" applyBorder="1" applyAlignment="1">
      <alignment vertical="top" wrapText="1"/>
    </xf>
    <xf numFmtId="0" fontId="9" fillId="0" borderId="7" xfId="0" applyFont="1" applyFill="1" applyBorder="1" applyAlignment="1">
      <alignment horizontal="center"/>
    </xf>
    <xf numFmtId="4" fontId="9" fillId="0" borderId="7" xfId="0" applyNumberFormat="1" applyFont="1" applyFill="1" applyBorder="1" applyAlignment="1">
      <alignment horizontal="center"/>
    </xf>
    <xf numFmtId="4" fontId="3" fillId="0" borderId="32" xfId="0" applyNumberFormat="1" applyFont="1" applyFill="1" applyBorder="1" applyAlignment="1">
      <alignment wrapText="1"/>
    </xf>
    <xf numFmtId="0" fontId="3" fillId="0" borderId="7" xfId="0" applyFont="1" applyFill="1" applyBorder="1" applyAlignment="1"/>
    <xf numFmtId="4" fontId="3" fillId="0" borderId="7" xfId="0" applyNumberFormat="1" applyFont="1" applyFill="1" applyBorder="1" applyAlignment="1">
      <alignment wrapText="1"/>
    </xf>
    <xf numFmtId="0" fontId="3" fillId="0" borderId="7" xfId="0" quotePrefix="1" applyFont="1" applyFill="1" applyBorder="1" applyAlignment="1">
      <alignment wrapText="1"/>
    </xf>
    <xf numFmtId="4" fontId="3" fillId="0" borderId="7" xfId="0" quotePrefix="1" applyNumberFormat="1" applyFont="1" applyFill="1" applyBorder="1" applyAlignment="1">
      <alignment horizontal="right"/>
    </xf>
    <xf numFmtId="4" fontId="3" fillId="0" borderId="7" xfId="0" applyNumberFormat="1" applyFont="1" applyFill="1" applyBorder="1" applyAlignment="1">
      <alignment vertical="center"/>
    </xf>
    <xf numFmtId="3" fontId="3" fillId="0" borderId="7" xfId="0" applyNumberFormat="1" applyFont="1" applyFill="1" applyBorder="1" applyAlignment="1">
      <alignment horizontal="center"/>
    </xf>
    <xf numFmtId="4" fontId="3" fillId="0" borderId="7" xfId="0" applyNumberFormat="1" applyFont="1" applyFill="1" applyBorder="1" applyAlignment="1">
      <alignment vertical="center" wrapText="1"/>
    </xf>
    <xf numFmtId="0" fontId="3" fillId="0" borderId="7" xfId="0" applyFont="1" applyFill="1" applyBorder="1" applyAlignment="1">
      <alignment horizontal="center" vertical="center"/>
    </xf>
    <xf numFmtId="0" fontId="3" fillId="0" borderId="33" xfId="0" applyFont="1" applyFill="1" applyBorder="1" applyAlignment="1">
      <alignment horizontal="center" vertical="top"/>
    </xf>
    <xf numFmtId="0" fontId="3" fillId="0" borderId="7" xfId="0" applyFont="1" applyFill="1" applyBorder="1" applyAlignment="1">
      <alignment horizontal="center" wrapText="1"/>
    </xf>
    <xf numFmtId="4" fontId="3" fillId="0" borderId="7" xfId="0" quotePrefix="1" applyNumberFormat="1" applyFont="1" applyFill="1" applyBorder="1" applyAlignment="1"/>
    <xf numFmtId="0" fontId="3" fillId="0" borderId="7" xfId="0" applyNumberFormat="1" applyFont="1" applyFill="1" applyBorder="1" applyAlignment="1">
      <alignment horizontal="center"/>
    </xf>
    <xf numFmtId="4" fontId="3" fillId="0" borderId="7" xfId="0" quotePrefix="1" applyNumberFormat="1" applyFont="1" applyFill="1" applyBorder="1"/>
    <xf numFmtId="4" fontId="3" fillId="0" borderId="7" xfId="0" quotePrefix="1" applyNumberFormat="1" applyFont="1" applyFill="1" applyBorder="1" applyAlignment="1">
      <alignment wrapText="1"/>
    </xf>
    <xf numFmtId="0" fontId="3" fillId="0" borderId="7" xfId="0" applyFont="1" applyFill="1" applyBorder="1" applyAlignment="1">
      <alignment vertical="top" wrapText="1"/>
    </xf>
    <xf numFmtId="4" fontId="3" fillId="0" borderId="7" xfId="0" applyNumberFormat="1" applyFont="1" applyFill="1" applyBorder="1" applyAlignment="1">
      <alignment vertical="top" wrapText="1"/>
    </xf>
    <xf numFmtId="0" fontId="10" fillId="0" borderId="0" xfId="0" applyFont="1" applyFill="1"/>
    <xf numFmtId="0" fontId="10" fillId="0" borderId="0" xfId="0" applyFont="1" applyFill="1" applyAlignment="1">
      <alignment horizontal="left"/>
    </xf>
    <xf numFmtId="0" fontId="5" fillId="0" borderId="0" xfId="0" applyFont="1" applyFill="1" applyAlignment="1">
      <alignment vertical="top"/>
    </xf>
    <xf numFmtId="0" fontId="6" fillId="0" borderId="0" xfId="0" applyFont="1" applyFill="1" applyAlignment="1">
      <alignment vertical="top"/>
    </xf>
    <xf numFmtId="0" fontId="6" fillId="0" borderId="0" xfId="0" applyFont="1" applyFill="1" applyAlignment="1">
      <alignment horizontal="left" vertical="top"/>
    </xf>
    <xf numFmtId="0" fontId="2" fillId="0" borderId="17" xfId="0" applyFont="1" applyFill="1" applyBorder="1" applyAlignment="1">
      <alignment horizontal="center" vertical="center"/>
    </xf>
    <xf numFmtId="0" fontId="3" fillId="0" borderId="29" xfId="0" applyFont="1" applyFill="1" applyBorder="1" applyAlignment="1">
      <alignment horizontal="center" vertical="top"/>
    </xf>
    <xf numFmtId="4" fontId="3" fillId="0" borderId="30" xfId="0" applyNumberFormat="1" applyFont="1" applyFill="1" applyBorder="1" applyAlignment="1"/>
    <xf numFmtId="0" fontId="3" fillId="0" borderId="30" xfId="0" applyFont="1" applyFill="1" applyBorder="1" applyAlignment="1">
      <alignment horizontal="center"/>
    </xf>
    <xf numFmtId="0" fontId="3" fillId="0" borderId="11" xfId="0" applyFont="1" applyFill="1" applyBorder="1" applyAlignment="1">
      <alignment horizontal="center" vertical="top"/>
    </xf>
    <xf numFmtId="0" fontId="3" fillId="0" borderId="11" xfId="0" applyFont="1" applyFill="1" applyBorder="1" applyAlignment="1">
      <alignment horizontal="center"/>
    </xf>
    <xf numFmtId="4" fontId="3" fillId="0" borderId="7" xfId="0" applyNumberFormat="1" applyFont="1" applyFill="1" applyBorder="1" applyAlignment="1">
      <alignment horizontal="left" vertical="top" wrapText="1"/>
    </xf>
    <xf numFmtId="0" fontId="10" fillId="0" borderId="0" xfId="0" applyFont="1" applyFill="1" applyBorder="1"/>
    <xf numFmtId="0" fontId="10" fillId="0" borderId="0" xfId="0" applyFont="1" applyFill="1" applyBorder="1" applyAlignment="1">
      <alignment horizontal="left"/>
    </xf>
    <xf numFmtId="0" fontId="3" fillId="0" borderId="7" xfId="0" applyFont="1" applyFill="1" applyBorder="1"/>
    <xf numFmtId="2" fontId="3" fillId="0" borderId="7" xfId="0" quotePrefix="1" applyNumberFormat="1" applyFont="1" applyFill="1" applyBorder="1" applyAlignment="1">
      <alignment horizontal="right" wrapText="1"/>
    </xf>
    <xf numFmtId="0" fontId="3" fillId="0" borderId="15" xfId="0" applyFont="1" applyFill="1" applyBorder="1" applyAlignment="1">
      <alignment horizontal="center"/>
    </xf>
    <xf numFmtId="0" fontId="2" fillId="0" borderId="14" xfId="0" applyFont="1" applyFill="1" applyBorder="1" applyAlignment="1">
      <alignment horizontal="center" vertical="center"/>
    </xf>
    <xf numFmtId="4" fontId="9" fillId="0" borderId="7" xfId="0" quotePrefix="1" applyNumberFormat="1" applyFont="1" applyFill="1" applyBorder="1" applyAlignment="1">
      <alignment horizontal="right" vertical="center"/>
    </xf>
    <xf numFmtId="2" fontId="3" fillId="0" borderId="7" xfId="0" quotePrefix="1" applyNumberFormat="1" applyFont="1" applyFill="1" applyBorder="1" applyAlignment="1"/>
    <xf numFmtId="0" fontId="3" fillId="0" borderId="7" xfId="0" quotePrefix="1" applyNumberFormat="1" applyFont="1" applyFill="1" applyBorder="1" applyAlignment="1">
      <alignment vertical="center" wrapText="1"/>
    </xf>
    <xf numFmtId="0" fontId="3" fillId="0" borderId="7" xfId="0" quotePrefix="1" applyNumberFormat="1" applyFont="1" applyFill="1" applyBorder="1" applyAlignment="1"/>
    <xf numFmtId="0" fontId="3" fillId="0" borderId="14" xfId="0" applyFont="1" applyFill="1" applyBorder="1" applyAlignment="1">
      <alignment horizontal="center"/>
    </xf>
    <xf numFmtId="4" fontId="3" fillId="0" borderId="15" xfId="0" applyNumberFormat="1" applyFont="1" applyFill="1" applyBorder="1" applyAlignment="1">
      <alignment vertical="center"/>
    </xf>
    <xf numFmtId="3" fontId="3" fillId="0" borderId="15" xfId="0" applyNumberFormat="1" applyFont="1" applyFill="1" applyBorder="1" applyAlignment="1">
      <alignment horizontal="center"/>
    </xf>
    <xf numFmtId="0" fontId="3" fillId="0" borderId="7" xfId="0" applyFont="1" applyFill="1" applyBorder="1" applyAlignment="1">
      <alignment horizontal="left" vertical="center"/>
    </xf>
    <xf numFmtId="0" fontId="3" fillId="0" borderId="7" xfId="0" applyNumberFormat="1" applyFont="1" applyFill="1" applyBorder="1" applyAlignment="1">
      <alignment wrapText="1"/>
    </xf>
    <xf numFmtId="0" fontId="5" fillId="0" borderId="11" xfId="0" applyFont="1" applyFill="1" applyBorder="1" applyAlignment="1">
      <alignment horizontal="center" vertical="top" wrapText="1"/>
    </xf>
    <xf numFmtId="0" fontId="2" fillId="0" borderId="11" xfId="0" applyFont="1" applyFill="1" applyBorder="1" applyAlignment="1">
      <alignment horizontal="center" vertical="center"/>
    </xf>
    <xf numFmtId="0" fontId="2" fillId="0" borderId="7" xfId="0" applyFont="1" applyFill="1" applyBorder="1" applyAlignment="1">
      <alignment horizontal="left" vertical="center"/>
    </xf>
    <xf numFmtId="0" fontId="5" fillId="0" borderId="11" xfId="0" applyFont="1" applyFill="1" applyBorder="1" applyAlignment="1">
      <alignment horizontal="center" vertical="center"/>
    </xf>
    <xf numFmtId="0" fontId="5" fillId="0" borderId="11" xfId="0" applyFont="1" applyFill="1" applyBorder="1" applyAlignment="1">
      <alignment horizontal="center" vertical="top"/>
    </xf>
    <xf numFmtId="4" fontId="3" fillId="0" borderId="7" xfId="0" quotePrefix="1" applyNumberFormat="1" applyFont="1" applyFill="1" applyBorder="1" applyAlignment="1">
      <alignment horizontal="right" vertical="center"/>
    </xf>
    <xf numFmtId="0" fontId="3" fillId="0" borderId="0" xfId="0" applyFont="1" applyFill="1" applyBorder="1" applyAlignment="1">
      <alignment horizontal="right" vertical="center"/>
    </xf>
    <xf numFmtId="0" fontId="3" fillId="0" borderId="22" xfId="0" applyFont="1" applyFill="1" applyBorder="1" applyAlignment="1">
      <alignment horizontal="right" vertical="center"/>
    </xf>
    <xf numFmtId="0" fontId="1" fillId="0" borderId="17" xfId="0" applyFont="1" applyFill="1" applyBorder="1" applyAlignment="1">
      <alignment horizontal="center" vertical="center"/>
    </xf>
    <xf numFmtId="4" fontId="2" fillId="0" borderId="25" xfId="0" applyNumberFormat="1" applyFont="1" applyFill="1" applyBorder="1" applyAlignment="1">
      <alignment horizontal="left" vertical="center"/>
    </xf>
    <xf numFmtId="4" fontId="10" fillId="0" borderId="0" xfId="0" applyNumberFormat="1" applyFont="1" applyFill="1"/>
    <xf numFmtId="49" fontId="3" fillId="0" borderId="17" xfId="0" applyNumberFormat="1" applyFont="1" applyFill="1" applyBorder="1" applyAlignment="1">
      <alignment horizontal="center" vertical="center"/>
    </xf>
    <xf numFmtId="4" fontId="3" fillId="0" borderId="24" xfId="0" applyNumberFormat="1" applyFont="1" applyFill="1" applyBorder="1"/>
    <xf numFmtId="0" fontId="3" fillId="0" borderId="24" xfId="0" applyFont="1" applyFill="1" applyBorder="1"/>
    <xf numFmtId="2" fontId="3" fillId="0" borderId="0" xfId="0" applyNumberFormat="1" applyFont="1" applyFill="1" applyBorder="1" applyAlignment="1" applyProtection="1">
      <alignment horizontal="right"/>
    </xf>
    <xf numFmtId="2" fontId="3" fillId="0" borderId="0" xfId="0" applyNumberFormat="1" applyFont="1" applyFill="1" applyBorder="1" applyAlignment="1" applyProtection="1"/>
    <xf numFmtId="4" fontId="3" fillId="0" borderId="0" xfId="0" applyNumberFormat="1" applyFont="1" applyFill="1" applyAlignment="1">
      <alignment wrapText="1"/>
    </xf>
    <xf numFmtId="4" fontId="4" fillId="0" borderId="32" xfId="0" applyNumberFormat="1" applyFont="1" applyFill="1" applyBorder="1" applyAlignment="1">
      <alignment horizontal="left" vertical="top"/>
    </xf>
    <xf numFmtId="4" fontId="3" fillId="0" borderId="32" xfId="0" quotePrefix="1" applyNumberFormat="1" applyFont="1" applyFill="1" applyBorder="1" applyAlignment="1">
      <alignment vertical="top" wrapText="1"/>
    </xf>
    <xf numFmtId="0" fontId="3" fillId="0" borderId="7" xfId="0" applyFont="1" applyFill="1" applyBorder="1" applyAlignment="1">
      <alignment horizontal="left" wrapText="1"/>
    </xf>
    <xf numFmtId="4" fontId="3" fillId="0" borderId="32" xfId="0" applyNumberFormat="1" applyFont="1" applyFill="1" applyBorder="1" applyAlignment="1"/>
    <xf numFmtId="4" fontId="3" fillId="0" borderId="27" xfId="0" applyNumberFormat="1" applyFont="1" applyFill="1" applyBorder="1" applyAlignment="1">
      <alignment wrapText="1"/>
    </xf>
    <xf numFmtId="4" fontId="3" fillId="0" borderId="27" xfId="0" applyNumberFormat="1" applyFont="1" applyFill="1" applyBorder="1" applyAlignment="1"/>
    <xf numFmtId="4" fontId="3" fillId="0" borderId="28" xfId="0" applyNumberFormat="1" applyFont="1" applyFill="1" applyBorder="1" applyAlignment="1">
      <alignment horizontal="right"/>
    </xf>
    <xf numFmtId="4" fontId="3" fillId="0" borderId="7" xfId="0" applyNumberFormat="1" applyFont="1" applyFill="1" applyBorder="1" applyAlignment="1">
      <alignment horizontal="center"/>
    </xf>
    <xf numFmtId="0" fontId="3" fillId="0" borderId="7" xfId="0" applyFont="1" applyFill="1" applyBorder="1" applyAlignment="1">
      <alignment vertical="center"/>
    </xf>
    <xf numFmtId="0" fontId="3" fillId="0" borderId="32" xfId="0" applyFont="1" applyFill="1" applyBorder="1" applyAlignment="1"/>
    <xf numFmtId="0" fontId="3" fillId="0" borderId="7" xfId="0" applyFont="1" applyFill="1" applyBorder="1" applyAlignment="1">
      <alignment horizontal="left" vertical="center" wrapText="1"/>
    </xf>
    <xf numFmtId="4" fontId="3" fillId="0" borderId="7" xfId="0" applyNumberFormat="1" applyFont="1" applyFill="1" applyBorder="1" applyAlignment="1">
      <alignment horizontal="center" vertical="center"/>
    </xf>
    <xf numFmtId="2" fontId="3" fillId="0" borderId="36" xfId="0" applyNumberFormat="1" applyFont="1" applyFill="1" applyBorder="1" applyAlignment="1">
      <alignment horizontal="center"/>
    </xf>
    <xf numFmtId="4" fontId="3" fillId="0" borderId="7" xfId="0" applyNumberFormat="1" applyFont="1" applyFill="1" applyBorder="1" applyAlignment="1">
      <alignment horizontal="right" vertical="center"/>
    </xf>
    <xf numFmtId="0" fontId="3" fillId="0" borderId="28" xfId="0" applyFont="1" applyFill="1" applyBorder="1" applyAlignment="1">
      <alignment horizontal="center"/>
    </xf>
    <xf numFmtId="0" fontId="3" fillId="0" borderId="33" xfId="0" applyFont="1" applyFill="1" applyBorder="1" applyAlignment="1">
      <alignment horizontal="center"/>
    </xf>
    <xf numFmtId="2" fontId="3" fillId="0" borderId="28" xfId="0" applyNumberFormat="1" applyFont="1" applyFill="1" applyBorder="1" applyAlignment="1">
      <alignment horizontal="right"/>
    </xf>
    <xf numFmtId="0" fontId="3" fillId="0" borderId="44" xfId="0" applyFont="1" applyFill="1" applyBorder="1" applyAlignment="1">
      <alignment horizontal="center" vertical="top"/>
    </xf>
    <xf numFmtId="0" fontId="3" fillId="0" borderId="45" xfId="0" applyFont="1" applyFill="1" applyBorder="1" applyAlignment="1">
      <alignment horizontal="center"/>
    </xf>
    <xf numFmtId="0" fontId="3" fillId="0" borderId="45" xfId="0" quotePrefix="1" applyNumberFormat="1" applyFont="1" applyFill="1" applyBorder="1" applyAlignment="1"/>
    <xf numFmtId="4" fontId="3" fillId="0" borderId="45" xfId="0" applyNumberFormat="1" applyFont="1" applyFill="1" applyBorder="1"/>
    <xf numFmtId="0" fontId="3" fillId="0" borderId="45" xfId="0" applyFont="1" applyFill="1" applyBorder="1" applyAlignment="1">
      <alignment horizontal="left" vertical="center"/>
    </xf>
    <xf numFmtId="4" fontId="3" fillId="0" borderId="45" xfId="0" applyNumberFormat="1" applyFont="1" applyFill="1" applyBorder="1" applyAlignment="1">
      <alignment horizontal="center" vertical="center"/>
    </xf>
    <xf numFmtId="4" fontId="3" fillId="0" borderId="7" xfId="0" quotePrefix="1" applyNumberFormat="1" applyFont="1" applyFill="1" applyBorder="1" applyAlignment="1">
      <alignment horizontal="left" vertical="top" wrapText="1"/>
    </xf>
    <xf numFmtId="4" fontId="2" fillId="0" borderId="0" xfId="0" applyNumberFormat="1" applyFont="1" applyFill="1" applyBorder="1" applyAlignment="1">
      <alignment horizontal="right" vertical="center"/>
    </xf>
    <xf numFmtId="4" fontId="2" fillId="0" borderId="22" xfId="0" applyNumberFormat="1" applyFont="1" applyFill="1" applyBorder="1" applyAlignment="1">
      <alignment horizontal="right" vertical="center"/>
    </xf>
    <xf numFmtId="4" fontId="3" fillId="0" borderId="0" xfId="0" applyNumberFormat="1" applyFont="1" applyFill="1" applyBorder="1" applyAlignment="1" applyProtection="1"/>
    <xf numFmtId="0" fontId="3" fillId="0" borderId="47"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9" xfId="0" applyFont="1" applyFill="1" applyBorder="1" applyAlignment="1">
      <alignment horizontal="center"/>
    </xf>
    <xf numFmtId="0" fontId="3" fillId="0" borderId="50" xfId="0" applyFont="1" applyFill="1" applyBorder="1" applyAlignment="1">
      <alignment horizontal="center"/>
    </xf>
    <xf numFmtId="0" fontId="3" fillId="0" borderId="30" xfId="0" applyFont="1" applyFill="1" applyBorder="1"/>
    <xf numFmtId="0" fontId="3" fillId="0" borderId="30" xfId="0" applyNumberFormat="1" applyFont="1" applyFill="1" applyBorder="1" applyAlignment="1">
      <alignment horizontal="center"/>
    </xf>
    <xf numFmtId="4" fontId="3" fillId="0" borderId="30" xfId="0" quotePrefix="1" applyNumberFormat="1" applyFont="1" applyFill="1" applyBorder="1"/>
    <xf numFmtId="4" fontId="3" fillId="0" borderId="30" xfId="0" applyNumberFormat="1" applyFont="1" applyFill="1" applyBorder="1" applyAlignment="1">
      <alignment wrapText="1"/>
    </xf>
    <xf numFmtId="4" fontId="3" fillId="0" borderId="7" xfId="0" applyNumberFormat="1" applyFont="1" applyFill="1" applyBorder="1" applyAlignment="1">
      <alignment horizontal="left" vertical="center"/>
    </xf>
    <xf numFmtId="4" fontId="3" fillId="0" borderId="0" xfId="0" applyNumberFormat="1" applyFont="1" applyFill="1" applyBorder="1" applyAlignment="1">
      <alignment wrapText="1"/>
    </xf>
    <xf numFmtId="4" fontId="3" fillId="0" borderId="35" xfId="0" applyNumberFormat="1" applyFont="1" applyFill="1" applyBorder="1" applyAlignment="1">
      <alignment horizontal="right"/>
    </xf>
    <xf numFmtId="0" fontId="3" fillId="0" borderId="14" xfId="0" applyFont="1" applyFill="1" applyBorder="1" applyAlignment="1">
      <alignment horizontal="center" vertical="top"/>
    </xf>
    <xf numFmtId="4" fontId="3" fillId="0" borderId="15" xfId="0" quotePrefix="1" applyNumberFormat="1" applyFont="1" applyFill="1" applyBorder="1" applyAlignment="1">
      <alignment vertical="top" wrapText="1"/>
    </xf>
    <xf numFmtId="0" fontId="3" fillId="0" borderId="15" xfId="0" applyFont="1" applyFill="1" applyBorder="1" applyAlignment="1">
      <alignment horizontal="center" vertical="top" wrapText="1"/>
    </xf>
    <xf numFmtId="2" fontId="3" fillId="0" borderId="15" xfId="0" applyNumberFormat="1" applyFont="1" applyFill="1" applyBorder="1" applyAlignment="1">
      <alignment vertical="top" wrapText="1"/>
    </xf>
    <xf numFmtId="0" fontId="3" fillId="0" borderId="45" xfId="0" quotePrefix="1" applyNumberFormat="1" applyFont="1" applyFill="1" applyBorder="1" applyAlignment="1">
      <alignment vertical="center" wrapText="1"/>
    </xf>
    <xf numFmtId="0" fontId="3" fillId="0" borderId="7" xfId="0" quotePrefix="1" applyFont="1" applyFill="1" applyBorder="1" applyAlignment="1">
      <alignment vertical="top" wrapText="1"/>
    </xf>
    <xf numFmtId="0" fontId="3" fillId="0" borderId="7" xfId="0" applyNumberFormat="1" applyFont="1" applyFill="1" applyBorder="1" applyAlignment="1">
      <alignment horizontal="right" wrapText="1"/>
    </xf>
    <xf numFmtId="4" fontId="3" fillId="0" borderId="7" xfId="0" applyNumberFormat="1" applyFont="1" applyFill="1" applyBorder="1" applyAlignment="1">
      <alignment horizontal="left" vertical="top"/>
    </xf>
    <xf numFmtId="0" fontId="3" fillId="0" borderId="7" xfId="0" applyNumberFormat="1" applyFont="1" applyFill="1" applyBorder="1" applyAlignment="1">
      <alignment horizontal="center" wrapText="1"/>
    </xf>
    <xf numFmtId="1" fontId="3" fillId="0" borderId="7" xfId="0" quotePrefix="1" applyNumberFormat="1" applyFont="1" applyFill="1" applyBorder="1" applyAlignment="1">
      <alignment wrapText="1"/>
    </xf>
    <xf numFmtId="4" fontId="3" fillId="0" borderId="27" xfId="0" applyNumberFormat="1" applyFont="1" applyFill="1" applyBorder="1"/>
    <xf numFmtId="0" fontId="3" fillId="0" borderId="44" xfId="0" applyFont="1" applyFill="1" applyBorder="1" applyAlignment="1">
      <alignment horizontal="center"/>
    </xf>
    <xf numFmtId="0" fontId="3" fillId="0" borderId="45" xfId="0" applyFont="1" applyFill="1" applyBorder="1" applyAlignment="1">
      <alignment horizontal="center" vertical="center"/>
    </xf>
    <xf numFmtId="4" fontId="3" fillId="0" borderId="45" xfId="0" applyNumberFormat="1" applyFont="1" applyFill="1" applyBorder="1" applyAlignment="1">
      <alignment vertical="center"/>
    </xf>
    <xf numFmtId="0" fontId="3" fillId="0" borderId="7" xfId="0" quotePrefix="1" applyFont="1" applyFill="1" applyBorder="1" applyAlignment="1"/>
    <xf numFmtId="0" fontId="3" fillId="0" borderId="32" xfId="0" applyFont="1" applyFill="1" applyBorder="1" applyAlignment="1">
      <alignment vertical="top" wrapText="1"/>
    </xf>
    <xf numFmtId="0" fontId="10" fillId="0" borderId="7" xfId="0" quotePrefix="1" applyFont="1" applyFill="1" applyBorder="1"/>
    <xf numFmtId="0" fontId="10" fillId="0" borderId="7" xfId="0" quotePrefix="1" applyFont="1" applyFill="1" applyBorder="1" applyAlignment="1">
      <alignment vertical="top" wrapText="1"/>
    </xf>
    <xf numFmtId="4" fontId="3" fillId="0" borderId="7" xfId="0" applyNumberFormat="1" applyFont="1" applyFill="1" applyBorder="1" applyAlignment="1">
      <alignment horizontal="left" wrapText="1"/>
    </xf>
    <xf numFmtId="4" fontId="3" fillId="0" borderId="7" xfId="0" quotePrefix="1" applyNumberFormat="1" applyFont="1" applyFill="1" applyBorder="1" applyAlignment="1">
      <alignment horizontal="left" wrapText="1"/>
    </xf>
    <xf numFmtId="0" fontId="3" fillId="0" borderId="15" xfId="0" quotePrefix="1" applyNumberFormat="1" applyFont="1" applyFill="1" applyBorder="1" applyAlignment="1">
      <alignment vertical="center" wrapText="1"/>
    </xf>
    <xf numFmtId="0" fontId="3" fillId="0" borderId="15" xfId="0" quotePrefix="1" applyNumberFormat="1" applyFont="1" applyFill="1" applyBorder="1" applyAlignment="1"/>
    <xf numFmtId="2" fontId="3" fillId="0" borderId="7" xfId="0" quotePrefix="1" applyNumberFormat="1" applyFont="1" applyFill="1" applyBorder="1" applyAlignment="1">
      <alignment wrapText="1"/>
    </xf>
    <xf numFmtId="4" fontId="3" fillId="0" borderId="0" xfId="0" applyNumberFormat="1" applyFont="1" applyFill="1" applyBorder="1" applyAlignment="1">
      <alignment vertical="center" wrapText="1"/>
    </xf>
    <xf numFmtId="0" fontId="3" fillId="0" borderId="41" xfId="0" applyFont="1" applyFill="1" applyBorder="1" applyAlignment="1">
      <alignment wrapText="1"/>
    </xf>
    <xf numFmtId="3" fontId="3" fillId="0" borderId="7" xfId="0" applyNumberFormat="1" applyFont="1" applyFill="1" applyBorder="1" applyAlignment="1"/>
    <xf numFmtId="4" fontId="3" fillId="0" borderId="45" xfId="0" applyNumberFormat="1" applyFont="1" applyFill="1" applyBorder="1" applyAlignment="1">
      <alignment vertical="center" wrapText="1"/>
    </xf>
    <xf numFmtId="3" fontId="3" fillId="0" borderId="45" xfId="0" applyNumberFormat="1" applyFont="1" applyFill="1" applyBorder="1" applyAlignment="1">
      <alignment horizontal="center"/>
    </xf>
    <xf numFmtId="0" fontId="3" fillId="0" borderId="45" xfId="0" applyNumberFormat="1" applyFont="1" applyFill="1" applyBorder="1" applyAlignment="1">
      <alignment horizontal="center"/>
    </xf>
    <xf numFmtId="0" fontId="3" fillId="0" borderId="7" xfId="0" applyFont="1" applyFill="1" applyBorder="1" applyAlignment="1">
      <alignment horizontal="left"/>
    </xf>
    <xf numFmtId="4" fontId="3" fillId="0" borderId="45" xfId="0" quotePrefix="1" applyNumberFormat="1" applyFont="1" applyFill="1" applyBorder="1"/>
    <xf numFmtId="0" fontId="10" fillId="0" borderId="7" xfId="0" applyFont="1" applyFill="1" applyBorder="1" applyAlignment="1">
      <alignment horizontal="left"/>
    </xf>
    <xf numFmtId="0" fontId="3" fillId="0" borderId="45" xfId="0" quotePrefix="1" applyFont="1" applyFill="1" applyBorder="1" applyAlignment="1">
      <alignment wrapText="1"/>
    </xf>
    <xf numFmtId="4" fontId="3" fillId="0" borderId="45" xfId="0" applyNumberFormat="1" applyFont="1" applyFill="1" applyBorder="1" applyAlignment="1">
      <alignment horizontal="center"/>
    </xf>
    <xf numFmtId="4" fontId="3" fillId="0" borderId="45" xfId="0" quotePrefix="1" applyNumberFormat="1" applyFont="1" applyFill="1" applyBorder="1" applyAlignment="1"/>
    <xf numFmtId="0" fontId="10" fillId="0" borderId="7" xfId="0" applyFont="1" applyFill="1" applyBorder="1" applyAlignment="1">
      <alignment vertical="top" wrapText="1"/>
    </xf>
    <xf numFmtId="0" fontId="3" fillId="0" borderId="7" xfId="0" quotePrefix="1" applyNumberFormat="1" applyFont="1" applyFill="1" applyBorder="1" applyAlignment="1">
      <alignment wrapText="1"/>
    </xf>
    <xf numFmtId="4" fontId="3" fillId="0" borderId="27" xfId="0" quotePrefix="1" applyNumberFormat="1" applyFont="1" applyFill="1" applyBorder="1"/>
    <xf numFmtId="4" fontId="3" fillId="0" borderId="27" xfId="0" applyNumberFormat="1" applyFont="1" applyFill="1" applyBorder="1" applyAlignment="1">
      <alignment vertical="top" wrapText="1"/>
    </xf>
    <xf numFmtId="0" fontId="3" fillId="0" borderId="27" xfId="0" applyFont="1" applyFill="1" applyBorder="1" applyAlignment="1">
      <alignment wrapText="1"/>
    </xf>
    <xf numFmtId="4" fontId="3" fillId="0" borderId="28" xfId="0" applyNumberFormat="1" applyFont="1" applyFill="1" applyBorder="1" applyAlignment="1">
      <alignment wrapText="1"/>
    </xf>
    <xf numFmtId="4" fontId="3" fillId="0" borderId="45" xfId="0" quotePrefix="1" applyNumberFormat="1" applyFont="1" applyFill="1" applyBorder="1" applyAlignment="1">
      <alignment wrapText="1"/>
    </xf>
    <xf numFmtId="0" fontId="3" fillId="0" borderId="32" xfId="0" quotePrefix="1" applyNumberFormat="1" applyFont="1" applyFill="1" applyBorder="1" applyAlignment="1"/>
    <xf numFmtId="0" fontId="3" fillId="0" borderId="32" xfId="0" applyFont="1" applyFill="1" applyBorder="1"/>
    <xf numFmtId="4" fontId="3" fillId="0" borderId="45" xfId="0" quotePrefix="1" applyNumberFormat="1" applyFont="1" applyFill="1" applyBorder="1" applyAlignment="1">
      <alignment horizontal="left" vertical="top" wrapText="1"/>
    </xf>
    <xf numFmtId="0" fontId="3" fillId="0" borderId="7" xfId="0" applyNumberFormat="1" applyFont="1" applyFill="1" applyBorder="1" applyAlignment="1">
      <alignment horizontal="left" vertical="center" wrapText="1"/>
    </xf>
    <xf numFmtId="4" fontId="3" fillId="0" borderId="7" xfId="0" applyNumberFormat="1" applyFont="1" applyFill="1" applyBorder="1" applyAlignment="1">
      <alignment horizontal="left"/>
    </xf>
    <xf numFmtId="0" fontId="3" fillId="0" borderId="32" xfId="0" applyNumberFormat="1" applyFont="1" applyFill="1" applyBorder="1" applyAlignment="1">
      <alignment wrapText="1"/>
    </xf>
    <xf numFmtId="0" fontId="3" fillId="0" borderId="0" xfId="0" applyNumberFormat="1" applyFont="1" applyFill="1" applyBorder="1" applyAlignment="1">
      <alignment wrapText="1"/>
    </xf>
    <xf numFmtId="0" fontId="3" fillId="0" borderId="7" xfId="0" quotePrefix="1" applyFont="1" applyFill="1" applyBorder="1" applyAlignment="1">
      <alignment horizontal="right"/>
    </xf>
    <xf numFmtId="1" fontId="3" fillId="0" borderId="7" xfId="0" quotePrefix="1" applyNumberFormat="1" applyFont="1" applyFill="1" applyBorder="1" applyAlignment="1"/>
    <xf numFmtId="4" fontId="3" fillId="0" borderId="0" xfId="0" applyNumberFormat="1" applyFont="1" applyFill="1" applyBorder="1" applyAlignment="1">
      <alignment horizontal="center"/>
    </xf>
    <xf numFmtId="0" fontId="2" fillId="0" borderId="25" xfId="0" applyFont="1" applyFill="1" applyBorder="1" applyAlignment="1">
      <alignment horizontal="left" vertical="center"/>
    </xf>
    <xf numFmtId="0" fontId="2" fillId="0" borderId="21" xfId="0" applyFont="1" applyFill="1" applyBorder="1" applyAlignment="1">
      <alignment horizontal="left" vertical="center"/>
    </xf>
    <xf numFmtId="0" fontId="2" fillId="0" borderId="26" xfId="0" applyFont="1" applyFill="1" applyBorder="1" applyAlignment="1">
      <alignment horizontal="left" vertical="center"/>
    </xf>
    <xf numFmtId="4" fontId="3" fillId="0" borderId="0" xfId="0" quotePrefix="1" applyNumberFormat="1" applyFont="1" applyFill="1" applyBorder="1"/>
    <xf numFmtId="0" fontId="3" fillId="0" borderId="32" xfId="0" applyFont="1" applyFill="1" applyBorder="1" applyAlignment="1">
      <alignment wrapText="1"/>
    </xf>
    <xf numFmtId="0" fontId="3" fillId="0" borderId="7" xfId="0" quotePrefix="1" applyFont="1" applyFill="1" applyBorder="1" applyAlignment="1">
      <alignment horizontal="center"/>
    </xf>
    <xf numFmtId="4" fontId="3" fillId="0" borderId="7" xfId="0" quotePrefix="1" applyNumberFormat="1" applyFont="1" applyFill="1" applyBorder="1" applyAlignment="1">
      <alignment vertical="top" wrapText="1"/>
    </xf>
    <xf numFmtId="2" fontId="3" fillId="0" borderId="7" xfId="0" applyNumberFormat="1" applyFont="1" applyFill="1" applyBorder="1" applyAlignment="1">
      <alignment wrapText="1"/>
    </xf>
    <xf numFmtId="0" fontId="11" fillId="0" borderId="0" xfId="0" quotePrefix="1" applyFont="1" applyFill="1" applyBorder="1" applyAlignment="1">
      <alignment horizontal="center" vertical="top" wrapText="1"/>
    </xf>
    <xf numFmtId="4" fontId="12" fillId="0" borderId="0" xfId="0" applyNumberFormat="1" applyFont="1" applyFill="1" applyBorder="1" applyAlignment="1">
      <alignment horizontal="center"/>
    </xf>
    <xf numFmtId="0" fontId="11" fillId="0" borderId="0" xfId="0" applyFont="1" applyFill="1" applyBorder="1" applyAlignment="1">
      <alignment horizontal="center" vertical="top" wrapText="1"/>
    </xf>
    <xf numFmtId="49" fontId="12" fillId="0" borderId="22" xfId="0" applyNumberFormat="1" applyFont="1" applyFill="1" applyBorder="1" applyAlignment="1">
      <alignment horizontal="center" vertical="top"/>
    </xf>
    <xf numFmtId="49" fontId="3" fillId="0" borderId="0" xfId="0" applyNumberFormat="1" applyFont="1" applyFill="1"/>
    <xf numFmtId="0" fontId="1" fillId="0" borderId="0"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56" xfId="0" applyFont="1" applyFill="1" applyBorder="1" applyAlignment="1">
      <alignment horizontal="center"/>
    </xf>
    <xf numFmtId="0" fontId="3" fillId="0" borderId="57" xfId="0" applyFont="1" applyFill="1" applyBorder="1" applyAlignment="1">
      <alignment horizontal="center"/>
    </xf>
    <xf numFmtId="49" fontId="13" fillId="0" borderId="0" xfId="0" applyNumberFormat="1" applyFont="1" applyFill="1" applyBorder="1" applyAlignment="1">
      <alignment horizontal="center" vertical="top"/>
    </xf>
    <xf numFmtId="0" fontId="14" fillId="0" borderId="0" xfId="0" applyFont="1" applyFill="1" applyBorder="1" applyAlignment="1">
      <alignment horizontal="left" vertical="center" wrapText="1"/>
    </xf>
    <xf numFmtId="0" fontId="14" fillId="0" borderId="0" xfId="0" applyFont="1" applyFill="1" applyBorder="1" applyAlignment="1">
      <alignment horizontal="center"/>
    </xf>
    <xf numFmtId="4" fontId="14" fillId="0" borderId="0" xfId="0" applyNumberFormat="1" applyFont="1" applyFill="1" applyBorder="1" applyAlignment="1">
      <alignment horizontal="right"/>
    </xf>
    <xf numFmtId="0" fontId="14" fillId="0" borderId="0" xfId="0" applyFont="1" applyFill="1"/>
    <xf numFmtId="0" fontId="15" fillId="0" borderId="0" xfId="0" applyFont="1" applyFill="1"/>
    <xf numFmtId="49" fontId="2" fillId="0" borderId="60" xfId="0" applyNumberFormat="1" applyFont="1" applyFill="1" applyBorder="1" applyAlignment="1">
      <alignment horizontal="center" vertical="center"/>
    </xf>
    <xf numFmtId="49" fontId="16" fillId="0" borderId="64" xfId="0" applyNumberFormat="1" applyFont="1" applyFill="1" applyBorder="1" applyAlignment="1">
      <alignment horizontal="center" vertical="top"/>
    </xf>
    <xf numFmtId="0" fontId="3" fillId="0" borderId="65" xfId="0" applyFont="1" applyFill="1" applyBorder="1" applyAlignment="1">
      <alignment horizontal="left" vertical="top" wrapText="1"/>
    </xf>
    <xf numFmtId="0" fontId="14" fillId="0" borderId="65" xfId="0" applyFont="1" applyFill="1" applyBorder="1" applyAlignment="1">
      <alignment horizontal="center"/>
    </xf>
    <xf numFmtId="49" fontId="14" fillId="0" borderId="67" xfId="0" applyNumberFormat="1" applyFont="1" applyFill="1" applyBorder="1" applyAlignment="1">
      <alignment horizontal="center" vertical="top"/>
    </xf>
    <xf numFmtId="0" fontId="3" fillId="0" borderId="68" xfId="0" applyFont="1" applyFill="1" applyBorder="1" applyAlignment="1">
      <alignment horizontal="left" vertical="center" wrapText="1"/>
    </xf>
    <xf numFmtId="0" fontId="3" fillId="0" borderId="68" xfId="0" applyFont="1" applyFill="1" applyBorder="1" applyAlignment="1">
      <alignment horizontal="center"/>
    </xf>
    <xf numFmtId="2" fontId="3" fillId="0" borderId="68" xfId="1" applyNumberFormat="1" applyFont="1" applyFill="1" applyBorder="1" applyAlignment="1">
      <alignment horizontal="center"/>
    </xf>
    <xf numFmtId="49" fontId="16" fillId="0" borderId="70" xfId="0" applyNumberFormat="1" applyFont="1" applyFill="1" applyBorder="1" applyAlignment="1">
      <alignment horizontal="center" vertical="top"/>
    </xf>
    <xf numFmtId="0" fontId="3" fillId="0" borderId="70" xfId="0" applyFont="1" applyFill="1" applyBorder="1" applyAlignment="1">
      <alignment horizontal="left" vertical="top" wrapText="1"/>
    </xf>
    <xf numFmtId="0" fontId="3" fillId="0" borderId="70" xfId="0" applyFont="1" applyFill="1" applyBorder="1" applyAlignment="1">
      <alignment horizontal="center"/>
    </xf>
    <xf numFmtId="4" fontId="3" fillId="0" borderId="70" xfId="0" applyNumberFormat="1" applyFont="1" applyFill="1" applyBorder="1" applyAlignment="1">
      <alignment horizontal="right"/>
    </xf>
    <xf numFmtId="49" fontId="14" fillId="0" borderId="51" xfId="0" applyNumberFormat="1" applyFont="1" applyFill="1" applyBorder="1" applyAlignment="1">
      <alignment horizontal="right" vertical="center"/>
    </xf>
    <xf numFmtId="0" fontId="15" fillId="0" borderId="51" xfId="0" applyFont="1" applyFill="1" applyBorder="1" applyAlignment="1">
      <alignment horizontal="right" vertical="center"/>
    </xf>
    <xf numFmtId="4" fontId="17" fillId="0" borderId="51" xfId="0" applyNumberFormat="1" applyFont="1" applyFill="1" applyBorder="1" applyAlignment="1">
      <alignment horizontal="right" vertical="center"/>
    </xf>
    <xf numFmtId="49" fontId="14" fillId="0" borderId="74" xfId="0" applyNumberFormat="1" applyFont="1" applyFill="1" applyBorder="1" applyAlignment="1">
      <alignment horizontal="center" vertical="top"/>
    </xf>
    <xf numFmtId="0" fontId="3" fillId="0" borderId="75" xfId="0" applyFont="1" applyFill="1" applyBorder="1" applyAlignment="1">
      <alignment horizontal="left" vertical="center" wrapText="1"/>
    </xf>
    <xf numFmtId="0" fontId="3" fillId="0" borderId="75" xfId="0" applyFont="1" applyFill="1" applyBorder="1" applyAlignment="1">
      <alignment horizontal="center"/>
    </xf>
    <xf numFmtId="2" fontId="3" fillId="0" borderId="75" xfId="1" applyNumberFormat="1" applyFont="1" applyFill="1" applyBorder="1" applyAlignment="1">
      <alignment horizontal="center"/>
    </xf>
    <xf numFmtId="49" fontId="16" fillId="0" borderId="74" xfId="0" applyNumberFormat="1" applyFont="1" applyFill="1" applyBorder="1" applyAlignment="1">
      <alignment horizontal="center" vertical="top"/>
    </xf>
    <xf numFmtId="0" fontId="3" fillId="0" borderId="75" xfId="0" applyFont="1" applyFill="1" applyBorder="1" applyAlignment="1">
      <alignment horizontal="left" wrapText="1"/>
    </xf>
    <xf numFmtId="0" fontId="14" fillId="0" borderId="75" xfId="0" applyFont="1" applyFill="1" applyBorder="1" applyAlignment="1">
      <alignment horizontal="center"/>
    </xf>
    <xf numFmtId="1" fontId="3" fillId="0" borderId="75" xfId="1" applyNumberFormat="1" applyFont="1" applyFill="1" applyBorder="1" applyAlignment="1">
      <alignment horizontal="center"/>
    </xf>
    <xf numFmtId="49" fontId="3" fillId="0" borderId="74" xfId="0" applyNumberFormat="1" applyFont="1" applyFill="1" applyBorder="1" applyAlignment="1">
      <alignment horizontal="center" vertical="top"/>
    </xf>
    <xf numFmtId="0" fontId="3" fillId="0" borderId="77" xfId="0" applyFont="1" applyFill="1" applyBorder="1" applyAlignment="1">
      <alignment horizontal="left" vertical="top" wrapText="1"/>
    </xf>
    <xf numFmtId="0" fontId="3" fillId="0" borderId="77" xfId="0" applyFont="1" applyFill="1" applyBorder="1" applyAlignment="1">
      <alignment horizontal="center"/>
    </xf>
    <xf numFmtId="49" fontId="16" fillId="0" borderId="54" xfId="0" applyNumberFormat="1" applyFont="1" applyFill="1" applyBorder="1" applyAlignment="1">
      <alignment horizontal="center" vertical="top"/>
    </xf>
    <xf numFmtId="0" fontId="3" fillId="0" borderId="68" xfId="0" applyFont="1" applyFill="1" applyBorder="1" applyAlignment="1">
      <alignment horizontal="left" vertical="top" wrapText="1"/>
    </xf>
    <xf numFmtId="2" fontId="3" fillId="0" borderId="68" xfId="0" applyNumberFormat="1" applyFont="1" applyFill="1" applyBorder="1" applyAlignment="1">
      <alignment horizontal="center"/>
    </xf>
    <xf numFmtId="49" fontId="16" fillId="0" borderId="78" xfId="0" applyNumberFormat="1" applyFont="1" applyFill="1" applyBorder="1" applyAlignment="1">
      <alignment horizontal="center" vertical="top"/>
    </xf>
    <xf numFmtId="2" fontId="3" fillId="0" borderId="77" xfId="0" applyNumberFormat="1" applyFont="1" applyFill="1" applyBorder="1" applyAlignment="1">
      <alignment horizontal="center"/>
    </xf>
    <xf numFmtId="1" fontId="3" fillId="0" borderId="77" xfId="0" applyNumberFormat="1" applyFont="1" applyFill="1" applyBorder="1" applyAlignment="1">
      <alignment horizontal="center"/>
    </xf>
    <xf numFmtId="1" fontId="3" fillId="0" borderId="70" xfId="0" applyNumberFormat="1" applyFont="1" applyFill="1" applyBorder="1" applyAlignment="1">
      <alignment horizontal="center"/>
    </xf>
    <xf numFmtId="49" fontId="14" fillId="0" borderId="0" xfId="0" applyNumberFormat="1" applyFont="1" applyFill="1" applyBorder="1" applyAlignment="1">
      <alignment horizontal="right" vertical="center"/>
    </xf>
    <xf numFmtId="0" fontId="15" fillId="0" borderId="0" xfId="0" applyFont="1" applyFill="1" applyBorder="1" applyAlignment="1">
      <alignment horizontal="right" vertical="center"/>
    </xf>
    <xf numFmtId="4" fontId="17" fillId="0" borderId="0" xfId="0" applyNumberFormat="1" applyFont="1" applyFill="1" applyBorder="1" applyAlignment="1">
      <alignment horizontal="right" vertical="center"/>
    </xf>
    <xf numFmtId="0" fontId="2" fillId="0" borderId="61" xfId="0" applyFont="1" applyFill="1" applyBorder="1" applyAlignment="1">
      <alignment horizontal="left" vertical="center"/>
    </xf>
    <xf numFmtId="0" fontId="2" fillId="0" borderId="62" xfId="0" applyFont="1" applyFill="1" applyBorder="1" applyAlignment="1">
      <alignment horizontal="left" vertical="center"/>
    </xf>
    <xf numFmtId="0" fontId="2" fillId="0" borderId="80" xfId="0" applyFont="1" applyFill="1" applyBorder="1" applyAlignment="1">
      <alignment horizontal="left" vertical="center"/>
    </xf>
    <xf numFmtId="0" fontId="15" fillId="0" borderId="0" xfId="0" applyFont="1" applyFill="1" applyBorder="1"/>
    <xf numFmtId="49" fontId="14" fillId="0" borderId="0" xfId="0" applyNumberFormat="1" applyFont="1" applyFill="1"/>
    <xf numFmtId="49" fontId="16" fillId="0" borderId="83" xfId="0" applyNumberFormat="1" applyFont="1" applyFill="1" applyBorder="1" applyAlignment="1">
      <alignment horizontal="center" vertical="top"/>
    </xf>
    <xf numFmtId="0" fontId="0" fillId="0" borderId="84" xfId="0" applyBorder="1" applyAlignment="1">
      <alignment vertical="top" wrapText="1"/>
    </xf>
    <xf numFmtId="0" fontId="3" fillId="0" borderId="85" xfId="0" applyFont="1" applyFill="1" applyBorder="1" applyAlignment="1">
      <alignment horizontal="center"/>
    </xf>
    <xf numFmtId="2" fontId="3" fillId="0" borderId="85" xfId="1" applyNumberFormat="1" applyFont="1" applyFill="1" applyBorder="1" applyAlignment="1">
      <alignment horizontal="center"/>
    </xf>
    <xf numFmtId="49" fontId="15" fillId="0" borderId="70" xfId="0" applyNumberFormat="1" applyFont="1" applyFill="1" applyBorder="1"/>
    <xf numFmtId="0" fontId="15" fillId="0" borderId="70" xfId="0" applyFont="1" applyFill="1" applyBorder="1"/>
    <xf numFmtId="49" fontId="14" fillId="0" borderId="87" xfId="0" applyNumberFormat="1" applyFont="1" applyFill="1" applyBorder="1" applyAlignment="1">
      <alignment horizontal="right" vertical="center"/>
    </xf>
    <xf numFmtId="0" fontId="15" fillId="0" borderId="87" xfId="0" applyFont="1" applyFill="1" applyBorder="1" applyAlignment="1">
      <alignment horizontal="right" vertical="center"/>
    </xf>
    <xf numFmtId="4" fontId="17" fillId="0" borderId="87" xfId="0" applyNumberFormat="1" applyFont="1" applyFill="1" applyBorder="1" applyAlignment="1">
      <alignment horizontal="right" vertical="center"/>
    </xf>
    <xf numFmtId="49" fontId="2" fillId="0" borderId="58" xfId="0" applyNumberFormat="1" applyFont="1" applyFill="1" applyBorder="1" applyAlignment="1">
      <alignment horizontal="center" vertical="center"/>
    </xf>
    <xf numFmtId="0" fontId="3" fillId="0" borderId="75" xfId="0" applyNumberFormat="1" applyFont="1" applyFill="1" applyBorder="1" applyAlignment="1">
      <alignment horizontal="left" vertical="top" wrapText="1"/>
    </xf>
    <xf numFmtId="0" fontId="0" fillId="0" borderId="52" xfId="0" applyBorder="1" applyAlignment="1">
      <alignment vertical="top" wrapText="1"/>
    </xf>
    <xf numFmtId="0" fontId="3" fillId="0" borderId="53" xfId="0" applyFont="1" applyFill="1" applyBorder="1" applyAlignment="1">
      <alignment horizontal="left" vertical="center" wrapText="1"/>
    </xf>
    <xf numFmtId="0" fontId="0" fillId="0" borderId="68" xfId="0" applyFont="1" applyFill="1" applyBorder="1" applyAlignment="1">
      <alignment horizontal="center"/>
    </xf>
    <xf numFmtId="0" fontId="3" fillId="0" borderId="52" xfId="0" applyFont="1" applyFill="1" applyBorder="1" applyAlignment="1">
      <alignment horizontal="left" vertical="center" wrapText="1"/>
    </xf>
    <xf numFmtId="0" fontId="0" fillId="0" borderId="75" xfId="0" applyFont="1" applyFill="1" applyBorder="1" applyAlignment="1">
      <alignment horizontal="center"/>
    </xf>
    <xf numFmtId="0" fontId="3" fillId="0" borderId="70" xfId="0" applyFont="1" applyFill="1" applyBorder="1" applyAlignment="1">
      <alignment horizontal="left" vertical="center" wrapText="1"/>
    </xf>
    <xf numFmtId="0" fontId="0" fillId="0" borderId="70" xfId="0" applyFont="1" applyFill="1" applyBorder="1" applyAlignment="1">
      <alignment horizontal="center"/>
    </xf>
    <xf numFmtId="49" fontId="17" fillId="0" borderId="70" xfId="0" applyNumberFormat="1" applyFont="1" applyFill="1" applyBorder="1" applyAlignment="1">
      <alignment horizontal="center" vertical="top"/>
    </xf>
    <xf numFmtId="0" fontId="14" fillId="0" borderId="70" xfId="0" applyFont="1" applyFill="1" applyBorder="1" applyAlignment="1">
      <alignment horizontal="left" vertical="top" wrapText="1"/>
    </xf>
    <xf numFmtId="0" fontId="14" fillId="0" borderId="70" xfId="0" applyFont="1" applyFill="1" applyBorder="1" applyAlignment="1">
      <alignment horizontal="center"/>
    </xf>
    <xf numFmtId="4" fontId="14" fillId="0" borderId="70" xfId="0" applyNumberFormat="1" applyFont="1" applyFill="1" applyBorder="1" applyAlignment="1">
      <alignment horizontal="right"/>
    </xf>
    <xf numFmtId="0" fontId="14" fillId="0" borderId="0" xfId="0" applyFont="1" applyFill="1" applyBorder="1" applyAlignment="1">
      <alignment horizontal="right" vertical="center"/>
    </xf>
    <xf numFmtId="4" fontId="15" fillId="0" borderId="0" xfId="0" applyNumberFormat="1" applyFont="1" applyFill="1"/>
    <xf numFmtId="49" fontId="2" fillId="0" borderId="54" xfId="0" applyNumberFormat="1" applyFont="1" applyFill="1" applyBorder="1" applyAlignment="1">
      <alignment horizontal="center" vertical="center"/>
    </xf>
    <xf numFmtId="0" fontId="3" fillId="0" borderId="85" xfId="0" applyNumberFormat="1" applyFont="1" applyFill="1" applyBorder="1" applyAlignment="1">
      <alignment horizontal="left" vertical="top" wrapText="1"/>
    </xf>
    <xf numFmtId="1" fontId="3" fillId="0" borderId="85" xfId="1" applyNumberFormat="1" applyFont="1" applyFill="1" applyBorder="1" applyAlignment="1">
      <alignment horizontal="center"/>
    </xf>
    <xf numFmtId="1" fontId="3" fillId="0" borderId="77" xfId="1" applyNumberFormat="1" applyFont="1" applyFill="1" applyBorder="1" applyAlignment="1">
      <alignment horizontal="center"/>
    </xf>
    <xf numFmtId="49" fontId="16" fillId="0" borderId="64" xfId="0" applyNumberFormat="1" applyFont="1" applyFill="1" applyBorder="1" applyAlignment="1">
      <alignment horizontal="center" vertical="top"/>
    </xf>
    <xf numFmtId="0" fontId="3" fillId="0" borderId="65" xfId="0" applyNumberFormat="1" applyFont="1" applyFill="1" applyBorder="1" applyAlignment="1">
      <alignment horizontal="left" vertical="top" wrapText="1"/>
    </xf>
    <xf numFmtId="0" fontId="3" fillId="0" borderId="65" xfId="0" applyFont="1" applyFill="1" applyBorder="1" applyAlignment="1">
      <alignment horizontal="center"/>
    </xf>
    <xf numFmtId="1" fontId="3" fillId="0" borderId="65" xfId="1" applyNumberFormat="1" applyFont="1" applyFill="1" applyBorder="1" applyAlignment="1">
      <alignment horizontal="center"/>
    </xf>
    <xf numFmtId="0" fontId="3" fillId="0" borderId="75" xfId="0" applyNumberFormat="1" applyFont="1" applyFill="1" applyBorder="1" applyAlignment="1">
      <alignment horizontal="left" wrapText="1"/>
    </xf>
    <xf numFmtId="1" fontId="3" fillId="0" borderId="68" xfId="1" applyNumberFormat="1" applyFont="1" applyFill="1" applyBorder="1" applyAlignment="1">
      <alignment horizontal="center"/>
    </xf>
    <xf numFmtId="0" fontId="3" fillId="0" borderId="75" xfId="0" applyFont="1" applyFill="1" applyBorder="1" applyAlignment="1">
      <alignment horizontal="left" vertical="top" wrapText="1"/>
    </xf>
    <xf numFmtId="0" fontId="18" fillId="0" borderId="0" xfId="0" applyFont="1" applyFill="1" applyAlignment="1">
      <alignment horizontal="right" vertical="center"/>
    </xf>
    <xf numFmtId="0" fontId="18" fillId="0" borderId="0" xfId="0" applyFont="1" applyFill="1" applyBorder="1" applyAlignment="1">
      <alignment horizontal="right" vertical="center"/>
    </xf>
    <xf numFmtId="4" fontId="18" fillId="0"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0" fontId="1" fillId="0" borderId="81" xfId="0" applyFont="1" applyFill="1" applyBorder="1" applyAlignment="1">
      <alignment horizontal="center" vertical="center"/>
    </xf>
    <xf numFmtId="9" fontId="18" fillId="0" borderId="0" xfId="0" applyNumberFormat="1" applyFont="1" applyFill="1" applyBorder="1" applyAlignment="1">
      <alignment horizontal="right" vertical="center"/>
    </xf>
    <xf numFmtId="49" fontId="3" fillId="0" borderId="0" xfId="0" applyNumberFormat="1" applyFont="1" applyFill="1" applyAlignment="1">
      <alignment horizontal="left"/>
    </xf>
    <xf numFmtId="2" fontId="19" fillId="0" borderId="0" xfId="0" applyNumberFormat="1" applyFont="1" applyFill="1" applyBorder="1" applyAlignment="1" applyProtection="1">
      <alignment horizontal="center"/>
    </xf>
    <xf numFmtId="0" fontId="10" fillId="0" borderId="0" xfId="2"/>
    <xf numFmtId="0" fontId="9" fillId="0" borderId="56" xfId="2" applyFont="1" applyBorder="1" applyAlignment="1">
      <alignment horizontal="center" vertical="center" wrapText="1"/>
    </xf>
    <xf numFmtId="4" fontId="9" fillId="0" borderId="56" xfId="2" applyNumberFormat="1" applyFont="1" applyBorder="1" applyAlignment="1">
      <alignment horizontal="right" vertical="center" wrapText="1"/>
    </xf>
    <xf numFmtId="4" fontId="9" fillId="0" borderId="57" xfId="2" applyNumberFormat="1" applyFont="1" applyBorder="1" applyAlignment="1">
      <alignment horizontal="right" vertical="center" wrapText="1"/>
    </xf>
    <xf numFmtId="0" fontId="9" fillId="0" borderId="0" xfId="2" applyFont="1"/>
    <xf numFmtId="0" fontId="9" fillId="0" borderId="56" xfId="2" applyFont="1" applyBorder="1" applyAlignment="1">
      <alignment horizontal="center"/>
    </xf>
    <xf numFmtId="4" fontId="9" fillId="0" borderId="56" xfId="2" applyNumberFormat="1" applyFont="1" applyBorder="1" applyAlignment="1">
      <alignment horizontal="right"/>
    </xf>
    <xf numFmtId="4" fontId="9" fillId="0" borderId="57" xfId="2" applyNumberFormat="1" applyFont="1" applyBorder="1" applyAlignment="1">
      <alignment horizontal="right"/>
    </xf>
    <xf numFmtId="49" fontId="2" fillId="0" borderId="60" xfId="0" applyNumberFormat="1" applyFont="1" applyFill="1" applyBorder="1" applyAlignment="1">
      <alignment horizontal="center" vertical="top"/>
    </xf>
    <xf numFmtId="4" fontId="20" fillId="0" borderId="63" xfId="0" applyNumberFormat="1" applyFont="1" applyFill="1" applyBorder="1" applyAlignment="1">
      <alignment horizontal="right"/>
    </xf>
    <xf numFmtId="0" fontId="9" fillId="0" borderId="0" xfId="2" applyFont="1" applyBorder="1"/>
    <xf numFmtId="49" fontId="2" fillId="0" borderId="83" xfId="2" applyNumberFormat="1" applyFont="1" applyFill="1" applyBorder="1" applyAlignment="1">
      <alignment horizontal="center" vertical="top"/>
    </xf>
    <xf numFmtId="0" fontId="2" fillId="0" borderId="85" xfId="2" applyFont="1" applyFill="1" applyBorder="1"/>
    <xf numFmtId="0" fontId="3" fillId="0" borderId="85" xfId="2" applyFont="1" applyFill="1" applyBorder="1" applyAlignment="1">
      <alignment horizontal="center"/>
    </xf>
    <xf numFmtId="1" fontId="3" fillId="0" borderId="85" xfId="2" applyNumberFormat="1" applyFont="1" applyFill="1" applyBorder="1" applyAlignment="1">
      <alignment horizontal="center"/>
    </xf>
    <xf numFmtId="4" fontId="9" fillId="0" borderId="85" xfId="2" applyNumberFormat="1" applyFont="1" applyFill="1" applyBorder="1" applyAlignment="1">
      <alignment horizontal="right"/>
    </xf>
    <xf numFmtId="4" fontId="20" fillId="0" borderId="86" xfId="2" applyNumberFormat="1" applyFont="1" applyFill="1" applyBorder="1" applyAlignment="1">
      <alignment horizontal="right"/>
    </xf>
    <xf numFmtId="0" fontId="9" fillId="0" borderId="0" xfId="2" applyFont="1" applyBorder="1" applyAlignment="1">
      <alignment vertical="center"/>
    </xf>
    <xf numFmtId="0" fontId="9" fillId="0" borderId="0" xfId="2" applyFont="1" applyAlignment="1">
      <alignment vertical="center"/>
    </xf>
    <xf numFmtId="49" fontId="9" fillId="0" borderId="78" xfId="2" applyNumberFormat="1" applyFont="1" applyFill="1" applyBorder="1" applyAlignment="1">
      <alignment horizontal="center" vertical="top"/>
    </xf>
    <xf numFmtId="0" fontId="3" fillId="0" borderId="77" xfId="2" applyFont="1" applyFill="1" applyBorder="1" applyAlignment="1">
      <alignment horizontal="left" wrapText="1"/>
    </xf>
    <xf numFmtId="0" fontId="20" fillId="0" borderId="77" xfId="2" applyFont="1" applyBorder="1" applyAlignment="1">
      <alignment horizontal="center"/>
    </xf>
    <xf numFmtId="3" fontId="3" fillId="0" borderId="77" xfId="2" applyNumberFormat="1" applyFont="1" applyBorder="1" applyAlignment="1">
      <alignment horizontal="center" wrapText="1"/>
    </xf>
    <xf numFmtId="0" fontId="9" fillId="0" borderId="0" xfId="2" applyFont="1" applyFill="1"/>
    <xf numFmtId="49" fontId="9" fillId="0" borderId="78" xfId="0" applyNumberFormat="1" applyFont="1" applyFill="1" applyBorder="1" applyAlignment="1">
      <alignment horizontal="center" vertical="top"/>
    </xf>
    <xf numFmtId="0" fontId="3" fillId="0" borderId="77" xfId="2" applyFont="1" applyFill="1" applyBorder="1" applyAlignment="1">
      <alignment horizontal="left" vertical="center" wrapText="1"/>
    </xf>
    <xf numFmtId="0" fontId="9" fillId="0" borderId="77" xfId="2" applyFont="1" applyFill="1" applyBorder="1" applyAlignment="1">
      <alignment horizontal="center" vertical="center"/>
    </xf>
    <xf numFmtId="3" fontId="9" fillId="0" borderId="77" xfId="2" applyNumberFormat="1" applyFont="1" applyFill="1" applyBorder="1" applyAlignment="1">
      <alignment horizontal="center" vertical="center" wrapText="1"/>
    </xf>
    <xf numFmtId="0" fontId="20" fillId="0" borderId="77" xfId="2" applyFont="1" applyFill="1" applyBorder="1" applyAlignment="1">
      <alignment horizontal="center"/>
    </xf>
    <xf numFmtId="1" fontId="20" fillId="0" borderId="77" xfId="2" applyNumberFormat="1" applyFont="1" applyFill="1" applyBorder="1" applyAlignment="1">
      <alignment horizontal="center" wrapText="1"/>
    </xf>
    <xf numFmtId="49" fontId="9" fillId="0" borderId="78" xfId="2" applyNumberFormat="1" applyFont="1" applyFill="1" applyBorder="1" applyAlignment="1">
      <alignment horizontal="center" vertical="center"/>
    </xf>
    <xf numFmtId="0" fontId="3" fillId="0" borderId="77" xfId="2" applyFont="1" applyFill="1" applyBorder="1" applyAlignment="1">
      <alignment horizontal="left" vertical="top" wrapText="1"/>
    </xf>
    <xf numFmtId="0" fontId="20" fillId="0" borderId="61" xfId="2" applyFont="1" applyBorder="1" applyAlignment="1">
      <alignment vertical="top" wrapText="1"/>
    </xf>
    <xf numFmtId="0" fontId="9" fillId="0" borderId="62" xfId="2" applyFont="1" applyBorder="1" applyAlignment="1"/>
    <xf numFmtId="49" fontId="9" fillId="0" borderId="64" xfId="2" applyNumberFormat="1" applyFont="1" applyFill="1" applyBorder="1" applyAlignment="1">
      <alignment horizontal="center" vertical="top"/>
    </xf>
    <xf numFmtId="0" fontId="9" fillId="0" borderId="65" xfId="2" applyFont="1" applyFill="1" applyBorder="1" applyAlignment="1">
      <alignment horizontal="center"/>
    </xf>
    <xf numFmtId="49" fontId="9" fillId="0" borderId="74" xfId="2" applyNumberFormat="1" applyFont="1" applyFill="1" applyBorder="1" applyAlignment="1">
      <alignment horizontal="center" vertical="top"/>
    </xf>
    <xf numFmtId="0" fontId="9" fillId="0" borderId="92" xfId="2" applyFont="1" applyFill="1" applyBorder="1" applyAlignment="1">
      <alignment horizontal="center"/>
    </xf>
    <xf numFmtId="1" fontId="9" fillId="0" borderId="92" xfId="2" applyNumberFormat="1" applyFont="1" applyFill="1" applyBorder="1" applyAlignment="1">
      <alignment horizontal="center" wrapText="1"/>
    </xf>
    <xf numFmtId="49" fontId="20" fillId="0" borderId="74" xfId="0" applyNumberFormat="1" applyFont="1" applyBorder="1" applyAlignment="1">
      <alignment horizontal="center" vertical="top"/>
    </xf>
    <xf numFmtId="0" fontId="20" fillId="0" borderId="92" xfId="0" applyFont="1" applyBorder="1" applyAlignment="1">
      <alignment horizontal="center"/>
    </xf>
    <xf numFmtId="0" fontId="10" fillId="0" borderId="0" xfId="2" applyFont="1" applyFill="1"/>
    <xf numFmtId="0" fontId="3" fillId="0" borderId="0" xfId="4" applyFont="1" applyFill="1" applyBorder="1" applyAlignment="1">
      <alignment horizontal="left" vertical="center" wrapText="1"/>
    </xf>
    <xf numFmtId="49" fontId="20" fillId="0" borderId="91" xfId="0" applyNumberFormat="1" applyFont="1" applyBorder="1" applyAlignment="1">
      <alignment horizontal="center" vertical="top"/>
    </xf>
    <xf numFmtId="0" fontId="20" fillId="0" borderId="94" xfId="0" applyFont="1" applyBorder="1" applyAlignment="1">
      <alignment horizontal="center"/>
    </xf>
    <xf numFmtId="0" fontId="10" fillId="0" borderId="0" xfId="2" applyFont="1"/>
    <xf numFmtId="0" fontId="3" fillId="0" borderId="65" xfId="4" applyFont="1" applyFill="1" applyBorder="1" applyAlignment="1">
      <alignment horizontal="left" vertical="center" wrapText="1"/>
    </xf>
    <xf numFmtId="49" fontId="9" fillId="0" borderId="91" xfId="0" applyNumberFormat="1" applyFont="1" applyBorder="1" applyAlignment="1">
      <alignment horizontal="center" vertical="top"/>
    </xf>
    <xf numFmtId="49" fontId="9" fillId="0" borderId="91" xfId="2" applyNumberFormat="1" applyFont="1" applyFill="1" applyBorder="1" applyAlignment="1">
      <alignment horizontal="center" vertical="top"/>
    </xf>
    <xf numFmtId="0" fontId="9" fillId="0" borderId="94" xfId="2" applyNumberFormat="1" applyFont="1" applyFill="1" applyBorder="1" applyAlignment="1">
      <alignment horizontal="right"/>
    </xf>
    <xf numFmtId="1" fontId="9" fillId="0" borderId="92" xfId="2" applyNumberFormat="1" applyFont="1" applyFill="1" applyBorder="1" applyAlignment="1">
      <alignment horizontal="center"/>
    </xf>
    <xf numFmtId="0" fontId="9" fillId="0" borderId="94" xfId="2" applyFont="1" applyFill="1" applyBorder="1" applyAlignment="1">
      <alignment horizontal="center"/>
    </xf>
    <xf numFmtId="49" fontId="20" fillId="0" borderId="91" xfId="2" applyNumberFormat="1" applyFont="1" applyBorder="1" applyAlignment="1">
      <alignment horizontal="center" vertical="top"/>
    </xf>
    <xf numFmtId="0" fontId="9" fillId="0" borderId="94" xfId="2" applyFont="1" applyBorder="1" applyAlignment="1">
      <alignment horizontal="center"/>
    </xf>
    <xf numFmtId="0" fontId="9" fillId="0" borderId="92" xfId="2" applyFont="1" applyBorder="1" applyAlignment="1">
      <alignment horizontal="center"/>
    </xf>
    <xf numFmtId="49" fontId="3" fillId="0" borderId="68" xfId="2" applyNumberFormat="1" applyFont="1" applyFill="1" applyBorder="1" applyAlignment="1">
      <alignment vertical="center" wrapText="1"/>
    </xf>
    <xf numFmtId="49" fontId="20" fillId="0" borderId="60" xfId="0" applyNumberFormat="1" applyFont="1" applyBorder="1" applyAlignment="1">
      <alignment horizontal="center" vertical="center"/>
    </xf>
    <xf numFmtId="0" fontId="2" fillId="0" borderId="61" xfId="0" applyFont="1" applyFill="1" applyBorder="1" applyAlignment="1">
      <alignment horizontal="left" vertical="center" wrapText="1"/>
    </xf>
    <xf numFmtId="4" fontId="23" fillId="0" borderId="62" xfId="0" applyNumberFormat="1" applyFont="1" applyBorder="1" applyAlignment="1">
      <alignment horizontal="right" vertical="center"/>
    </xf>
    <xf numFmtId="1" fontId="20" fillId="0" borderId="62" xfId="0" applyNumberFormat="1" applyFont="1" applyBorder="1" applyAlignment="1">
      <alignment horizontal="center" vertical="center"/>
    </xf>
    <xf numFmtId="49" fontId="9" fillId="0" borderId="83" xfId="0" applyNumberFormat="1" applyFont="1" applyBorder="1" applyAlignment="1">
      <alignment horizontal="center" vertical="top"/>
    </xf>
    <xf numFmtId="0" fontId="9" fillId="0" borderId="68" xfId="0" applyFont="1" applyBorder="1" applyAlignment="1">
      <alignment horizontal="center"/>
    </xf>
    <xf numFmtId="0" fontId="9" fillId="0" borderId="68" xfId="0" applyFont="1" applyFill="1" applyBorder="1" applyAlignment="1">
      <alignment horizontal="center"/>
    </xf>
    <xf numFmtId="49" fontId="9" fillId="0" borderId="64" xfId="0" applyNumberFormat="1" applyFont="1" applyBorder="1" applyAlignment="1">
      <alignment horizontal="center" vertical="top"/>
    </xf>
    <xf numFmtId="0" fontId="3" fillId="0" borderId="65" xfId="0" applyFont="1" applyFill="1" applyBorder="1" applyAlignment="1">
      <alignment horizontal="left" vertical="center" wrapText="1"/>
    </xf>
    <xf numFmtId="0" fontId="9" fillId="0" borderId="65" xfId="0" applyFont="1" applyBorder="1" applyAlignment="1">
      <alignment horizontal="center"/>
    </xf>
    <xf numFmtId="0" fontId="9" fillId="0" borderId="65" xfId="0" applyFont="1" applyFill="1" applyBorder="1" applyAlignment="1">
      <alignment horizontal="center"/>
    </xf>
    <xf numFmtId="49" fontId="9" fillId="0" borderId="67" xfId="0" applyNumberFormat="1" applyFont="1" applyBorder="1" applyAlignment="1">
      <alignment horizontal="center" vertical="top"/>
    </xf>
    <xf numFmtId="49" fontId="9" fillId="0" borderId="78" xfId="0" applyNumberFormat="1" applyFont="1" applyBorder="1" applyAlignment="1">
      <alignment horizontal="center" vertical="top"/>
    </xf>
    <xf numFmtId="0" fontId="3" fillId="0" borderId="77" xfId="0" applyNumberFormat="1" applyFont="1" applyFill="1" applyBorder="1" applyAlignment="1">
      <alignment horizontal="left" vertical="top" wrapText="1"/>
    </xf>
    <xf numFmtId="0" fontId="9" fillId="0" borderId="77" xfId="0" applyFont="1" applyBorder="1" applyAlignment="1">
      <alignment horizontal="center"/>
    </xf>
    <xf numFmtId="0" fontId="9" fillId="0" borderId="0" xfId="0" applyFont="1"/>
    <xf numFmtId="0" fontId="3" fillId="0" borderId="83" xfId="0" applyFont="1" applyBorder="1" applyAlignment="1">
      <alignment horizontal="center" vertical="top"/>
    </xf>
    <xf numFmtId="0" fontId="3" fillId="0" borderId="85" xfId="0" applyFont="1" applyBorder="1" applyAlignment="1">
      <alignment horizontal="left" vertical="top" wrapText="1"/>
    </xf>
    <xf numFmtId="0" fontId="3" fillId="0" borderId="85" xfId="0" applyFont="1" applyBorder="1" applyAlignment="1">
      <alignment horizontal="center"/>
    </xf>
    <xf numFmtId="49" fontId="9" fillId="0" borderId="67" xfId="0" applyNumberFormat="1" applyFont="1" applyFill="1" applyBorder="1" applyAlignment="1">
      <alignment horizontal="center" vertical="top"/>
    </xf>
    <xf numFmtId="0" fontId="9" fillId="0" borderId="77" xfId="0" applyFont="1" applyFill="1" applyBorder="1" applyAlignment="1">
      <alignment horizontal="left" vertical="top" wrapText="1"/>
    </xf>
    <xf numFmtId="0" fontId="9" fillId="0" borderId="77" xfId="0" applyFont="1" applyFill="1" applyBorder="1" applyAlignment="1">
      <alignment horizontal="center" wrapText="1"/>
    </xf>
    <xf numFmtId="1" fontId="9" fillId="0" borderId="77" xfId="0" applyNumberFormat="1" applyFont="1" applyFill="1" applyBorder="1" applyAlignment="1">
      <alignment horizontal="center" wrapText="1"/>
    </xf>
    <xf numFmtId="0" fontId="24" fillId="0" borderId="0" xfId="0" applyFont="1" applyFill="1" applyAlignment="1">
      <alignment wrapText="1"/>
    </xf>
    <xf numFmtId="0" fontId="2" fillId="0" borderId="62" xfId="0" applyFont="1" applyFill="1" applyBorder="1" applyAlignment="1">
      <alignment horizontal="left"/>
    </xf>
    <xf numFmtId="0" fontId="2" fillId="0" borderId="62" xfId="0" applyFont="1" applyBorder="1" applyAlignment="1">
      <alignment horizontal="center"/>
    </xf>
    <xf numFmtId="0" fontId="25" fillId="0" borderId="77" xfId="0" applyFont="1" applyBorder="1" applyAlignment="1">
      <alignment vertical="top" wrapText="1"/>
    </xf>
    <xf numFmtId="0" fontId="25" fillId="0" borderId="77" xfId="0" applyFont="1" applyBorder="1" applyAlignment="1">
      <alignment horizontal="center" wrapText="1"/>
    </xf>
    <xf numFmtId="49" fontId="2" fillId="0" borderId="95" xfId="0" applyNumberFormat="1" applyFont="1" applyFill="1" applyBorder="1" applyAlignment="1">
      <alignment horizontal="center" vertical="top"/>
    </xf>
    <xf numFmtId="0" fontId="2" fillId="0" borderId="88" xfId="0" applyFont="1" applyFill="1" applyBorder="1" applyAlignment="1">
      <alignment vertical="center"/>
    </xf>
    <xf numFmtId="0" fontId="3" fillId="0" borderId="89" xfId="0" applyFont="1" applyFill="1" applyBorder="1" applyAlignment="1">
      <alignment vertical="center"/>
    </xf>
    <xf numFmtId="4" fontId="3" fillId="0" borderId="89" xfId="0" applyNumberFormat="1" applyFont="1" applyFill="1" applyBorder="1" applyAlignment="1">
      <alignment horizontal="center"/>
    </xf>
    <xf numFmtId="3" fontId="9" fillId="0" borderId="77" xfId="0" applyNumberFormat="1" applyFont="1" applyBorder="1" applyAlignment="1">
      <alignment horizontal="center" wrapText="1"/>
    </xf>
    <xf numFmtId="0" fontId="3" fillId="0" borderId="92" xfId="0" applyFont="1" applyFill="1" applyBorder="1" applyAlignment="1">
      <alignment horizontal="left" vertical="top" wrapText="1"/>
    </xf>
    <xf numFmtId="0" fontId="9" fillId="0" borderId="92" xfId="0" applyFont="1" applyBorder="1" applyAlignment="1">
      <alignment horizontal="center"/>
    </xf>
    <xf numFmtId="3" fontId="9" fillId="0" borderId="92" xfId="0" applyNumberFormat="1" applyFont="1" applyBorder="1" applyAlignment="1">
      <alignment horizontal="center" wrapText="1"/>
    </xf>
    <xf numFmtId="0" fontId="10" fillId="0" borderId="0" xfId="0" applyFont="1"/>
    <xf numFmtId="0" fontId="8" fillId="0" borderId="95" xfId="0" applyFont="1" applyBorder="1"/>
    <xf numFmtId="49" fontId="2" fillId="0" borderId="89" xfId="0" applyNumberFormat="1" applyFont="1" applyFill="1" applyBorder="1" applyAlignment="1">
      <alignment vertical="center"/>
    </xf>
    <xf numFmtId="0" fontId="20" fillId="0" borderId="89" xfId="2" applyFont="1" applyFill="1" applyBorder="1" applyAlignment="1">
      <alignment vertical="center"/>
    </xf>
    <xf numFmtId="0" fontId="20" fillId="0" borderId="89" xfId="2" applyFont="1" applyFill="1" applyBorder="1" applyAlignment="1">
      <alignment horizontal="center"/>
    </xf>
    <xf numFmtId="0" fontId="3" fillId="0" borderId="97" xfId="2" applyFont="1" applyBorder="1" applyAlignment="1">
      <alignment horizontal="center"/>
    </xf>
    <xf numFmtId="0" fontId="3" fillId="0" borderId="24" xfId="2" applyFont="1" applyFill="1" applyBorder="1"/>
    <xf numFmtId="0" fontId="3" fillId="0" borderId="24" xfId="2" applyFont="1" applyBorder="1"/>
    <xf numFmtId="0" fontId="3" fillId="0" borderId="24" xfId="2" applyFont="1" applyBorder="1" applyAlignment="1">
      <alignment horizontal="center"/>
    </xf>
    <xf numFmtId="4" fontId="3" fillId="0" borderId="24" xfId="2" applyNumberFormat="1" applyFont="1" applyBorder="1" applyAlignment="1">
      <alignment horizontal="right"/>
    </xf>
    <xf numFmtId="4" fontId="3" fillId="0" borderId="98" xfId="2" applyNumberFormat="1" applyFont="1" applyBorder="1" applyAlignment="1">
      <alignment horizontal="right"/>
    </xf>
    <xf numFmtId="0" fontId="3" fillId="0" borderId="91" xfId="2" applyFont="1" applyBorder="1" applyAlignment="1">
      <alignment horizontal="center"/>
    </xf>
    <xf numFmtId="0" fontId="3" fillId="0" borderId="0" xfId="2" applyFont="1" applyFill="1" applyBorder="1"/>
    <xf numFmtId="0" fontId="3" fillId="0" borderId="0" xfId="2" applyFont="1" applyBorder="1"/>
    <xf numFmtId="0" fontId="3" fillId="0" borderId="0" xfId="2" applyFont="1" applyBorder="1" applyAlignment="1">
      <alignment horizontal="center"/>
    </xf>
    <xf numFmtId="4" fontId="3" fillId="0" borderId="0" xfId="2" applyNumberFormat="1" applyFont="1" applyBorder="1" applyAlignment="1">
      <alignment horizontal="right"/>
    </xf>
    <xf numFmtId="4" fontId="3" fillId="0" borderId="81" xfId="2" applyNumberFormat="1" applyFont="1" applyBorder="1" applyAlignment="1">
      <alignment horizontal="right"/>
    </xf>
    <xf numFmtId="0" fontId="9" fillId="0" borderId="91" xfId="2" applyFont="1" applyBorder="1" applyAlignment="1">
      <alignment horizontal="center"/>
    </xf>
    <xf numFmtId="49" fontId="2" fillId="0" borderId="99" xfId="2" applyNumberFormat="1" applyFont="1" applyFill="1" applyBorder="1" applyAlignment="1">
      <alignment horizontal="center" vertical="top"/>
    </xf>
    <xf numFmtId="0" fontId="2" fillId="0" borderId="100" xfId="2" applyFont="1" applyFill="1" applyBorder="1"/>
    <xf numFmtId="0" fontId="3" fillId="0" borderId="100" xfId="2" applyFont="1" applyFill="1" applyBorder="1" applyAlignment="1">
      <alignment horizontal="center"/>
    </xf>
    <xf numFmtId="1" fontId="3" fillId="0" borderId="100" xfId="2" applyNumberFormat="1" applyFont="1" applyFill="1" applyBorder="1" applyAlignment="1">
      <alignment horizontal="center"/>
    </xf>
    <xf numFmtId="4" fontId="9" fillId="0" borderId="100" xfId="2" applyNumberFormat="1" applyFont="1" applyFill="1" applyBorder="1" applyAlignment="1">
      <alignment horizontal="right"/>
    </xf>
    <xf numFmtId="4" fontId="20" fillId="0" borderId="100" xfId="0" applyNumberFormat="1" applyFont="1" applyBorder="1" applyAlignment="1">
      <alignment horizontal="right"/>
    </xf>
    <xf numFmtId="0" fontId="2" fillId="0" borderId="100" xfId="0" applyFont="1" applyFill="1" applyBorder="1" applyAlignment="1">
      <alignment horizontal="left"/>
    </xf>
    <xf numFmtId="0" fontId="2" fillId="0" borderId="100" xfId="0" applyFont="1" applyBorder="1" applyAlignment="1">
      <alignment horizontal="center"/>
    </xf>
    <xf numFmtId="4" fontId="2" fillId="0" borderId="100" xfId="0" applyNumberFormat="1" applyFont="1" applyBorder="1" applyAlignment="1">
      <alignment horizontal="right"/>
    </xf>
    <xf numFmtId="0" fontId="2" fillId="0" borderId="100" xfId="0" applyFont="1" applyFill="1" applyBorder="1" applyAlignment="1">
      <alignment horizontal="center"/>
    </xf>
    <xf numFmtId="4" fontId="2" fillId="0" borderId="100" xfId="0" applyNumberFormat="1" applyFont="1" applyFill="1" applyBorder="1" applyAlignment="1">
      <alignment horizontal="right"/>
    </xf>
    <xf numFmtId="0" fontId="9" fillId="0" borderId="101" xfId="2" applyFont="1" applyBorder="1" applyAlignment="1">
      <alignment horizontal="center"/>
    </xf>
    <xf numFmtId="0" fontId="2" fillId="0" borderId="100" xfId="2" applyFont="1" applyFill="1" applyBorder="1" applyAlignment="1">
      <alignment horizontal="left" vertical="center"/>
    </xf>
    <xf numFmtId="0" fontId="20" fillId="0" borderId="100" xfId="2" applyFont="1" applyBorder="1" applyAlignment="1">
      <alignment horizontal="left" vertical="center"/>
    </xf>
    <xf numFmtId="0" fontId="20" fillId="0" borderId="100" xfId="2" applyFont="1" applyBorder="1" applyAlignment="1">
      <alignment horizontal="center" vertical="center"/>
    </xf>
    <xf numFmtId="4" fontId="20" fillId="0" borderId="100" xfId="2" applyNumberFormat="1" applyFont="1" applyBorder="1" applyAlignment="1">
      <alignment horizontal="right" vertical="center"/>
    </xf>
    <xf numFmtId="0" fontId="27" fillId="0" borderId="0" xfId="2" applyFont="1" applyBorder="1" applyAlignment="1">
      <alignment horizontal="center" vertical="top"/>
    </xf>
    <xf numFmtId="0" fontId="2" fillId="0" borderId="0" xfId="2" applyFont="1" applyFill="1" applyBorder="1" applyAlignment="1">
      <alignment horizontal="left" vertical="center" wrapText="1"/>
    </xf>
    <xf numFmtId="49" fontId="28" fillId="0" borderId="0" xfId="2" applyNumberFormat="1" applyFont="1" applyBorder="1" applyAlignment="1">
      <alignment horizontal="center"/>
    </xf>
    <xf numFmtId="0" fontId="3" fillId="0" borderId="0" xfId="2" applyFont="1" applyBorder="1" applyAlignment="1">
      <alignment horizontal="right"/>
    </xf>
    <xf numFmtId="0" fontId="3" fillId="0" borderId="0" xfId="2" applyFont="1" applyAlignment="1">
      <alignment horizontal="center"/>
    </xf>
    <xf numFmtId="0" fontId="3" fillId="0" borderId="0" xfId="2" applyFont="1" applyFill="1"/>
    <xf numFmtId="0" fontId="3" fillId="0" borderId="0" xfId="2" applyFont="1"/>
    <xf numFmtId="0" fontId="28" fillId="0" borderId="0" xfId="2" applyFont="1" applyBorder="1" applyAlignment="1">
      <alignment horizontal="center"/>
    </xf>
    <xf numFmtId="0" fontId="28" fillId="0" borderId="0" xfId="2" applyFont="1" applyBorder="1" applyAlignment="1">
      <alignment horizontal="right"/>
    </xf>
    <xf numFmtId="0" fontId="28" fillId="0" borderId="0" xfId="5" applyFont="1" applyBorder="1" applyAlignment="1">
      <alignment horizontal="right"/>
    </xf>
    <xf numFmtId="4" fontId="3" fillId="0" borderId="0" xfId="2" applyNumberFormat="1" applyFont="1" applyAlignment="1">
      <alignment horizontal="right"/>
    </xf>
    <xf numFmtId="0" fontId="3" fillId="0" borderId="103" xfId="4" applyFont="1" applyFill="1" applyBorder="1" applyAlignment="1">
      <alignment horizontal="left" vertical="center" wrapText="1"/>
    </xf>
    <xf numFmtId="2" fontId="3" fillId="0" borderId="0" xfId="0" applyNumberFormat="1" applyFont="1" applyBorder="1" applyAlignment="1" applyProtection="1"/>
    <xf numFmtId="0" fontId="3" fillId="0" borderId="0" xfId="5" applyFont="1" applyBorder="1" applyAlignment="1"/>
    <xf numFmtId="0" fontId="3" fillId="0" borderId="0" xfId="0" applyFont="1" applyBorder="1" applyAlignment="1"/>
    <xf numFmtId="0" fontId="28" fillId="0" borderId="0" xfId="2" applyFont="1" applyBorder="1" applyAlignment="1"/>
    <xf numFmtId="0" fontId="28" fillId="0" borderId="0" xfId="2" applyFont="1" applyAlignment="1"/>
    <xf numFmtId="0" fontId="31" fillId="0" borderId="0" xfId="0" applyFont="1"/>
    <xf numFmtId="4" fontId="3" fillId="0" borderId="56" xfId="0" applyNumberFormat="1" applyFont="1" applyFill="1" applyBorder="1" applyAlignment="1">
      <alignment horizontal="center" vertical="center" wrapText="1"/>
    </xf>
    <xf numFmtId="4" fontId="3" fillId="0" borderId="57" xfId="0" applyNumberFormat="1" applyFont="1" applyFill="1" applyBorder="1" applyAlignment="1">
      <alignment horizontal="center" wrapText="1"/>
    </xf>
    <xf numFmtId="4" fontId="3" fillId="0" borderId="56" xfId="0" applyNumberFormat="1" applyFont="1" applyFill="1" applyBorder="1" applyAlignment="1">
      <alignment horizontal="center"/>
    </xf>
    <xf numFmtId="4" fontId="3" fillId="0" borderId="57" xfId="0" applyNumberFormat="1" applyFont="1" applyFill="1" applyBorder="1" applyAlignment="1">
      <alignment horizontal="center"/>
    </xf>
    <xf numFmtId="0" fontId="3" fillId="0" borderId="62" xfId="0" applyFont="1" applyFill="1" applyBorder="1" applyAlignment="1">
      <alignment horizontal="center" vertical="top" wrapText="1"/>
    </xf>
    <xf numFmtId="0" fontId="3" fillId="0" borderId="62" xfId="0" applyFont="1" applyFill="1" applyBorder="1" applyAlignment="1">
      <alignment horizontal="justify" vertical="top"/>
    </xf>
    <xf numFmtId="0" fontId="3" fillId="0" borderId="62" xfId="0" applyFont="1" applyFill="1" applyBorder="1" applyAlignment="1">
      <alignment horizontal="center"/>
    </xf>
    <xf numFmtId="4" fontId="3" fillId="0" borderId="62" xfId="0" applyNumberFormat="1" applyFont="1" applyFill="1" applyBorder="1" applyAlignment="1">
      <alignment horizontal="center"/>
    </xf>
    <xf numFmtId="0" fontId="0" fillId="2" borderId="0" xfId="0" applyFill="1"/>
    <xf numFmtId="49" fontId="2" fillId="0" borderId="67" xfId="0" applyNumberFormat="1" applyFont="1" applyFill="1" applyBorder="1" applyAlignment="1">
      <alignment horizontal="left" vertical="center"/>
    </xf>
    <xf numFmtId="0" fontId="2" fillId="0" borderId="77" xfId="0" applyFont="1" applyFill="1" applyBorder="1" applyAlignment="1">
      <alignment horizontal="justify" vertical="top" wrapText="1"/>
    </xf>
    <xf numFmtId="0" fontId="2" fillId="0" borderId="77" xfId="0" applyFont="1" applyFill="1" applyBorder="1" applyAlignment="1">
      <alignment horizontal="left" vertical="center"/>
    </xf>
    <xf numFmtId="49" fontId="3" fillId="0" borderId="78" xfId="0" applyNumberFormat="1" applyFont="1" applyFill="1" applyBorder="1" applyAlignment="1">
      <alignment horizontal="center" vertical="top"/>
    </xf>
    <xf numFmtId="0" fontId="3" fillId="0" borderId="77" xfId="0" applyFont="1" applyFill="1" applyBorder="1" applyAlignment="1">
      <alignment horizontal="justify" vertical="top" wrapText="1"/>
    </xf>
    <xf numFmtId="0" fontId="33" fillId="2" borderId="0" xfId="0" applyFont="1" applyFill="1"/>
    <xf numFmtId="0" fontId="34" fillId="2" borderId="0" xfId="0" applyFont="1" applyFill="1"/>
    <xf numFmtId="0" fontId="3" fillId="0" borderId="104" xfId="0" applyFont="1" applyFill="1" applyBorder="1" applyAlignment="1">
      <alignment horizontal="center"/>
    </xf>
    <xf numFmtId="0" fontId="3" fillId="0" borderId="105" xfId="0" applyFont="1" applyFill="1" applyBorder="1" applyAlignment="1">
      <alignment horizontal="center"/>
    </xf>
    <xf numFmtId="49" fontId="3" fillId="0" borderId="77" xfId="0" applyNumberFormat="1" applyFont="1" applyFill="1" applyBorder="1" applyAlignment="1">
      <alignment horizontal="justify" vertical="top" wrapText="1"/>
    </xf>
    <xf numFmtId="0" fontId="3" fillId="2" borderId="77" xfId="0" applyFont="1" applyFill="1" applyBorder="1" applyAlignment="1">
      <alignment horizontal="center"/>
    </xf>
    <xf numFmtId="0" fontId="9" fillId="2" borderId="77" xfId="0" applyFont="1" applyFill="1" applyBorder="1" applyAlignment="1">
      <alignment horizontal="justify" vertical="top" wrapText="1"/>
    </xf>
    <xf numFmtId="0" fontId="3" fillId="0" borderId="94" xfId="0" applyFont="1" applyBorder="1" applyAlignment="1">
      <alignment horizontal="center"/>
    </xf>
    <xf numFmtId="4" fontId="3" fillId="0" borderId="77" xfId="0" applyNumberFormat="1" applyFont="1" applyFill="1" applyBorder="1" applyAlignment="1">
      <alignment horizontal="justify" vertical="top" wrapText="1"/>
    </xf>
    <xf numFmtId="0" fontId="3" fillId="0" borderId="77" xfId="0" applyFont="1" applyBorder="1" applyAlignment="1">
      <alignment horizontal="center"/>
    </xf>
    <xf numFmtId="0" fontId="2" fillId="0" borderId="24" xfId="0" applyFont="1" applyFill="1" applyBorder="1" applyAlignment="1">
      <alignment horizontal="center" vertical="top"/>
    </xf>
    <xf numFmtId="0" fontId="32" fillId="0" borderId="24" xfId="0" applyFont="1" applyFill="1" applyBorder="1" applyAlignment="1">
      <alignment horizontal="justify" vertical="top"/>
    </xf>
    <xf numFmtId="0" fontId="32" fillId="0" borderId="24" xfId="0" applyFont="1" applyFill="1" applyBorder="1" applyAlignment="1">
      <alignment horizontal="center"/>
    </xf>
    <xf numFmtId="4" fontId="32" fillId="0" borderId="24" xfId="0" applyNumberFormat="1" applyFont="1" applyFill="1" applyBorder="1" applyAlignment="1"/>
    <xf numFmtId="4" fontId="3" fillId="0" borderId="24" xfId="0" applyNumberFormat="1" applyFont="1" applyFill="1" applyBorder="1" applyAlignment="1">
      <alignment horizontal="right"/>
    </xf>
    <xf numFmtId="0" fontId="0" fillId="2" borderId="0" xfId="0" applyFill="1" applyBorder="1"/>
    <xf numFmtId="4" fontId="2" fillId="0" borderId="68" xfId="0" applyNumberFormat="1" applyFont="1" applyFill="1" applyBorder="1" applyAlignment="1">
      <alignment horizontal="left" vertical="center"/>
    </xf>
    <xf numFmtId="0" fontId="32" fillId="0" borderId="77" xfId="0" applyFont="1" applyFill="1" applyBorder="1" applyAlignment="1">
      <alignment horizontal="center"/>
    </xf>
    <xf numFmtId="0" fontId="3" fillId="0" borderId="77" xfId="0" applyFont="1" applyBorder="1" applyAlignment="1">
      <alignment horizontal="justify" vertical="top" wrapText="1"/>
    </xf>
    <xf numFmtId="0" fontId="3" fillId="0" borderId="68" xfId="0" applyFont="1" applyBorder="1" applyAlignment="1">
      <alignment horizontal="justify" vertical="top" wrapText="1"/>
    </xf>
    <xf numFmtId="0" fontId="3" fillId="0" borderId="72" xfId="0" applyFont="1" applyBorder="1" applyAlignment="1">
      <alignment horizontal="center"/>
    </xf>
    <xf numFmtId="49" fontId="3" fillId="0" borderId="68" xfId="0" applyNumberFormat="1" applyFont="1" applyBorder="1" applyAlignment="1">
      <alignment horizontal="justify" vertical="top" wrapText="1"/>
    </xf>
    <xf numFmtId="0" fontId="3" fillId="0" borderId="106" xfId="0" applyFont="1" applyBorder="1" applyAlignment="1">
      <alignment horizontal="center"/>
    </xf>
    <xf numFmtId="0" fontId="3" fillId="0" borderId="51" xfId="0" applyFont="1" applyBorder="1" applyAlignment="1">
      <alignment horizontal="center"/>
    </xf>
    <xf numFmtId="0" fontId="3" fillId="3" borderId="77" xfId="0" applyFont="1" applyFill="1" applyBorder="1" applyAlignment="1">
      <alignment horizontal="center"/>
    </xf>
    <xf numFmtId="3" fontId="3" fillId="0" borderId="72" xfId="0" applyNumberFormat="1" applyFont="1" applyBorder="1" applyAlignment="1">
      <alignment horizontal="center"/>
    </xf>
    <xf numFmtId="3" fontId="3" fillId="0" borderId="106" xfId="0" applyNumberFormat="1" applyFont="1" applyBorder="1" applyAlignment="1">
      <alignment horizontal="center"/>
    </xf>
    <xf numFmtId="49" fontId="2" fillId="0" borderId="0" xfId="0" applyNumberFormat="1" applyFont="1" applyFill="1" applyBorder="1" applyAlignment="1">
      <alignment horizontal="right" vertical="center"/>
    </xf>
    <xf numFmtId="0" fontId="32" fillId="0" borderId="0" xfId="0" applyFont="1" applyFill="1" applyBorder="1" applyAlignment="1">
      <alignment horizontal="right"/>
    </xf>
    <xf numFmtId="49" fontId="2" fillId="0" borderId="83" xfId="0" applyNumberFormat="1" applyFont="1" applyFill="1" applyBorder="1" applyAlignment="1">
      <alignment horizontal="center" vertical="center"/>
    </xf>
    <xf numFmtId="0" fontId="3" fillId="0" borderId="0" xfId="0" applyFont="1" applyAlignment="1">
      <alignment horizontal="center" vertical="top"/>
    </xf>
    <xf numFmtId="0" fontId="3" fillId="0" borderId="0" xfId="0" applyFont="1" applyAlignment="1">
      <alignment horizontal="justify" vertical="top"/>
    </xf>
    <xf numFmtId="0" fontId="3" fillId="0" borderId="0" xfId="0" applyFont="1" applyAlignment="1">
      <alignment horizontal="center"/>
    </xf>
    <xf numFmtId="4" fontId="3" fillId="0" borderId="0" xfId="0" applyNumberFormat="1" applyFont="1" applyAlignment="1"/>
    <xf numFmtId="2" fontId="3" fillId="0" borderId="0" xfId="0" applyNumberFormat="1" applyFont="1" applyBorder="1" applyAlignment="1" applyProtection="1">
      <alignment horizontal="center" vertical="top"/>
    </xf>
    <xf numFmtId="2" fontId="7" fillId="0" borderId="0" xfId="0" applyNumberFormat="1" applyFont="1" applyBorder="1" applyAlignment="1" applyProtection="1">
      <alignment horizontal="justify" vertical="top"/>
    </xf>
    <xf numFmtId="4" fontId="7" fillId="0" borderId="0" xfId="0" applyNumberFormat="1" applyFont="1" applyBorder="1" applyAlignment="1" applyProtection="1">
      <alignment horizontal="center"/>
    </xf>
    <xf numFmtId="0" fontId="29" fillId="0" borderId="0" xfId="0" applyFont="1" applyBorder="1" applyAlignment="1">
      <alignment horizontal="center" vertical="top"/>
    </xf>
    <xf numFmtId="0" fontId="29" fillId="0" borderId="0" xfId="0" applyFont="1" applyBorder="1" applyAlignment="1">
      <alignment horizontal="justify" vertical="top"/>
    </xf>
    <xf numFmtId="0" fontId="29" fillId="0" borderId="0" xfId="0" applyFont="1" applyBorder="1" applyAlignment="1">
      <alignment horizontal="center"/>
    </xf>
    <xf numFmtId="0" fontId="29" fillId="0" borderId="0" xfId="0" applyFont="1" applyAlignment="1">
      <alignment horizontal="center"/>
    </xf>
    <xf numFmtId="4" fontId="29" fillId="0" borderId="0" xfId="0" applyNumberFormat="1" applyFont="1" applyAlignment="1"/>
    <xf numFmtId="0" fontId="29" fillId="0" borderId="0" xfId="0" applyFont="1" applyAlignment="1">
      <alignment horizontal="center" vertical="top"/>
    </xf>
    <xf numFmtId="0" fontId="29" fillId="0" borderId="0" xfId="0" applyFont="1" applyAlignment="1">
      <alignment horizontal="justify" vertical="top"/>
    </xf>
    <xf numFmtId="2" fontId="3" fillId="0" borderId="0" xfId="0" applyNumberFormat="1" applyFont="1" applyBorder="1" applyAlignment="1" applyProtection="1">
      <alignment horizontal="center"/>
    </xf>
    <xf numFmtId="4" fontId="7" fillId="0" borderId="0" xfId="0" applyNumberFormat="1" applyFont="1" applyBorder="1" applyAlignment="1" applyProtection="1"/>
    <xf numFmtId="0" fontId="29" fillId="0" borderId="0" xfId="0" applyFont="1" applyAlignment="1">
      <alignment vertical="top"/>
    </xf>
    <xf numFmtId="49" fontId="2" fillId="0" borderId="99" xfId="2" applyNumberFormat="1" applyFont="1" applyFill="1" applyBorder="1" applyAlignment="1">
      <alignment horizontal="center" vertical="center"/>
    </xf>
    <xf numFmtId="0" fontId="2" fillId="0" borderId="100" xfId="2" applyFont="1" applyFill="1" applyBorder="1" applyAlignment="1">
      <alignment vertical="center"/>
    </xf>
    <xf numFmtId="0" fontId="3" fillId="0" borderId="100" xfId="2" applyFont="1" applyFill="1" applyBorder="1" applyAlignment="1">
      <alignment horizontal="center" vertical="center"/>
    </xf>
    <xf numFmtId="1" fontId="3" fillId="0" borderId="100" xfId="2" applyNumberFormat="1" applyFont="1" applyFill="1" applyBorder="1" applyAlignment="1">
      <alignment horizontal="center" vertical="center"/>
    </xf>
    <xf numFmtId="4" fontId="9" fillId="0" borderId="100" xfId="2" applyNumberFormat="1" applyFont="1" applyFill="1" applyBorder="1" applyAlignment="1">
      <alignment horizontal="right" vertical="center"/>
    </xf>
    <xf numFmtId="49" fontId="2" fillId="0" borderId="79" xfId="0" applyNumberFormat="1" applyFont="1" applyFill="1" applyBorder="1" applyAlignment="1">
      <alignment vertical="center"/>
    </xf>
    <xf numFmtId="0" fontId="32" fillId="0" borderId="62" xfId="0" applyFont="1" applyBorder="1" applyAlignment="1"/>
    <xf numFmtId="0" fontId="32" fillId="0" borderId="63" xfId="0" applyFont="1" applyBorder="1" applyAlignment="1"/>
    <xf numFmtId="49" fontId="2" fillId="0" borderId="79" xfId="0" applyNumberFormat="1" applyFont="1" applyFill="1" applyBorder="1" applyAlignment="1">
      <alignment horizontal="center" vertical="center"/>
    </xf>
    <xf numFmtId="0" fontId="35" fillId="0" borderId="108" xfId="2" applyFont="1" applyFill="1" applyBorder="1" applyAlignment="1">
      <alignment horizontal="center" vertical="center" wrapText="1"/>
    </xf>
    <xf numFmtId="0" fontId="35" fillId="0" borderId="109" xfId="2" applyFont="1" applyFill="1" applyBorder="1" applyAlignment="1">
      <alignment horizontal="center" vertical="center" wrapText="1"/>
    </xf>
    <xf numFmtId="0" fontId="32" fillId="0" borderId="0" xfId="0" applyFont="1"/>
    <xf numFmtId="0" fontId="3" fillId="0" borderId="108" xfId="2" applyFont="1" applyFill="1" applyBorder="1" applyAlignment="1">
      <alignment horizontal="center"/>
    </xf>
    <xf numFmtId="0" fontId="3" fillId="0" borderId="109" xfId="2" applyFont="1" applyFill="1" applyBorder="1" applyAlignment="1">
      <alignment horizontal="center"/>
    </xf>
    <xf numFmtId="0" fontId="30" fillId="0" borderId="110" xfId="0" applyFont="1" applyBorder="1" applyAlignment="1">
      <alignment horizontal="justify" vertical="top"/>
    </xf>
    <xf numFmtId="0" fontId="32" fillId="0" borderId="108" xfId="0" applyFont="1" applyBorder="1"/>
    <xf numFmtId="0" fontId="32" fillId="0" borderId="109" xfId="0" applyFont="1" applyBorder="1"/>
    <xf numFmtId="0" fontId="32" fillId="0" borderId="112" xfId="0" applyFont="1" applyBorder="1" applyAlignment="1">
      <alignment horizontal="justify" vertical="top"/>
    </xf>
    <xf numFmtId="0" fontId="32" fillId="0" borderId="113" xfId="0" applyFont="1" applyBorder="1"/>
    <xf numFmtId="0" fontId="30" fillId="0" borderId="100" xfId="0" applyFont="1" applyBorder="1" applyAlignment="1">
      <alignment vertical="top"/>
    </xf>
    <xf numFmtId="0" fontId="32" fillId="0" borderId="0" xfId="0" applyFont="1" applyBorder="1"/>
    <xf numFmtId="0" fontId="32" fillId="0" borderId="0" xfId="0" applyFont="1" applyAlignment="1">
      <alignment vertical="top"/>
    </xf>
    <xf numFmtId="0" fontId="2" fillId="0" borderId="61" xfId="0" applyFont="1" applyFill="1" applyBorder="1" applyAlignment="1">
      <alignment vertical="top" wrapText="1"/>
    </xf>
    <xf numFmtId="0" fontId="2" fillId="0" borderId="62" xfId="0" applyFont="1" applyFill="1" applyBorder="1" applyAlignment="1">
      <alignment vertical="top"/>
    </xf>
    <xf numFmtId="0" fontId="2" fillId="0" borderId="80" xfId="0" applyFont="1" applyFill="1" applyBorder="1" applyAlignment="1">
      <alignment vertical="top"/>
    </xf>
    <xf numFmtId="164" fontId="2" fillId="0" borderId="79" xfId="2" applyNumberFormat="1" applyFont="1" applyBorder="1" applyAlignment="1">
      <alignment vertical="center"/>
    </xf>
    <xf numFmtId="164" fontId="2" fillId="0" borderId="62" xfId="2" applyNumberFormat="1" applyFont="1" applyBorder="1" applyAlignment="1">
      <alignment vertical="center"/>
    </xf>
    <xf numFmtId="0" fontId="2" fillId="0" borderId="79" xfId="2" applyFont="1" applyFill="1" applyBorder="1" applyAlignment="1">
      <alignment vertical="center"/>
    </xf>
    <xf numFmtId="0" fontId="2" fillId="0" borderId="62" xfId="2" applyFont="1" applyFill="1" applyBorder="1" applyAlignment="1">
      <alignment vertical="center"/>
    </xf>
    <xf numFmtId="0" fontId="20" fillId="0" borderId="79" xfId="0" applyFont="1" applyBorder="1" applyAlignment="1">
      <alignment vertical="center"/>
    </xf>
    <xf numFmtId="0" fontId="20" fillId="0" borderId="62" xfId="0" applyFont="1" applyBorder="1" applyAlignment="1">
      <alignment vertical="center"/>
    </xf>
    <xf numFmtId="49" fontId="20" fillId="0" borderId="74" xfId="2" applyNumberFormat="1" applyFont="1" applyBorder="1" applyAlignment="1">
      <alignment horizontal="center" vertical="top"/>
    </xf>
    <xf numFmtId="0" fontId="3" fillId="0" borderId="92" xfId="2" applyFont="1" applyBorder="1" applyAlignment="1">
      <alignment horizontal="center"/>
    </xf>
    <xf numFmtId="0" fontId="20" fillId="0" borderId="61" xfId="0" applyFont="1" applyBorder="1" applyAlignment="1">
      <alignment vertical="top" wrapText="1"/>
    </xf>
    <xf numFmtId="0" fontId="20" fillId="0" borderId="62" xfId="0" applyFont="1" applyBorder="1" applyAlignment="1">
      <alignment vertical="top" wrapText="1"/>
    </xf>
    <xf numFmtId="0" fontId="20" fillId="0" borderId="71" xfId="2" applyFont="1" applyBorder="1" applyAlignment="1">
      <alignment vertical="center"/>
    </xf>
    <xf numFmtId="0" fontId="20" fillId="0" borderId="70" xfId="2" applyFont="1" applyBorder="1" applyAlignment="1">
      <alignment vertical="center"/>
    </xf>
    <xf numFmtId="49" fontId="16" fillId="0" borderId="67" xfId="0" applyNumberFormat="1" applyFont="1" applyFill="1" applyBorder="1" applyAlignment="1">
      <alignment horizontal="center" vertical="top"/>
    </xf>
    <xf numFmtId="4" fontId="10" fillId="0" borderId="45" xfId="0" applyNumberFormat="1" applyFont="1" applyFill="1" applyBorder="1" applyAlignment="1">
      <alignment wrapText="1"/>
    </xf>
    <xf numFmtId="0" fontId="3" fillId="0" borderId="45" xfId="0" applyFont="1" applyFill="1" applyBorder="1" applyAlignment="1">
      <alignment horizontal="center" wrapText="1"/>
    </xf>
    <xf numFmtId="2" fontId="3" fillId="0" borderId="45" xfId="0" quotePrefix="1" applyNumberFormat="1" applyFont="1" applyFill="1" applyBorder="1" applyAlignment="1"/>
    <xf numFmtId="49" fontId="9" fillId="0" borderId="116" xfId="2" applyNumberFormat="1" applyFont="1" applyFill="1" applyBorder="1" applyAlignment="1">
      <alignment horizontal="center" vertical="top"/>
    </xf>
    <xf numFmtId="0" fontId="9" fillId="0" borderId="106" xfId="2" applyFont="1" applyFill="1" applyBorder="1" applyAlignment="1">
      <alignment horizontal="center"/>
    </xf>
    <xf numFmtId="1" fontId="9" fillId="0" borderId="68" xfId="2" applyNumberFormat="1" applyFont="1" applyFill="1" applyBorder="1" applyAlignment="1">
      <alignment horizontal="center" wrapText="1"/>
    </xf>
    <xf numFmtId="0" fontId="32" fillId="0" borderId="0" xfId="0" applyFont="1" applyAlignment="1">
      <alignment horizontal="center"/>
    </xf>
    <xf numFmtId="0" fontId="32" fillId="0" borderId="110" xfId="0" applyFont="1" applyBorder="1"/>
    <xf numFmtId="0" fontId="32" fillId="0" borderId="120" xfId="0" applyFont="1" applyBorder="1" applyAlignment="1">
      <alignment horizontal="justify" vertical="top"/>
    </xf>
    <xf numFmtId="0" fontId="32" fillId="0" borderId="120" xfId="0" applyFont="1" applyBorder="1"/>
    <xf numFmtId="0" fontId="32" fillId="0" borderId="92" xfId="0" applyFont="1" applyFill="1" applyBorder="1" applyAlignment="1">
      <alignment horizontal="justify" vertical="top"/>
    </xf>
    <xf numFmtId="0" fontId="32" fillId="0" borderId="92" xfId="0" applyFont="1" applyBorder="1"/>
    <xf numFmtId="0" fontId="32" fillId="0" borderId="92" xfId="0" applyFont="1" applyFill="1" applyBorder="1" applyAlignment="1">
      <alignment vertical="top"/>
    </xf>
    <xf numFmtId="0" fontId="32" fillId="0" borderId="92" xfId="0" applyFont="1" applyBorder="1" applyAlignment="1">
      <alignment vertical="top"/>
    </xf>
    <xf numFmtId="0" fontId="32" fillId="0" borderId="65" xfId="0" applyFont="1" applyBorder="1" applyAlignment="1">
      <alignment horizontal="justify" vertical="top"/>
    </xf>
    <xf numFmtId="0" fontId="32" fillId="0" borderId="65" xfId="0" applyFont="1" applyBorder="1"/>
    <xf numFmtId="0" fontId="32" fillId="0" borderId="110" xfId="0" applyFont="1" applyBorder="1" applyAlignment="1">
      <alignment vertical="top"/>
    </xf>
    <xf numFmtId="0" fontId="32" fillId="0" borderId="92" xfId="0" applyFont="1" applyBorder="1" applyAlignment="1">
      <alignment horizontal="justify" vertical="top"/>
    </xf>
    <xf numFmtId="0" fontId="32" fillId="0" borderId="68" xfId="0" applyFont="1" applyBorder="1" applyAlignment="1">
      <alignment horizontal="justify" vertical="top"/>
    </xf>
    <xf numFmtId="0" fontId="32" fillId="0" borderId="68" xfId="0" applyFont="1" applyBorder="1"/>
    <xf numFmtId="0" fontId="3" fillId="0" borderId="65" xfId="2" applyFont="1" applyFill="1" applyBorder="1" applyAlignment="1">
      <alignment horizontal="justify" vertical="top" wrapText="1"/>
    </xf>
    <xf numFmtId="0" fontId="30" fillId="0" borderId="108" xfId="0" applyFont="1" applyBorder="1" applyAlignment="1">
      <alignment vertical="top"/>
    </xf>
    <xf numFmtId="0" fontId="32" fillId="0" borderId="100" xfId="0" applyFont="1" applyBorder="1"/>
    <xf numFmtId="0" fontId="32" fillId="0" borderId="129" xfId="0" applyFont="1" applyBorder="1"/>
    <xf numFmtId="0" fontId="32" fillId="0" borderId="130" xfId="0" applyFont="1" applyBorder="1"/>
    <xf numFmtId="0" fontId="32" fillId="0" borderId="94" xfId="0" applyFont="1" applyBorder="1"/>
    <xf numFmtId="0" fontId="32" fillId="0" borderId="68" xfId="0" applyFont="1" applyBorder="1" applyAlignment="1">
      <alignment vertical="top"/>
    </xf>
    <xf numFmtId="0" fontId="32" fillId="0" borderId="77" xfId="0" applyFont="1" applyBorder="1" applyAlignment="1">
      <alignment horizontal="justify" vertical="top"/>
    </xf>
    <xf numFmtId="0" fontId="32" fillId="0" borderId="77" xfId="0" applyFont="1" applyBorder="1"/>
    <xf numFmtId="0" fontId="32" fillId="0" borderId="72" xfId="0" applyFont="1" applyBorder="1"/>
    <xf numFmtId="0" fontId="30" fillId="0" borderId="92" xfId="0" applyFont="1" applyBorder="1" applyAlignment="1">
      <alignment vertical="top"/>
    </xf>
    <xf numFmtId="0" fontId="32" fillId="0" borderId="103" xfId="0" applyFont="1" applyBorder="1"/>
    <xf numFmtId="0" fontId="32" fillId="0" borderId="110" xfId="0" applyFont="1" applyBorder="1" applyAlignment="1">
      <alignment horizontal="justify" vertical="top"/>
    </xf>
    <xf numFmtId="0" fontId="2" fillId="0" borderId="92" xfId="0" applyFont="1" applyFill="1" applyBorder="1" applyAlignment="1">
      <alignment vertical="top"/>
    </xf>
    <xf numFmtId="0" fontId="2" fillId="0" borderId="92" xfId="0" applyFont="1" applyBorder="1" applyAlignment="1">
      <alignment vertical="top"/>
    </xf>
    <xf numFmtId="49" fontId="30" fillId="0" borderId="107" xfId="0" applyNumberFormat="1" applyFont="1" applyBorder="1" applyAlignment="1">
      <alignment horizontal="center" vertical="top"/>
    </xf>
    <xf numFmtId="49" fontId="32" fillId="0" borderId="111" xfId="0" applyNumberFormat="1" applyFont="1" applyBorder="1" applyAlignment="1">
      <alignment horizontal="center" vertical="top"/>
    </xf>
    <xf numFmtId="49" fontId="32" fillId="0" borderId="107" xfId="0" applyNumberFormat="1" applyFont="1" applyBorder="1" applyAlignment="1">
      <alignment horizontal="center" vertical="top"/>
    </xf>
    <xf numFmtId="49" fontId="30" fillId="0" borderId="117" xfId="0" applyNumberFormat="1" applyFont="1" applyBorder="1" applyAlignment="1">
      <alignment horizontal="center" vertical="top"/>
    </xf>
    <xf numFmtId="49" fontId="32" fillId="0" borderId="119" xfId="0" applyNumberFormat="1" applyFont="1" applyBorder="1" applyAlignment="1">
      <alignment horizontal="center" vertical="top"/>
    </xf>
    <xf numFmtId="49" fontId="32" fillId="0" borderId="122" xfId="0" applyNumberFormat="1" applyFont="1" applyBorder="1" applyAlignment="1">
      <alignment horizontal="center" vertical="top"/>
    </xf>
    <xf numFmtId="49" fontId="32" fillId="0" borderId="124" xfId="0" applyNumberFormat="1" applyFont="1" applyBorder="1" applyAlignment="1">
      <alignment horizontal="center" vertical="top"/>
    </xf>
    <xf numFmtId="49" fontId="32" fillId="0" borderId="126" xfId="0" applyNumberFormat="1" applyFont="1" applyBorder="1" applyAlignment="1">
      <alignment horizontal="center" vertical="top"/>
    </xf>
    <xf numFmtId="49" fontId="32" fillId="0" borderId="127" xfId="0" applyNumberFormat="1" applyFont="1" applyBorder="1" applyAlignment="1">
      <alignment horizontal="center" vertical="top"/>
    </xf>
    <xf numFmtId="49" fontId="32" fillId="0" borderId="101" xfId="0" applyNumberFormat="1" applyFont="1" applyBorder="1" applyAlignment="1">
      <alignment horizontal="center" vertical="top"/>
    </xf>
    <xf numFmtId="49" fontId="32" fillId="0" borderId="131" xfId="0" applyNumberFormat="1" applyFont="1" applyBorder="1" applyAlignment="1">
      <alignment horizontal="center" vertical="top"/>
    </xf>
    <xf numFmtId="49" fontId="32" fillId="0" borderId="117" xfId="0" applyNumberFormat="1" applyFont="1" applyBorder="1" applyAlignment="1">
      <alignment horizontal="center" vertical="top"/>
    </xf>
    <xf numFmtId="49" fontId="32" fillId="0" borderId="0" xfId="0" applyNumberFormat="1" applyFont="1" applyAlignment="1">
      <alignment horizontal="center" vertical="top"/>
    </xf>
    <xf numFmtId="0" fontId="32" fillId="0" borderId="113" xfId="0" applyFont="1" applyBorder="1" applyAlignment="1">
      <alignment horizontal="center"/>
    </xf>
    <xf numFmtId="0" fontId="32" fillId="0" borderId="108" xfId="0" applyFont="1" applyBorder="1" applyAlignment="1">
      <alignment horizontal="center"/>
    </xf>
    <xf numFmtId="0" fontId="32" fillId="0" borderId="110" xfId="0" applyFont="1" applyBorder="1" applyAlignment="1">
      <alignment horizontal="center"/>
    </xf>
    <xf numFmtId="0" fontId="32" fillId="0" borderId="120" xfId="0" applyFont="1" applyBorder="1" applyAlignment="1">
      <alignment horizontal="center"/>
    </xf>
    <xf numFmtId="0" fontId="32" fillId="0" borderId="92" xfId="0" applyFont="1" applyBorder="1" applyAlignment="1">
      <alignment horizontal="center"/>
    </xf>
    <xf numFmtId="0" fontId="32" fillId="0" borderId="65" xfId="0" applyFont="1" applyBorder="1" applyAlignment="1">
      <alignment horizontal="center"/>
    </xf>
    <xf numFmtId="0" fontId="32" fillId="0" borderId="68" xfId="0" applyFont="1" applyBorder="1" applyAlignment="1">
      <alignment horizontal="center"/>
    </xf>
    <xf numFmtId="0" fontId="32" fillId="0" borderId="100" xfId="0" applyFont="1" applyBorder="1" applyAlignment="1">
      <alignment horizontal="center"/>
    </xf>
    <xf numFmtId="0" fontId="32" fillId="0" borderId="77" xfId="0" applyFont="1" applyBorder="1" applyAlignment="1">
      <alignment horizontal="center"/>
    </xf>
    <xf numFmtId="0" fontId="32" fillId="0" borderId="105" xfId="0" applyFont="1" applyBorder="1" applyAlignment="1">
      <alignment horizontal="center"/>
    </xf>
    <xf numFmtId="0" fontId="32" fillId="0" borderId="133" xfId="0" applyFont="1" applyBorder="1" applyAlignment="1">
      <alignment horizontal="center"/>
    </xf>
    <xf numFmtId="0" fontId="32" fillId="0" borderId="53" xfId="0" applyFont="1" applyBorder="1" applyAlignment="1">
      <alignment horizontal="center"/>
    </xf>
    <xf numFmtId="0" fontId="32" fillId="0" borderId="104" xfId="0" applyFont="1" applyBorder="1" applyAlignment="1">
      <alignment horizontal="center"/>
    </xf>
    <xf numFmtId="0" fontId="32" fillId="0" borderId="134" xfId="0" applyFont="1" applyBorder="1" applyAlignment="1">
      <alignment horizontal="center"/>
    </xf>
    <xf numFmtId="4" fontId="20" fillId="0" borderId="100" xfId="0" applyNumberFormat="1" applyFont="1" applyFill="1" applyBorder="1" applyAlignment="1">
      <alignment horizontal="right"/>
    </xf>
    <xf numFmtId="49" fontId="9" fillId="0" borderId="101" xfId="2" applyNumberFormat="1" applyFont="1" applyFill="1" applyBorder="1" applyAlignment="1">
      <alignment horizontal="center"/>
    </xf>
    <xf numFmtId="0" fontId="20" fillId="0" borderId="100" xfId="2" applyFont="1" applyFill="1" applyBorder="1" applyAlignment="1">
      <alignment horizontal="left" vertical="center"/>
    </xf>
    <xf numFmtId="0" fontId="20" fillId="0" borderId="100" xfId="2" applyFont="1" applyFill="1" applyBorder="1" applyAlignment="1">
      <alignment horizontal="center" vertical="center"/>
    </xf>
    <xf numFmtId="4" fontId="20" fillId="0" borderId="100" xfId="2" applyNumberFormat="1" applyFont="1" applyFill="1" applyBorder="1" applyAlignment="1">
      <alignment horizontal="right" vertical="center"/>
    </xf>
    <xf numFmtId="4" fontId="3" fillId="0" borderId="77" xfId="0" applyNumberFormat="1" applyFont="1" applyFill="1" applyBorder="1" applyAlignment="1">
      <alignment horizontal="center"/>
    </xf>
    <xf numFmtId="0" fontId="39" fillId="0" borderId="0" xfId="0" applyFont="1" applyAlignment="1">
      <alignment horizontal="justify" vertical="center"/>
    </xf>
    <xf numFmtId="0" fontId="40" fillId="0" borderId="0" xfId="0" applyFont="1"/>
    <xf numFmtId="0" fontId="39" fillId="0" borderId="0" xfId="0" applyFont="1" applyAlignment="1">
      <alignment vertical="center"/>
    </xf>
    <xf numFmtId="0" fontId="0" fillId="0" borderId="0" xfId="0" applyFont="1"/>
    <xf numFmtId="0" fontId="41" fillId="0" borderId="0" xfId="0" applyFont="1" applyAlignment="1">
      <alignment vertical="center"/>
    </xf>
    <xf numFmtId="0" fontId="41" fillId="0" borderId="0" xfId="0" applyFont="1" applyAlignment="1">
      <alignment horizontal="left" vertical="center" indent="15"/>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3" fillId="0" borderId="78" xfId="0" applyNumberFormat="1" applyFont="1" applyBorder="1" applyAlignment="1">
      <alignment horizontal="center" vertical="top"/>
    </xf>
    <xf numFmtId="0" fontId="3" fillId="0" borderId="136" xfId="0" applyFont="1" applyFill="1" applyBorder="1" applyAlignment="1">
      <alignment horizontal="center" vertical="top"/>
    </xf>
    <xf numFmtId="0" fontId="3" fillId="0" borderId="137" xfId="0" quotePrefix="1" applyNumberFormat="1" applyFont="1" applyFill="1" applyBorder="1" applyAlignment="1">
      <alignment vertical="center" wrapText="1"/>
    </xf>
    <xf numFmtId="0" fontId="3" fillId="0" borderId="137" xfId="0" applyFont="1" applyFill="1" applyBorder="1" applyAlignment="1">
      <alignment horizontal="center"/>
    </xf>
    <xf numFmtId="0" fontId="3" fillId="0" borderId="137" xfId="0" quotePrefix="1" applyNumberFormat="1" applyFont="1" applyFill="1" applyBorder="1" applyAlignment="1"/>
    <xf numFmtId="0" fontId="3" fillId="0" borderId="136" xfId="0" applyFont="1" applyFill="1" applyBorder="1" applyAlignment="1">
      <alignment horizontal="center"/>
    </xf>
    <xf numFmtId="3" fontId="3" fillId="0" borderId="137" xfId="0" applyNumberFormat="1" applyFont="1" applyFill="1" applyBorder="1" applyAlignment="1">
      <alignment horizontal="center"/>
    </xf>
    <xf numFmtId="0" fontId="3" fillId="0" borderId="45" xfId="0" applyFont="1" applyFill="1" applyBorder="1"/>
    <xf numFmtId="1" fontId="3" fillId="0" borderId="45" xfId="0" quotePrefix="1" applyNumberFormat="1" applyFont="1" applyFill="1" applyBorder="1" applyAlignment="1">
      <alignment wrapText="1"/>
    </xf>
    <xf numFmtId="0" fontId="2" fillId="0" borderId="44" xfId="0" applyFont="1" applyFill="1" applyBorder="1" applyAlignment="1">
      <alignment horizontal="center" vertical="center"/>
    </xf>
    <xf numFmtId="4" fontId="3" fillId="0" borderId="139" xfId="0" applyNumberFormat="1" applyFont="1" applyFill="1" applyBorder="1" applyAlignment="1"/>
    <xf numFmtId="0" fontId="3" fillId="0" borderId="79" xfId="2" applyFont="1" applyBorder="1" applyAlignment="1">
      <alignment horizontal="center"/>
    </xf>
    <xf numFmtId="0" fontId="30" fillId="0" borderId="68" xfId="0" applyFont="1" applyFill="1" applyBorder="1" applyAlignment="1">
      <alignment vertical="top"/>
    </xf>
    <xf numFmtId="0" fontId="4" fillId="0" borderId="4" xfId="0" applyFont="1" applyBorder="1" applyAlignment="1">
      <alignment horizontal="center"/>
    </xf>
    <xf numFmtId="0" fontId="4" fillId="0" borderId="95" xfId="0" applyFont="1" applyFill="1" applyBorder="1" applyAlignment="1">
      <alignment horizontal="center"/>
    </xf>
    <xf numFmtId="49" fontId="16" fillId="0" borderId="64" xfId="0" applyNumberFormat="1" applyFont="1" applyFill="1" applyBorder="1" applyAlignment="1">
      <alignment horizontal="center" vertical="top"/>
    </xf>
    <xf numFmtId="4" fontId="3" fillId="0" borderId="140" xfId="0" applyNumberFormat="1" applyFont="1" applyFill="1" applyBorder="1" applyAlignment="1">
      <alignment wrapText="1"/>
    </xf>
    <xf numFmtId="3" fontId="3" fillId="0" borderId="7" xfId="0" quotePrefix="1" applyNumberFormat="1" applyFont="1" applyFill="1" applyBorder="1" applyAlignment="1"/>
    <xf numFmtId="4" fontId="3" fillId="0" borderId="115" xfId="0" applyNumberFormat="1" applyFont="1" applyFill="1" applyBorder="1" applyAlignment="1">
      <alignment vertical="top" wrapText="1"/>
    </xf>
    <xf numFmtId="4" fontId="3" fillId="0" borderId="32" xfId="0" applyNumberFormat="1" applyFont="1" applyFill="1" applyBorder="1" applyAlignment="1">
      <alignment horizontal="left" vertical="top" wrapText="1"/>
    </xf>
    <xf numFmtId="2" fontId="3" fillId="0" borderId="7" xfId="0" quotePrefix="1" applyNumberFormat="1" applyFont="1" applyFill="1" applyBorder="1" applyAlignment="1">
      <alignment horizontal="right" vertical="center"/>
    </xf>
    <xf numFmtId="0" fontId="3" fillId="0" borderId="32" xfId="0" quotePrefix="1" applyNumberFormat="1" applyFont="1" applyFill="1" applyBorder="1" applyAlignment="1">
      <alignment wrapText="1"/>
    </xf>
    <xf numFmtId="4" fontId="3" fillId="0" borderId="45" xfId="0" applyNumberFormat="1" applyFont="1" applyFill="1" applyBorder="1" applyAlignment="1"/>
    <xf numFmtId="4" fontId="3" fillId="0" borderId="137" xfId="0" applyNumberFormat="1" applyFont="1" applyFill="1" applyBorder="1" applyAlignment="1">
      <alignment vertical="center" wrapText="1"/>
    </xf>
    <xf numFmtId="2" fontId="3" fillId="0" borderId="45" xfId="0" quotePrefix="1" applyNumberFormat="1" applyFont="1" applyFill="1" applyBorder="1" applyAlignment="1">
      <alignment horizontal="right" wrapText="1"/>
    </xf>
    <xf numFmtId="0" fontId="3" fillId="0" borderId="45" xfId="0" applyFont="1" applyFill="1" applyBorder="1" applyAlignment="1">
      <alignment horizontal="left" vertical="center" wrapText="1"/>
    </xf>
    <xf numFmtId="0" fontId="3" fillId="0" borderId="45" xfId="0" applyNumberFormat="1" applyFont="1" applyFill="1" applyBorder="1" applyAlignment="1">
      <alignment wrapText="1"/>
    </xf>
    <xf numFmtId="4" fontId="3" fillId="0" borderId="140" xfId="0" applyNumberFormat="1" applyFont="1" applyFill="1" applyBorder="1" applyAlignment="1"/>
    <xf numFmtId="0" fontId="3" fillId="0" borderId="141" xfId="0" applyFont="1" applyFill="1" applyBorder="1" applyAlignment="1">
      <alignment horizontal="left" vertical="center" wrapText="1"/>
    </xf>
    <xf numFmtId="0" fontId="3" fillId="0" borderId="141" xfId="0" applyFont="1" applyFill="1" applyBorder="1" applyAlignment="1">
      <alignment horizontal="center"/>
    </xf>
    <xf numFmtId="1" fontId="3" fillId="0" borderId="141" xfId="1" applyNumberFormat="1" applyFont="1" applyFill="1" applyBorder="1" applyAlignment="1">
      <alignment horizontal="center"/>
    </xf>
    <xf numFmtId="1" fontId="14" fillId="0" borderId="65" xfId="0" applyNumberFormat="1" applyFont="1" applyFill="1" applyBorder="1" applyAlignment="1">
      <alignment horizontal="center"/>
    </xf>
    <xf numFmtId="1" fontId="9" fillId="0" borderId="77" xfId="2" applyNumberFormat="1" applyFont="1" applyFill="1" applyBorder="1" applyAlignment="1">
      <alignment horizontal="center" vertical="center" wrapText="1"/>
    </xf>
    <xf numFmtId="0" fontId="2" fillId="0" borderId="92" xfId="2" applyFont="1" applyFill="1" applyBorder="1" applyAlignment="1">
      <alignment horizontal="left" vertical="top" wrapText="1"/>
    </xf>
    <xf numFmtId="0" fontId="3" fillId="0" borderId="77" xfId="0" applyFont="1" applyFill="1" applyBorder="1" applyAlignment="1">
      <alignment horizontal="left" vertical="center" wrapText="1"/>
    </xf>
    <xf numFmtId="49" fontId="3" fillId="0" borderId="92" xfId="0" applyNumberFormat="1" applyFont="1" applyBorder="1" applyAlignment="1">
      <alignment wrapText="1"/>
    </xf>
    <xf numFmtId="0" fontId="3" fillId="0" borderId="92" xfId="0" applyFont="1" applyBorder="1" applyAlignment="1">
      <alignment wrapText="1"/>
    </xf>
    <xf numFmtId="0" fontId="3" fillId="0" borderId="92" xfId="0" applyFont="1" applyBorder="1" applyAlignment="1">
      <alignment vertical="top" wrapText="1"/>
    </xf>
    <xf numFmtId="0" fontId="3" fillId="0" borderId="92" xfId="2" applyNumberFormat="1" applyFont="1" applyFill="1" applyBorder="1" applyAlignment="1">
      <alignment horizontal="justify" vertical="top" wrapText="1"/>
    </xf>
    <xf numFmtId="0" fontId="3" fillId="0" borderId="92" xfId="0" applyFont="1" applyFill="1" applyBorder="1" applyAlignment="1">
      <alignment horizontal="left" vertical="center" wrapText="1"/>
    </xf>
    <xf numFmtId="0" fontId="3" fillId="0" borderId="92" xfId="2" applyFont="1" applyFill="1" applyBorder="1" applyAlignment="1">
      <alignment horizontal="justify" vertical="top" wrapText="1"/>
    </xf>
    <xf numFmtId="49" fontId="3" fillId="0" borderId="92" xfId="2" applyNumberFormat="1" applyFont="1" applyFill="1" applyBorder="1" applyAlignment="1">
      <alignment vertical="center" wrapText="1"/>
    </xf>
    <xf numFmtId="0" fontId="2" fillId="0" borderId="92" xfId="0" applyFont="1" applyBorder="1" applyAlignment="1">
      <alignment wrapText="1"/>
    </xf>
    <xf numFmtId="3" fontId="3" fillId="0" borderId="77" xfId="0" applyNumberFormat="1" applyFont="1" applyBorder="1" applyAlignment="1">
      <alignment horizontal="center" wrapText="1"/>
    </xf>
    <xf numFmtId="0" fontId="9" fillId="0" borderId="106" xfId="2" applyNumberFormat="1" applyFont="1" applyFill="1" applyBorder="1" applyAlignment="1">
      <alignment horizontal="right"/>
    </xf>
    <xf numFmtId="1" fontId="9" fillId="0" borderId="68" xfId="2" applyNumberFormat="1" applyFont="1" applyFill="1" applyBorder="1" applyAlignment="1">
      <alignment horizontal="center"/>
    </xf>
    <xf numFmtId="0" fontId="9" fillId="0" borderId="79" xfId="2" applyFont="1" applyFill="1" applyBorder="1"/>
    <xf numFmtId="49" fontId="3" fillId="2" borderId="78" xfId="0" applyNumberFormat="1" applyFont="1" applyFill="1" applyBorder="1" applyAlignment="1">
      <alignment horizontal="center" vertical="top"/>
    </xf>
    <xf numFmtId="0" fontId="3" fillId="3" borderId="103" xfId="0" applyFont="1" applyFill="1" applyBorder="1" applyAlignment="1">
      <alignment horizontal="justify" vertical="top" wrapText="1"/>
    </xf>
    <xf numFmtId="3" fontId="3" fillId="0" borderId="77" xfId="0" applyNumberFormat="1" applyFont="1" applyBorder="1" applyAlignment="1">
      <alignment horizontal="center"/>
    </xf>
    <xf numFmtId="0" fontId="9" fillId="0" borderId="77" xfId="0" applyFont="1" applyFill="1" applyBorder="1" applyAlignment="1">
      <alignment horizontal="center"/>
    </xf>
    <xf numFmtId="0" fontId="3" fillId="0" borderId="68" xfId="2" applyFont="1" applyFill="1" applyBorder="1" applyAlignment="1">
      <alignment horizontal="justify" vertical="top" wrapText="1"/>
    </xf>
    <xf numFmtId="4" fontId="9" fillId="2" borderId="143" xfId="0" applyNumberFormat="1" applyFont="1" applyFill="1" applyBorder="1" applyAlignment="1">
      <alignment horizontal="justify" vertical="top"/>
    </xf>
    <xf numFmtId="0" fontId="32" fillId="0" borderId="92" xfId="0" applyFont="1" applyBorder="1" applyAlignment="1">
      <alignment vertical="top" wrapText="1"/>
    </xf>
    <xf numFmtId="0" fontId="32" fillId="0" borderId="144" xfId="0" applyFont="1" applyBorder="1" applyAlignment="1">
      <alignment horizontal="center"/>
    </xf>
    <xf numFmtId="0" fontId="32" fillId="0" borderId="141" xfId="0" applyFont="1" applyBorder="1"/>
    <xf numFmtId="0" fontId="32" fillId="0" borderId="141" xfId="0" applyFont="1" applyBorder="1" applyAlignment="1">
      <alignment horizontal="justify" vertical="top"/>
    </xf>
    <xf numFmtId="0" fontId="32" fillId="0" borderId="141" xfId="0" applyFont="1" applyBorder="1" applyAlignment="1">
      <alignment horizontal="center"/>
    </xf>
    <xf numFmtId="0" fontId="0" fillId="0" borderId="141" xfId="0" applyBorder="1"/>
    <xf numFmtId="0" fontId="0" fillId="0" borderId="141" xfId="0" applyFill="1" applyBorder="1"/>
    <xf numFmtId="0" fontId="0" fillId="0" borderId="68" xfId="0" applyFill="1" applyBorder="1"/>
    <xf numFmtId="4" fontId="9" fillId="2" borderId="141" xfId="0" applyNumberFormat="1" applyFont="1" applyFill="1" applyBorder="1" applyAlignment="1">
      <alignment horizontal="justify" vertical="top"/>
    </xf>
    <xf numFmtId="4" fontId="9" fillId="2" borderId="68" xfId="0" applyNumberFormat="1" applyFont="1" applyFill="1" applyBorder="1" applyAlignment="1">
      <alignment horizontal="justify" vertical="top"/>
    </xf>
    <xf numFmtId="0" fontId="32" fillId="0" borderId="141" xfId="0" applyFont="1" applyBorder="1" applyAlignment="1">
      <alignment vertical="top"/>
    </xf>
    <xf numFmtId="0" fontId="9" fillId="2" borderId="141" xfId="0" applyFont="1" applyFill="1" applyBorder="1" applyAlignment="1">
      <alignment horizontal="center"/>
    </xf>
    <xf numFmtId="0" fontId="9" fillId="2" borderId="68" xfId="0" applyFont="1" applyFill="1" applyBorder="1" applyAlignment="1">
      <alignment horizontal="center"/>
    </xf>
    <xf numFmtId="0" fontId="32" fillId="0" borderId="92" xfId="0" quotePrefix="1" applyFont="1" applyBorder="1" applyAlignment="1">
      <alignment vertical="top" wrapText="1"/>
    </xf>
    <xf numFmtId="0" fontId="32" fillId="0" borderId="92" xfId="0" quotePrefix="1" applyFont="1" applyFill="1" applyBorder="1" applyAlignment="1">
      <alignment horizontal="justify" vertical="top"/>
    </xf>
    <xf numFmtId="0" fontId="32" fillId="0" borderId="92" xfId="0" quotePrefix="1" applyFont="1" applyBorder="1" applyAlignment="1">
      <alignment vertical="top"/>
    </xf>
    <xf numFmtId="0" fontId="32" fillId="0" borderId="68" xfId="0" applyFont="1" applyBorder="1" applyAlignment="1">
      <alignment vertical="top" wrapText="1"/>
    </xf>
    <xf numFmtId="0" fontId="2" fillId="0" borderId="18"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vertical="center"/>
    </xf>
    <xf numFmtId="4" fontId="3" fillId="0" borderId="30" xfId="0" applyNumberFormat="1" applyFont="1" applyFill="1" applyBorder="1" applyAlignment="1" applyProtection="1">
      <alignment horizontal="right"/>
      <protection locked="0"/>
    </xf>
    <xf numFmtId="4" fontId="3" fillId="0" borderId="31" xfId="0" applyNumberFormat="1" applyFont="1" applyFill="1" applyBorder="1" applyAlignment="1" applyProtection="1">
      <alignment horizontal="right"/>
      <protection locked="0"/>
    </xf>
    <xf numFmtId="4" fontId="3" fillId="0" borderId="7" xfId="0" applyNumberFormat="1" applyFont="1" applyFill="1" applyBorder="1" applyAlignment="1" applyProtection="1">
      <alignment horizontal="right"/>
      <protection locked="0"/>
    </xf>
    <xf numFmtId="4" fontId="3" fillId="0" borderId="8" xfId="0" applyNumberFormat="1" applyFont="1" applyFill="1" applyBorder="1" applyAlignment="1" applyProtection="1">
      <alignment horizontal="right"/>
      <protection locked="0"/>
    </xf>
    <xf numFmtId="4" fontId="3" fillId="0" borderId="7" xfId="0" applyNumberFormat="1" applyFont="1" applyFill="1" applyBorder="1" applyProtection="1">
      <protection locked="0"/>
    </xf>
    <xf numFmtId="4" fontId="3" fillId="0" borderId="7" xfId="0" applyNumberFormat="1" applyFont="1" applyFill="1" applyBorder="1" applyAlignment="1" applyProtection="1">
      <alignment horizontal="right" wrapText="1"/>
      <protection locked="0"/>
    </xf>
    <xf numFmtId="4" fontId="3" fillId="0" borderId="8" xfId="0" applyNumberFormat="1" applyFont="1" applyFill="1" applyBorder="1" applyProtection="1">
      <protection locked="0"/>
    </xf>
    <xf numFmtId="4" fontId="3" fillId="0" borderId="45" xfId="0" applyNumberFormat="1" applyFont="1" applyFill="1" applyBorder="1" applyProtection="1">
      <protection locked="0"/>
    </xf>
    <xf numFmtId="4" fontId="3" fillId="0" borderId="46" xfId="0" applyNumberFormat="1" applyFont="1" applyFill="1" applyBorder="1" applyProtection="1">
      <protection locked="0"/>
    </xf>
    <xf numFmtId="0" fontId="10" fillId="0" borderId="7" xfId="0" applyFont="1" applyFill="1" applyBorder="1" applyAlignment="1" applyProtection="1">
      <alignment vertical="top" wrapText="1"/>
      <protection locked="0"/>
    </xf>
    <xf numFmtId="4" fontId="3" fillId="0" borderId="7" xfId="0" applyNumberFormat="1" applyFont="1" applyFill="1" applyBorder="1" applyAlignment="1" applyProtection="1">
      <protection locked="0"/>
    </xf>
    <xf numFmtId="4" fontId="2" fillId="0" borderId="19" xfId="0" applyNumberFormat="1" applyFont="1" applyFill="1" applyBorder="1" applyAlignment="1" applyProtection="1">
      <alignment horizontal="right" vertical="center"/>
      <protection locked="0"/>
    </xf>
    <xf numFmtId="0" fontId="3" fillId="0" borderId="7" xfId="0" applyFont="1" applyFill="1" applyBorder="1" applyAlignment="1" applyProtection="1">
      <alignment vertical="top" wrapText="1"/>
      <protection locked="0"/>
    </xf>
    <xf numFmtId="4" fontId="3" fillId="0" borderId="7" xfId="0" applyNumberFormat="1" applyFont="1" applyFill="1" applyBorder="1" applyAlignment="1" applyProtection="1">
      <alignment wrapText="1"/>
      <protection locked="0"/>
    </xf>
    <xf numFmtId="4" fontId="3" fillId="0" borderId="15" xfId="0" applyNumberFormat="1" applyFont="1" applyFill="1" applyBorder="1" applyAlignment="1" applyProtection="1">
      <alignment vertical="top" wrapText="1"/>
      <protection locked="0"/>
    </xf>
    <xf numFmtId="4" fontId="3" fillId="0" borderId="16" xfId="0" applyNumberFormat="1" applyFont="1" applyFill="1" applyBorder="1" applyAlignment="1" applyProtection="1">
      <alignment horizontal="right"/>
      <protection locked="0"/>
    </xf>
    <xf numFmtId="4" fontId="4" fillId="0" borderId="43" xfId="0" applyNumberFormat="1" applyFont="1" applyFill="1" applyBorder="1" applyAlignment="1" applyProtection="1">
      <alignment horizontal="right" vertical="center"/>
      <protection locked="0"/>
    </xf>
    <xf numFmtId="4" fontId="3" fillId="0" borderId="28" xfId="0" applyNumberFormat="1" applyFont="1" applyFill="1" applyBorder="1" applyAlignment="1" applyProtection="1">
      <alignment horizontal="right"/>
      <protection locked="0"/>
    </xf>
    <xf numFmtId="4" fontId="3" fillId="0" borderId="35" xfId="0" applyNumberFormat="1" applyFont="1" applyFill="1" applyBorder="1" applyAlignment="1" applyProtection="1">
      <alignment horizontal="right"/>
      <protection locked="0"/>
    </xf>
    <xf numFmtId="4" fontId="3" fillId="0" borderId="35" xfId="0" applyNumberFormat="1" applyFont="1" applyFill="1" applyBorder="1" applyProtection="1">
      <protection locked="0"/>
    </xf>
    <xf numFmtId="4" fontId="9" fillId="0" borderId="7" xfId="0" applyNumberFormat="1" applyFont="1" applyFill="1" applyBorder="1" applyAlignment="1" applyProtection="1">
      <alignment horizontal="right"/>
      <protection locked="0"/>
    </xf>
    <xf numFmtId="4" fontId="9" fillId="0" borderId="8" xfId="0" applyNumberFormat="1" applyFont="1" applyFill="1" applyBorder="1" applyAlignment="1" applyProtection="1">
      <alignment horizontal="right"/>
      <protection locked="0"/>
    </xf>
    <xf numFmtId="4" fontId="3" fillId="0" borderId="8" xfId="0" applyNumberFormat="1" applyFont="1" applyFill="1" applyBorder="1" applyAlignment="1" applyProtection="1">
      <protection locked="0"/>
    </xf>
    <xf numFmtId="4" fontId="3" fillId="0" borderId="15" xfId="0" applyNumberFormat="1" applyFont="1" applyFill="1" applyBorder="1" applyProtection="1">
      <protection locked="0"/>
    </xf>
    <xf numFmtId="4" fontId="3" fillId="0" borderId="16" xfId="0" applyNumberFormat="1" applyFont="1" applyFill="1" applyBorder="1" applyProtection="1">
      <protection locked="0"/>
    </xf>
    <xf numFmtId="4" fontId="3" fillId="0" borderId="7" xfId="0" applyNumberFormat="1" applyFont="1" applyFill="1" applyBorder="1" applyAlignment="1" applyProtection="1">
      <alignment vertical="center"/>
      <protection locked="0"/>
    </xf>
    <xf numFmtId="4" fontId="3" fillId="0" borderId="0" xfId="0" applyNumberFormat="1" applyFont="1" applyFill="1" applyBorder="1" applyAlignment="1" applyProtection="1">
      <alignment horizontal="right"/>
      <protection locked="0"/>
    </xf>
    <xf numFmtId="4" fontId="3" fillId="0" borderId="137" xfId="0" applyNumberFormat="1" applyFont="1" applyFill="1" applyBorder="1" applyProtection="1">
      <protection locked="0"/>
    </xf>
    <xf numFmtId="4" fontId="3" fillId="0" borderId="138" xfId="0" applyNumberFormat="1" applyFont="1" applyFill="1" applyBorder="1" applyProtection="1">
      <protection locked="0"/>
    </xf>
    <xf numFmtId="4" fontId="3" fillId="0" borderId="8" xfId="0" applyNumberFormat="1" applyFont="1" applyFill="1" applyBorder="1" applyAlignment="1" applyProtection="1">
      <alignment vertical="center"/>
      <protection locked="0"/>
    </xf>
    <xf numFmtId="4" fontId="3" fillId="0" borderId="46" xfId="0" applyNumberFormat="1" applyFont="1" applyFill="1" applyBorder="1" applyAlignment="1" applyProtection="1">
      <alignment vertical="center"/>
      <protection locked="0"/>
    </xf>
    <xf numFmtId="4" fontId="3" fillId="0" borderId="8" xfId="0" applyNumberFormat="1" applyFont="1" applyFill="1" applyBorder="1" applyAlignment="1" applyProtection="1">
      <alignment wrapText="1"/>
      <protection locked="0"/>
    </xf>
    <xf numFmtId="4" fontId="3" fillId="0" borderId="45" xfId="0" applyNumberFormat="1" applyFont="1" applyFill="1" applyBorder="1" applyAlignment="1" applyProtection="1">
      <protection locked="0"/>
    </xf>
    <xf numFmtId="4" fontId="3" fillId="0" borderId="46" xfId="0" applyNumberFormat="1" applyFont="1" applyFill="1" applyBorder="1" applyAlignment="1" applyProtection="1">
      <alignment horizontal="right"/>
      <protection locked="0"/>
    </xf>
    <xf numFmtId="4" fontId="3" fillId="0" borderId="45" xfId="0" applyNumberFormat="1" applyFont="1" applyFill="1" applyBorder="1" applyAlignment="1" applyProtection="1">
      <alignment horizontal="right"/>
      <protection locked="0"/>
    </xf>
    <xf numFmtId="4" fontId="3" fillId="0" borderId="30" xfId="0" quotePrefix="1" applyNumberFormat="1" applyFont="1" applyFill="1" applyBorder="1" applyProtection="1">
      <protection locked="0"/>
    </xf>
    <xf numFmtId="4" fontId="3" fillId="0" borderId="31" xfId="0" applyNumberFormat="1" applyFont="1" applyFill="1" applyBorder="1" applyProtection="1">
      <protection locked="0"/>
    </xf>
    <xf numFmtId="4" fontId="3" fillId="0" borderId="7" xfId="0" quotePrefix="1" applyNumberFormat="1" applyFont="1" applyFill="1" applyBorder="1" applyProtection="1">
      <protection locked="0"/>
    </xf>
    <xf numFmtId="4" fontId="3" fillId="0" borderId="45" xfId="0" applyNumberFormat="1" applyFont="1" applyFill="1" applyBorder="1" applyAlignment="1" applyProtection="1">
      <alignment horizontal="right" wrapText="1"/>
      <protection locked="0"/>
    </xf>
    <xf numFmtId="4" fontId="3" fillId="0" borderId="8" xfId="0" applyNumberFormat="1" applyFont="1" applyFill="1" applyBorder="1" applyAlignment="1" applyProtection="1">
      <alignment vertical="top" wrapText="1"/>
      <protection locked="0"/>
    </xf>
    <xf numFmtId="4" fontId="3" fillId="0" borderId="46" xfId="0" applyNumberFormat="1" applyFont="1" applyFill="1" applyBorder="1" applyAlignment="1" applyProtection="1">
      <alignment wrapText="1"/>
      <protection locked="0"/>
    </xf>
    <xf numFmtId="0" fontId="2" fillId="0" borderId="7" xfId="0"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locked="0"/>
    </xf>
    <xf numFmtId="4" fontId="2" fillId="0" borderId="37" xfId="0" applyNumberFormat="1" applyFont="1" applyFill="1" applyBorder="1" applyAlignment="1" applyProtection="1">
      <protection locked="0"/>
    </xf>
    <xf numFmtId="4" fontId="1" fillId="0" borderId="19" xfId="0" applyNumberFormat="1" applyFont="1" applyFill="1" applyBorder="1" applyAlignment="1" applyProtection="1">
      <alignment vertical="center"/>
      <protection locked="0"/>
    </xf>
    <xf numFmtId="4" fontId="14" fillId="0" borderId="65" xfId="0" applyNumberFormat="1" applyFont="1" applyFill="1" applyBorder="1" applyAlignment="1" applyProtection="1">
      <alignment horizontal="right"/>
      <protection locked="0"/>
    </xf>
    <xf numFmtId="4" fontId="14" fillId="0" borderId="66" xfId="0" applyNumberFormat="1" applyFont="1" applyFill="1" applyBorder="1" applyAlignment="1" applyProtection="1">
      <alignment horizontal="right"/>
      <protection locked="0"/>
    </xf>
    <xf numFmtId="4" fontId="3" fillId="0" borderId="68" xfId="0" applyNumberFormat="1" applyFont="1" applyFill="1" applyBorder="1" applyAlignment="1" applyProtection="1">
      <alignment horizontal="right"/>
      <protection locked="0"/>
    </xf>
    <xf numFmtId="4" fontId="3" fillId="0" borderId="69" xfId="0" applyNumberFormat="1" applyFont="1" applyFill="1" applyBorder="1" applyAlignment="1" applyProtection="1">
      <alignment horizontal="right"/>
      <protection locked="0"/>
    </xf>
    <xf numFmtId="4" fontId="2" fillId="0" borderId="73" xfId="0" applyNumberFormat="1" applyFont="1" applyFill="1" applyBorder="1" applyAlignment="1" applyProtection="1">
      <alignment horizontal="right" vertical="center"/>
      <protection locked="0"/>
    </xf>
    <xf numFmtId="4" fontId="3" fillId="0" borderId="75" xfId="0" applyNumberFormat="1" applyFont="1" applyFill="1" applyBorder="1" applyAlignment="1" applyProtection="1">
      <alignment horizontal="right"/>
      <protection locked="0"/>
    </xf>
    <xf numFmtId="4" fontId="3" fillId="0" borderId="76" xfId="0" applyNumberFormat="1" applyFont="1" applyFill="1" applyBorder="1" applyAlignment="1" applyProtection="1">
      <alignment horizontal="right"/>
      <protection locked="0"/>
    </xf>
    <xf numFmtId="4" fontId="14" fillId="0" borderId="75" xfId="0" applyNumberFormat="1" applyFont="1" applyFill="1" applyBorder="1" applyAlignment="1" applyProtection="1">
      <alignment horizontal="right"/>
      <protection locked="0"/>
    </xf>
    <xf numFmtId="4" fontId="14" fillId="0" borderId="76" xfId="0" applyNumberFormat="1" applyFont="1" applyFill="1" applyBorder="1" applyAlignment="1" applyProtection="1">
      <alignment horizontal="right"/>
      <protection locked="0"/>
    </xf>
    <xf numFmtId="4" fontId="3" fillId="0" borderId="141" xfId="0" applyNumberFormat="1" applyFont="1" applyFill="1" applyBorder="1" applyAlignment="1" applyProtection="1">
      <alignment horizontal="right"/>
      <protection locked="0"/>
    </xf>
    <xf numFmtId="4" fontId="3" fillId="0" borderId="142" xfId="0" applyNumberFormat="1" applyFont="1" applyFill="1" applyBorder="1" applyAlignment="1" applyProtection="1">
      <alignment horizontal="right"/>
      <protection locked="0"/>
    </xf>
    <xf numFmtId="4" fontId="3" fillId="0" borderId="77" xfId="0" applyNumberFormat="1" applyFont="1" applyFill="1" applyBorder="1" applyAlignment="1" applyProtection="1">
      <alignment horizontal="right"/>
      <protection locked="0"/>
    </xf>
    <xf numFmtId="4" fontId="3" fillId="0" borderId="73" xfId="0" applyNumberFormat="1" applyFont="1" applyFill="1" applyBorder="1" applyAlignment="1" applyProtection="1">
      <alignment horizontal="right"/>
      <protection locked="0"/>
    </xf>
    <xf numFmtId="4" fontId="2" fillId="0" borderId="63" xfId="0" applyNumberFormat="1" applyFont="1" applyFill="1" applyBorder="1" applyProtection="1">
      <protection locked="0"/>
    </xf>
    <xf numFmtId="4" fontId="2" fillId="0" borderId="82" xfId="0" applyNumberFormat="1" applyFont="1" applyFill="1" applyBorder="1" applyAlignment="1" applyProtection="1">
      <alignment horizontal="right" vertical="center"/>
      <protection locked="0"/>
    </xf>
    <xf numFmtId="4" fontId="3" fillId="0" borderId="85" xfId="0" applyNumberFormat="1" applyFont="1" applyFill="1" applyBorder="1" applyAlignment="1" applyProtection="1">
      <alignment horizontal="right"/>
      <protection locked="0"/>
    </xf>
    <xf numFmtId="4" fontId="3" fillId="0" borderId="86" xfId="0" applyNumberFormat="1" applyFont="1" applyFill="1" applyBorder="1" applyAlignment="1" applyProtection="1">
      <alignment horizontal="right"/>
      <protection locked="0"/>
    </xf>
    <xf numFmtId="0" fontId="0" fillId="0" borderId="52" xfId="0" applyBorder="1" applyAlignment="1" applyProtection="1">
      <alignment vertical="top" wrapText="1"/>
      <protection locked="0"/>
    </xf>
    <xf numFmtId="4" fontId="3" fillId="0" borderId="65" xfId="0" applyNumberFormat="1" applyFont="1" applyFill="1" applyBorder="1" applyAlignment="1" applyProtection="1">
      <alignment horizontal="right"/>
      <protection locked="0"/>
    </xf>
    <xf numFmtId="4" fontId="3" fillId="0" borderId="66" xfId="0" applyNumberFormat="1" applyFont="1" applyFill="1" applyBorder="1" applyAlignment="1" applyProtection="1">
      <alignment horizontal="right"/>
      <protection locked="0"/>
    </xf>
    <xf numFmtId="4" fontId="1" fillId="0" borderId="63" xfId="0" applyNumberFormat="1" applyFont="1" applyFill="1" applyBorder="1" applyProtection="1">
      <protection locked="0"/>
    </xf>
    <xf numFmtId="4" fontId="1" fillId="0" borderId="82" xfId="0" applyNumberFormat="1" applyFont="1" applyFill="1" applyBorder="1" applyAlignment="1" applyProtection="1">
      <alignment horizontal="right" vertical="center"/>
      <protection locked="0"/>
    </xf>
    <xf numFmtId="4" fontId="3" fillId="0" borderId="77" xfId="2" applyNumberFormat="1" applyFont="1" applyFill="1" applyBorder="1" applyAlignment="1" applyProtection="1">
      <alignment horizontal="right"/>
      <protection locked="0"/>
    </xf>
    <xf numFmtId="4" fontId="3" fillId="0" borderId="73" xfId="2" applyNumberFormat="1" applyFont="1" applyFill="1" applyBorder="1" applyAlignment="1" applyProtection="1">
      <alignment horizontal="right"/>
      <protection locked="0"/>
    </xf>
    <xf numFmtId="4" fontId="9" fillId="0" borderId="77" xfId="0" applyNumberFormat="1" applyFont="1" applyFill="1" applyBorder="1" applyAlignment="1" applyProtection="1">
      <alignment horizontal="right" vertical="center"/>
      <protection locked="0"/>
    </xf>
    <xf numFmtId="4" fontId="3" fillId="0" borderId="73" xfId="2" applyNumberFormat="1" applyFont="1" applyFill="1" applyBorder="1" applyAlignment="1" applyProtection="1">
      <alignment horizontal="right" vertical="center"/>
      <protection locked="0"/>
    </xf>
    <xf numFmtId="4" fontId="9" fillId="0" borderId="77" xfId="2" applyNumberFormat="1" applyFont="1" applyFill="1" applyBorder="1" applyAlignment="1" applyProtection="1">
      <alignment horizontal="right"/>
      <protection locked="0"/>
    </xf>
    <xf numFmtId="4" fontId="3" fillId="0" borderId="68" xfId="2" applyNumberFormat="1" applyFont="1" applyFill="1" applyBorder="1" applyAlignment="1" applyProtection="1">
      <alignment horizontal="right" vertical="center"/>
      <protection locked="0"/>
    </xf>
    <xf numFmtId="4" fontId="3" fillId="0" borderId="65" xfId="2" applyNumberFormat="1" applyFont="1" applyFill="1" applyBorder="1" applyAlignment="1" applyProtection="1">
      <alignment horizontal="right"/>
      <protection locked="0"/>
    </xf>
    <xf numFmtId="4" fontId="3" fillId="0" borderId="66" xfId="2" applyNumberFormat="1" applyFont="1" applyFill="1" applyBorder="1" applyAlignment="1" applyProtection="1">
      <alignment horizontal="right"/>
      <protection locked="0"/>
    </xf>
    <xf numFmtId="164" fontId="2" fillId="0" borderId="80" xfId="2" applyNumberFormat="1" applyFont="1" applyBorder="1" applyAlignment="1" applyProtection="1">
      <alignment vertical="center"/>
      <protection locked="0"/>
    </xf>
    <xf numFmtId="4" fontId="2" fillId="0" borderId="57" xfId="2" applyNumberFormat="1" applyFont="1" applyFill="1" applyBorder="1" applyAlignment="1" applyProtection="1">
      <alignment horizontal="right" vertical="center"/>
      <protection locked="0"/>
    </xf>
    <xf numFmtId="0" fontId="9" fillId="0" borderId="80" xfId="2" applyFont="1" applyBorder="1" applyAlignment="1" applyProtection="1">
      <protection locked="0"/>
    </xf>
    <xf numFmtId="4" fontId="9" fillId="0" borderId="63" xfId="2" applyNumberFormat="1" applyFont="1" applyFill="1" applyBorder="1" applyAlignment="1" applyProtection="1">
      <alignment horizontal="right"/>
      <protection locked="0"/>
    </xf>
    <xf numFmtId="4" fontId="9" fillId="0" borderId="92" xfId="2" applyNumberFormat="1" applyFont="1" applyFill="1" applyBorder="1" applyAlignment="1" applyProtection="1">
      <alignment horizontal="right"/>
      <protection locked="0"/>
    </xf>
    <xf numFmtId="4" fontId="9" fillId="0" borderId="93" xfId="3" applyNumberFormat="1" applyFont="1" applyFill="1" applyBorder="1" applyAlignment="1" applyProtection="1">
      <alignment horizontal="right"/>
      <protection locked="0"/>
    </xf>
    <xf numFmtId="4" fontId="9" fillId="0" borderId="92" xfId="0" applyNumberFormat="1" applyFont="1" applyBorder="1" applyAlignment="1" applyProtection="1">
      <alignment horizontal="right"/>
      <protection locked="0"/>
    </xf>
    <xf numFmtId="4" fontId="9" fillId="0" borderId="93" xfId="0" applyNumberFormat="1" applyFont="1" applyFill="1" applyBorder="1" applyAlignment="1" applyProtection="1">
      <alignment horizontal="right"/>
      <protection locked="0"/>
    </xf>
    <xf numFmtId="4" fontId="9" fillId="0" borderId="93" xfId="2" applyNumberFormat="1" applyFont="1" applyFill="1" applyBorder="1" applyAlignment="1" applyProtection="1">
      <alignment horizontal="right"/>
      <protection locked="0"/>
    </xf>
    <xf numFmtId="4" fontId="9" fillId="0" borderId="68" xfId="2" applyNumberFormat="1" applyFont="1" applyFill="1" applyBorder="1" applyAlignment="1" applyProtection="1">
      <alignment horizontal="right"/>
      <protection locked="0"/>
    </xf>
    <xf numFmtId="4" fontId="9" fillId="0" borderId="69" xfId="2" applyNumberFormat="1" applyFont="1" applyFill="1" applyBorder="1" applyAlignment="1" applyProtection="1">
      <alignment horizontal="right"/>
      <protection locked="0"/>
    </xf>
    <xf numFmtId="4" fontId="9" fillId="0" borderId="92" xfId="2" applyNumberFormat="1" applyFont="1" applyBorder="1" applyAlignment="1" applyProtection="1">
      <alignment horizontal="right"/>
      <protection locked="0"/>
    </xf>
    <xf numFmtId="4" fontId="3" fillId="0" borderId="92" xfId="2" applyNumberFormat="1" applyFont="1" applyBorder="1" applyAlignment="1" applyProtection="1">
      <alignment horizontal="right"/>
      <protection locked="0"/>
    </xf>
    <xf numFmtId="4" fontId="3" fillId="0" borderId="93" xfId="2" applyNumberFormat="1" applyFont="1" applyFill="1" applyBorder="1" applyAlignment="1" applyProtection="1">
      <alignment horizontal="right"/>
      <protection locked="0"/>
    </xf>
    <xf numFmtId="4" fontId="9" fillId="0" borderId="69" xfId="3" applyNumberFormat="1" applyFont="1" applyFill="1" applyBorder="1" applyAlignment="1" applyProtection="1">
      <alignment horizontal="right"/>
      <protection locked="0"/>
    </xf>
    <xf numFmtId="4" fontId="3" fillId="0" borderId="135" xfId="2" applyNumberFormat="1" applyFont="1" applyFill="1" applyBorder="1" applyAlignment="1" applyProtection="1">
      <alignment horizontal="right"/>
      <protection locked="0"/>
    </xf>
    <xf numFmtId="0" fontId="2" fillId="0" borderId="80" xfId="2" applyFont="1" applyFill="1" applyBorder="1" applyAlignment="1" applyProtection="1">
      <alignment vertical="center"/>
      <protection locked="0"/>
    </xf>
    <xf numFmtId="4" fontId="20" fillId="0" borderId="57" xfId="2" applyNumberFormat="1" applyFont="1" applyFill="1" applyBorder="1" applyAlignment="1" applyProtection="1">
      <alignment horizontal="right"/>
      <protection locked="0"/>
    </xf>
    <xf numFmtId="4" fontId="20" fillId="0" borderId="62" xfId="0" applyNumberFormat="1" applyFont="1" applyBorder="1" applyAlignment="1" applyProtection="1">
      <alignment horizontal="right" vertical="center"/>
      <protection locked="0"/>
    </xf>
    <xf numFmtId="4" fontId="20" fillId="0" borderId="63" xfId="0" applyNumberFormat="1" applyFont="1" applyFill="1" applyBorder="1" applyAlignment="1" applyProtection="1">
      <alignment horizontal="right" vertical="center"/>
      <protection locked="0"/>
    </xf>
    <xf numFmtId="4" fontId="9" fillId="0" borderId="68" xfId="0" applyNumberFormat="1" applyFont="1" applyBorder="1" applyAlignment="1" applyProtection="1">
      <alignment horizontal="right"/>
      <protection locked="0"/>
    </xf>
    <xf numFmtId="4" fontId="9" fillId="0" borderId="69" xfId="0" applyNumberFormat="1" applyFont="1" applyFill="1" applyBorder="1" applyAlignment="1" applyProtection="1">
      <alignment horizontal="right"/>
      <protection locked="0"/>
    </xf>
    <xf numFmtId="4" fontId="9" fillId="0" borderId="65" xfId="0" applyNumberFormat="1" applyFont="1" applyBorder="1" applyAlignment="1" applyProtection="1">
      <alignment horizontal="right"/>
      <protection locked="0"/>
    </xf>
    <xf numFmtId="4" fontId="9" fillId="0" borderId="66" xfId="0" applyNumberFormat="1" applyFont="1" applyFill="1" applyBorder="1" applyAlignment="1" applyProtection="1">
      <alignment horizontal="right"/>
      <protection locked="0"/>
    </xf>
    <xf numFmtId="4" fontId="9" fillId="0" borderId="77" xfId="0" applyNumberFormat="1" applyFont="1" applyBorder="1" applyAlignment="1" applyProtection="1">
      <alignment horizontal="right"/>
      <protection locked="0"/>
    </xf>
    <xf numFmtId="4" fontId="9" fillId="0" borderId="73" xfId="0" applyNumberFormat="1" applyFont="1" applyFill="1" applyBorder="1" applyAlignment="1" applyProtection="1">
      <alignment horizontal="right"/>
      <protection locked="0"/>
    </xf>
    <xf numFmtId="4" fontId="9" fillId="0" borderId="77" xfId="0" applyNumberFormat="1" applyFont="1" applyFill="1" applyBorder="1" applyAlignment="1" applyProtection="1">
      <alignment horizontal="right"/>
      <protection locked="0"/>
    </xf>
    <xf numFmtId="4" fontId="9" fillId="0" borderId="65" xfId="0" applyNumberFormat="1" applyFont="1" applyFill="1" applyBorder="1" applyAlignment="1" applyProtection="1">
      <alignment horizontal="right"/>
      <protection locked="0"/>
    </xf>
    <xf numFmtId="0" fontId="20" fillId="0" borderId="80" xfId="0" applyFont="1" applyBorder="1" applyAlignment="1" applyProtection="1">
      <alignment vertical="center"/>
      <protection locked="0"/>
    </xf>
    <xf numFmtId="4" fontId="20" fillId="0" borderId="57" xfId="0" applyNumberFormat="1" applyFont="1" applyFill="1" applyBorder="1" applyAlignment="1" applyProtection="1">
      <alignment horizontal="right" vertical="center"/>
      <protection locked="0"/>
    </xf>
    <xf numFmtId="4" fontId="20" fillId="0" borderId="62" xfId="0" applyNumberFormat="1" applyFont="1" applyBorder="1" applyAlignment="1" applyProtection="1">
      <alignment horizontal="right"/>
      <protection locked="0"/>
    </xf>
    <xf numFmtId="4" fontId="20" fillId="0" borderId="63" xfId="0" applyNumberFormat="1" applyFont="1" applyFill="1" applyBorder="1" applyAlignment="1" applyProtection="1">
      <alignment horizontal="right"/>
      <protection locked="0"/>
    </xf>
    <xf numFmtId="4" fontId="2" fillId="0" borderId="85" xfId="0" applyNumberFormat="1" applyFont="1" applyBorder="1" applyAlignment="1" applyProtection="1">
      <alignment horizontal="right"/>
      <protection locked="0"/>
    </xf>
    <xf numFmtId="4" fontId="2" fillId="0" borderId="86" xfId="0" applyNumberFormat="1" applyFont="1" applyFill="1" applyBorder="1" applyAlignment="1" applyProtection="1">
      <alignment horizontal="right"/>
      <protection locked="0"/>
    </xf>
    <xf numFmtId="4" fontId="9" fillId="0" borderId="77" xfId="0" applyNumberFormat="1" applyFont="1" applyFill="1" applyBorder="1" applyAlignment="1" applyProtection="1">
      <alignment horizontal="right" wrapText="1"/>
      <protection locked="0"/>
    </xf>
    <xf numFmtId="4" fontId="2" fillId="0" borderId="62" xfId="0" applyNumberFormat="1" applyFont="1" applyBorder="1" applyAlignment="1" applyProtection="1">
      <alignment horizontal="right"/>
      <protection locked="0"/>
    </xf>
    <xf numFmtId="4" fontId="2" fillId="0" borderId="63" xfId="0" applyNumberFormat="1" applyFont="1" applyFill="1" applyBorder="1" applyAlignment="1" applyProtection="1">
      <alignment horizontal="right"/>
      <protection locked="0"/>
    </xf>
    <xf numFmtId="0" fontId="25" fillId="0" borderId="77" xfId="0" applyFont="1" applyBorder="1" applyAlignment="1" applyProtection="1">
      <alignment horizontal="right" wrapText="1"/>
      <protection locked="0"/>
    </xf>
    <xf numFmtId="0" fontId="20" fillId="0" borderId="72" xfId="2" applyFont="1" applyBorder="1" applyAlignment="1" applyProtection="1">
      <alignment vertical="center"/>
      <protection locked="0"/>
    </xf>
    <xf numFmtId="4" fontId="20" fillId="0" borderId="73" xfId="2" applyNumberFormat="1" applyFont="1" applyFill="1" applyBorder="1" applyAlignment="1" applyProtection="1">
      <alignment horizontal="right" vertical="center"/>
      <protection locked="0"/>
    </xf>
    <xf numFmtId="0" fontId="2" fillId="0" borderId="89" xfId="0" applyFont="1" applyFill="1" applyBorder="1" applyAlignment="1" applyProtection="1">
      <alignment horizontal="right" vertical="center" wrapText="1"/>
      <protection locked="0"/>
    </xf>
    <xf numFmtId="0" fontId="2" fillId="0" borderId="90" xfId="0" applyFont="1" applyFill="1" applyBorder="1" applyAlignment="1" applyProtection="1">
      <alignment horizontal="right" wrapText="1"/>
      <protection locked="0"/>
    </xf>
    <xf numFmtId="4" fontId="9" fillId="0" borderId="92" xfId="0" applyNumberFormat="1" applyFont="1" applyFill="1" applyBorder="1" applyAlignment="1" applyProtection="1">
      <alignment horizontal="right"/>
      <protection locked="0"/>
    </xf>
    <xf numFmtId="4" fontId="3" fillId="0" borderId="93" xfId="0" applyNumberFormat="1" applyFont="1" applyFill="1" applyBorder="1" applyAlignment="1" applyProtection="1">
      <alignment horizontal="right"/>
      <protection locked="0"/>
    </xf>
    <xf numFmtId="4" fontId="3" fillId="0" borderId="77" xfId="0" applyNumberFormat="1" applyFont="1" applyFill="1" applyBorder="1" applyAlignment="1" applyProtection="1">
      <alignment horizontal="right" wrapText="1"/>
      <protection locked="0"/>
    </xf>
    <xf numFmtId="0" fontId="20" fillId="0" borderId="89" xfId="2" applyFont="1" applyFill="1" applyBorder="1" applyAlignment="1" applyProtection="1">
      <alignment horizontal="right" vertical="center"/>
      <protection locked="0"/>
    </xf>
    <xf numFmtId="4" fontId="20" fillId="0" borderId="96" xfId="2" applyNumberFormat="1" applyFont="1" applyFill="1" applyBorder="1" applyAlignment="1" applyProtection="1">
      <alignment horizontal="right" vertical="center"/>
      <protection locked="0"/>
    </xf>
    <xf numFmtId="4" fontId="2" fillId="0" borderId="99" xfId="2" applyNumberFormat="1" applyFont="1" applyFill="1" applyBorder="1" applyAlignment="1" applyProtection="1">
      <alignment horizontal="right" vertical="center"/>
      <protection locked="0"/>
    </xf>
    <xf numFmtId="4" fontId="2" fillId="0" borderId="99" xfId="2" applyNumberFormat="1" applyFont="1" applyFill="1" applyBorder="1" applyAlignment="1" applyProtection="1">
      <alignment horizontal="right"/>
      <protection locked="0"/>
    </xf>
    <xf numFmtId="4" fontId="2" fillId="0" borderId="99" xfId="2" applyNumberFormat="1" applyFont="1" applyBorder="1" applyAlignment="1" applyProtection="1">
      <alignment horizontal="right"/>
      <protection locked="0"/>
    </xf>
    <xf numFmtId="4" fontId="2" fillId="0" borderId="99" xfId="0" applyNumberFormat="1" applyFont="1" applyFill="1" applyBorder="1" applyAlignment="1" applyProtection="1">
      <alignment horizontal="right" vertical="center"/>
      <protection locked="0"/>
    </xf>
    <xf numFmtId="4" fontId="2" fillId="0" borderId="99" xfId="0" applyNumberFormat="1" applyFont="1" applyBorder="1" applyAlignment="1" applyProtection="1">
      <alignment horizontal="right"/>
      <protection locked="0"/>
    </xf>
    <xf numFmtId="4" fontId="2" fillId="0" borderId="99" xfId="0" applyNumberFormat="1" applyFont="1" applyFill="1" applyBorder="1" applyAlignment="1" applyProtection="1">
      <alignment horizontal="right"/>
      <protection locked="0"/>
    </xf>
    <xf numFmtId="0" fontId="32" fillId="0" borderId="68" xfId="0" applyFont="1" applyFill="1" applyBorder="1" applyAlignment="1" applyProtection="1">
      <protection locked="0"/>
    </xf>
    <xf numFmtId="0" fontId="32" fillId="0" borderId="69" xfId="0" applyFont="1" applyFill="1" applyBorder="1" applyAlignment="1" applyProtection="1">
      <protection locked="0"/>
    </xf>
    <xf numFmtId="4" fontId="3" fillId="0" borderId="77" xfId="0" applyNumberFormat="1" applyFont="1" applyFill="1" applyBorder="1" applyAlignment="1" applyProtection="1">
      <protection locked="0"/>
    </xf>
    <xf numFmtId="4" fontId="3" fillId="0" borderId="69" xfId="0" applyNumberFormat="1" applyFont="1" applyFill="1" applyBorder="1" applyAlignment="1" applyProtection="1">
      <alignment horizontal="right" wrapText="1"/>
      <protection locked="0"/>
    </xf>
    <xf numFmtId="4" fontId="3" fillId="0" borderId="73" xfId="0" applyNumberFormat="1" applyFont="1" applyFill="1" applyBorder="1" applyAlignment="1" applyProtection="1">
      <alignment horizontal="right" wrapText="1"/>
      <protection locked="0"/>
    </xf>
    <xf numFmtId="4" fontId="9" fillId="0" borderId="77" xfId="0" applyNumberFormat="1" applyFont="1" applyFill="1" applyBorder="1" applyAlignment="1" applyProtection="1">
      <protection locked="0"/>
    </xf>
    <xf numFmtId="4" fontId="9" fillId="0" borderId="69" xfId="0" applyNumberFormat="1" applyFont="1" applyFill="1" applyBorder="1" applyAlignment="1" applyProtection="1">
      <alignment horizontal="right" wrapText="1"/>
      <protection locked="0"/>
    </xf>
    <xf numFmtId="4" fontId="2" fillId="0" borderId="82" xfId="0" applyNumberFormat="1" applyFont="1" applyFill="1" applyBorder="1" applyAlignment="1" applyProtection="1">
      <alignment horizontal="right"/>
      <protection locked="0"/>
    </xf>
    <xf numFmtId="4" fontId="32" fillId="0" borderId="68" xfId="0" applyNumberFormat="1" applyFont="1" applyFill="1" applyBorder="1" applyAlignment="1" applyProtection="1">
      <protection locked="0"/>
    </xf>
    <xf numFmtId="4" fontId="32" fillId="0" borderId="69" xfId="0" applyNumberFormat="1" applyFont="1" applyFill="1" applyBorder="1" applyAlignment="1" applyProtection="1">
      <protection locked="0"/>
    </xf>
    <xf numFmtId="4" fontId="32" fillId="0" borderId="77" xfId="0" applyNumberFormat="1" applyFont="1" applyFill="1" applyBorder="1" applyAlignment="1" applyProtection="1">
      <protection locked="0"/>
    </xf>
    <xf numFmtId="4" fontId="3" fillId="0" borderId="68" xfId="0" applyNumberFormat="1" applyFont="1" applyFill="1" applyBorder="1" applyProtection="1">
      <protection locked="0"/>
    </xf>
    <xf numFmtId="4" fontId="3" fillId="0" borderId="72" xfId="0" applyNumberFormat="1" applyFont="1" applyBorder="1" applyProtection="1">
      <protection locked="0"/>
    </xf>
    <xf numFmtId="4" fontId="3" fillId="0" borderId="72" xfId="0" applyNumberFormat="1" applyFont="1" applyBorder="1" applyAlignment="1" applyProtection="1">
      <alignment horizontal="right"/>
      <protection locked="0"/>
    </xf>
    <xf numFmtId="4" fontId="3" fillId="0" borderId="106" xfId="0" applyNumberFormat="1" applyFont="1" applyBorder="1" applyAlignment="1" applyProtection="1">
      <alignment horizontal="right"/>
      <protection locked="0"/>
    </xf>
    <xf numFmtId="4" fontId="2" fillId="0" borderId="82" xfId="0" applyNumberFormat="1" applyFont="1" applyFill="1" applyBorder="1" applyAlignment="1" applyProtection="1">
      <protection locked="0"/>
    </xf>
    <xf numFmtId="4" fontId="2" fillId="0" borderId="2" xfId="0" applyNumberFormat="1" applyFont="1" applyFill="1" applyBorder="1" applyAlignment="1" applyProtection="1">
      <protection locked="0"/>
    </xf>
    <xf numFmtId="4" fontId="2" fillId="4" borderId="2" xfId="0" applyNumberFormat="1" applyFont="1" applyFill="1" applyBorder="1" applyAlignment="1" applyProtection="1">
      <alignment horizontal="right"/>
      <protection locked="0"/>
    </xf>
    <xf numFmtId="2" fontId="32" fillId="0" borderId="113" xfId="0" applyNumberFormat="1" applyFont="1" applyBorder="1" applyProtection="1">
      <protection locked="0"/>
    </xf>
    <xf numFmtId="4" fontId="32" fillId="0" borderId="114" xfId="0" applyNumberFormat="1" applyFont="1" applyBorder="1" applyProtection="1">
      <protection locked="0"/>
    </xf>
    <xf numFmtId="0" fontId="32" fillId="0" borderId="108" xfId="0" applyFont="1" applyBorder="1" applyProtection="1">
      <protection locked="0"/>
    </xf>
    <xf numFmtId="4" fontId="30" fillId="0" borderId="109" xfId="0" applyNumberFormat="1" applyFont="1" applyBorder="1" applyProtection="1">
      <protection locked="0"/>
    </xf>
    <xf numFmtId="4" fontId="32" fillId="0" borderId="110" xfId="0" applyNumberFormat="1" applyFont="1" applyBorder="1" applyProtection="1">
      <protection locked="0"/>
    </xf>
    <xf numFmtId="4" fontId="32" fillId="0" borderId="118" xfId="0" applyNumberFormat="1" applyFont="1" applyBorder="1" applyProtection="1">
      <protection locked="0"/>
    </xf>
    <xf numFmtId="0" fontId="32" fillId="0" borderId="120" xfId="0" applyFont="1" applyBorder="1" applyProtection="1">
      <protection locked="0"/>
    </xf>
    <xf numFmtId="4" fontId="32" fillId="0" borderId="121" xfId="0" applyNumberFormat="1" applyFont="1" applyBorder="1" applyProtection="1">
      <protection locked="0"/>
    </xf>
    <xf numFmtId="0" fontId="32" fillId="0" borderId="92" xfId="0" applyFont="1" applyBorder="1" applyProtection="1">
      <protection locked="0"/>
    </xf>
    <xf numFmtId="4" fontId="32" fillId="0" borderId="123" xfId="0" applyNumberFormat="1" applyFont="1" applyBorder="1" applyProtection="1">
      <protection locked="0"/>
    </xf>
    <xf numFmtId="4" fontId="32" fillId="0" borderId="92" xfId="0" applyNumberFormat="1" applyFont="1" applyBorder="1" applyProtection="1">
      <protection locked="0"/>
    </xf>
    <xf numFmtId="4" fontId="32" fillId="0" borderId="65" xfId="0" applyNumberFormat="1" applyFont="1" applyBorder="1" applyProtection="1">
      <protection locked="0"/>
    </xf>
    <xf numFmtId="4" fontId="32" fillId="0" borderId="125" xfId="0" applyNumberFormat="1" applyFont="1" applyBorder="1" applyProtection="1">
      <protection locked="0"/>
    </xf>
    <xf numFmtId="4" fontId="32" fillId="0" borderId="120" xfId="0" applyNumberFormat="1" applyFont="1" applyBorder="1" applyProtection="1">
      <protection locked="0"/>
    </xf>
    <xf numFmtId="4" fontId="32" fillId="0" borderId="68" xfId="0" applyNumberFormat="1" applyFont="1" applyBorder="1" applyProtection="1">
      <protection locked="0"/>
    </xf>
    <xf numFmtId="4" fontId="32" fillId="0" borderId="128" xfId="0" applyNumberFormat="1" applyFont="1" applyBorder="1" applyProtection="1">
      <protection locked="0"/>
    </xf>
    <xf numFmtId="2" fontId="32" fillId="0" borderId="92" xfId="0" applyNumberFormat="1" applyFont="1" applyBorder="1" applyProtection="1">
      <protection locked="0"/>
    </xf>
    <xf numFmtId="4" fontId="32" fillId="0" borderId="123" xfId="0" applyNumberFormat="1" applyFont="1" applyFill="1" applyBorder="1" applyProtection="1">
      <protection locked="0"/>
    </xf>
    <xf numFmtId="2" fontId="32" fillId="0" borderId="68" xfId="0" applyNumberFormat="1" applyFont="1" applyBorder="1" applyProtection="1">
      <protection locked="0"/>
    </xf>
    <xf numFmtId="4" fontId="32" fillId="0" borderId="128" xfId="0" applyNumberFormat="1" applyFont="1" applyFill="1" applyBorder="1" applyProtection="1">
      <protection locked="0"/>
    </xf>
    <xf numFmtId="4" fontId="32" fillId="0" borderId="100" xfId="0" applyNumberFormat="1" applyFont="1" applyBorder="1" applyProtection="1">
      <protection locked="0"/>
    </xf>
    <xf numFmtId="4" fontId="30" fillId="0" borderId="99" xfId="0" applyNumberFormat="1" applyFont="1" applyBorder="1" applyProtection="1">
      <protection locked="0"/>
    </xf>
    <xf numFmtId="0" fontId="32" fillId="0" borderId="110" xfId="0" applyFont="1" applyBorder="1" applyProtection="1">
      <protection locked="0"/>
    </xf>
    <xf numFmtId="0" fontId="32" fillId="0" borderId="118" xfId="0" applyFont="1" applyBorder="1" applyProtection="1">
      <protection locked="0"/>
    </xf>
    <xf numFmtId="4" fontId="9" fillId="2" borderId="68" xfId="0" applyNumberFormat="1" applyFont="1" applyFill="1" applyBorder="1" applyProtection="1">
      <protection locked="0"/>
    </xf>
    <xf numFmtId="4" fontId="32" fillId="0" borderId="77" xfId="0" applyNumberFormat="1" applyFont="1" applyBorder="1" applyProtection="1">
      <protection locked="0"/>
    </xf>
    <xf numFmtId="4" fontId="32" fillId="0" borderId="132" xfId="0" applyNumberFormat="1" applyFont="1" applyBorder="1" applyProtection="1">
      <protection locked="0"/>
    </xf>
    <xf numFmtId="4" fontId="32" fillId="0" borderId="141" xfId="0" applyNumberFormat="1" applyFont="1" applyBorder="1" applyProtection="1">
      <protection locked="0"/>
    </xf>
    <xf numFmtId="4" fontId="9" fillId="2" borderId="141" xfId="0" applyNumberFormat="1" applyFont="1" applyFill="1" applyBorder="1" applyProtection="1">
      <protection locked="0"/>
    </xf>
    <xf numFmtId="4" fontId="32" fillId="0" borderId="77" xfId="0" applyNumberFormat="1" applyFont="1" applyFill="1" applyBorder="1" applyProtection="1">
      <protection locked="0"/>
    </xf>
    <xf numFmtId="4" fontId="32" fillId="0" borderId="132" xfId="0" applyNumberFormat="1" applyFont="1" applyFill="1" applyBorder="1" applyProtection="1">
      <protection locked="0"/>
    </xf>
    <xf numFmtId="0" fontId="32" fillId="0" borderId="100" xfId="0" applyFont="1" applyBorder="1" applyProtection="1">
      <protection locked="0"/>
    </xf>
    <xf numFmtId="4" fontId="4" fillId="0" borderId="3" xfId="0" applyNumberFormat="1" applyFont="1" applyFill="1" applyBorder="1" applyAlignment="1" applyProtection="1">
      <alignment vertical="center"/>
      <protection locked="0"/>
    </xf>
    <xf numFmtId="4" fontId="4" fillId="0" borderId="1" xfId="0" applyNumberFormat="1" applyFont="1" applyFill="1" applyBorder="1" applyAlignment="1" applyProtection="1">
      <alignment vertical="center"/>
      <protection locked="0"/>
    </xf>
    <xf numFmtId="4" fontId="4" fillId="0" borderId="2" xfId="0" applyNumberFormat="1" applyFont="1" applyFill="1" applyBorder="1" applyAlignment="1" applyProtection="1">
      <alignment vertical="center"/>
      <protection locked="0"/>
    </xf>
    <xf numFmtId="4" fontId="4" fillId="0" borderId="1" xfId="0" applyNumberFormat="1" applyFont="1" applyFill="1" applyBorder="1" applyProtection="1">
      <protection locked="0"/>
    </xf>
    <xf numFmtId="0" fontId="3" fillId="0" borderId="7" xfId="0" applyFont="1" applyFill="1" applyBorder="1" applyAlignment="1" applyProtection="1">
      <alignment horizontal="right"/>
      <protection locked="0"/>
    </xf>
    <xf numFmtId="0" fontId="3" fillId="0" borderId="0" xfId="0" applyFont="1" applyFill="1"/>
    <xf numFmtId="4" fontId="3" fillId="0" borderId="0" xfId="0" applyNumberFormat="1" applyFont="1" applyFill="1" applyBorder="1" applyAlignment="1"/>
    <xf numFmtId="0" fontId="10" fillId="0" borderId="0" xfId="0" applyFont="1" applyFill="1"/>
    <xf numFmtId="0" fontId="10" fillId="0" borderId="0" xfId="0" applyFont="1" applyFill="1" applyBorder="1" applyAlignment="1">
      <alignment horizontal="left"/>
    </xf>
    <xf numFmtId="0" fontId="3" fillId="0" borderId="32" xfId="0" applyNumberFormat="1" applyFont="1" applyFill="1" applyBorder="1" applyAlignment="1">
      <alignment wrapText="1"/>
    </xf>
    <xf numFmtId="0" fontId="3" fillId="0" borderId="32" xfId="0" quotePrefix="1" applyNumberFormat="1" applyFont="1" applyFill="1" applyBorder="1" applyAlignment="1">
      <alignment wrapText="1"/>
    </xf>
    <xf numFmtId="3" fontId="3" fillId="0" borderId="32" xfId="0" applyNumberFormat="1" applyFont="1" applyFill="1" applyBorder="1" applyAlignment="1">
      <alignment horizontal="center"/>
    </xf>
    <xf numFmtId="0" fontId="3" fillId="0" borderId="145" xfId="0" applyFont="1" applyFill="1" applyBorder="1" applyAlignment="1">
      <alignment horizontal="center" vertical="top"/>
    </xf>
    <xf numFmtId="0" fontId="3" fillId="0" borderId="32" xfId="0" applyNumberFormat="1" applyFont="1" applyFill="1" applyBorder="1" applyAlignment="1">
      <alignment horizontal="center"/>
    </xf>
    <xf numFmtId="0" fontId="3" fillId="0" borderId="32" xfId="0" applyNumberFormat="1" applyFont="1" applyFill="1" applyBorder="1"/>
    <xf numFmtId="0" fontId="3" fillId="0" borderId="32" xfId="0" applyFont="1" applyFill="1" applyBorder="1" applyAlignment="1">
      <alignment horizontal="center"/>
    </xf>
    <xf numFmtId="4" fontId="3" fillId="0" borderId="32" xfId="0" applyNumberFormat="1" applyFont="1" applyFill="1" applyBorder="1" applyAlignment="1">
      <alignment horizontal="center"/>
    </xf>
    <xf numFmtId="4" fontId="3" fillId="0" borderId="45" xfId="0" applyNumberFormat="1" applyFont="1" applyFill="1" applyBorder="1" applyAlignment="1">
      <alignment wrapText="1"/>
    </xf>
    <xf numFmtId="4" fontId="3" fillId="0" borderId="7" xfId="0" applyNumberFormat="1" applyFont="1" applyFill="1" applyBorder="1"/>
    <xf numFmtId="4" fontId="3" fillId="0" borderId="7" xfId="0" applyNumberFormat="1" applyFont="1" applyFill="1" applyBorder="1" applyAlignment="1">
      <alignment wrapText="1"/>
    </xf>
    <xf numFmtId="0" fontId="3" fillId="0" borderId="7" xfId="0" applyNumberFormat="1" applyFont="1" applyFill="1" applyBorder="1" applyAlignment="1">
      <alignment horizontal="center"/>
    </xf>
    <xf numFmtId="4" fontId="3" fillId="0" borderId="7" xfId="0" quotePrefix="1" applyNumberFormat="1" applyFont="1" applyFill="1" applyBorder="1"/>
    <xf numFmtId="0" fontId="10" fillId="0" borderId="0" xfId="0" applyFont="1" applyFill="1"/>
    <xf numFmtId="0" fontId="3" fillId="0" borderId="11" xfId="0" applyFont="1" applyFill="1" applyBorder="1" applyAlignment="1">
      <alignment horizontal="center" vertical="top"/>
    </xf>
    <xf numFmtId="0" fontId="5" fillId="0" borderId="11" xfId="0" applyFont="1" applyFill="1" applyBorder="1" applyAlignment="1">
      <alignment horizontal="center" vertical="top" wrapText="1"/>
    </xf>
    <xf numFmtId="4" fontId="3" fillId="0" borderId="7" xfId="0" quotePrefix="1" applyNumberFormat="1" applyFont="1" applyFill="1" applyBorder="1" applyAlignment="1">
      <alignment horizontal="left" vertical="top" wrapText="1"/>
    </xf>
    <xf numFmtId="0" fontId="9" fillId="0" borderId="7" xfId="0" quotePrefix="1" applyNumberFormat="1" applyFont="1" applyFill="1" applyBorder="1" applyAlignment="1">
      <alignment wrapText="1"/>
    </xf>
    <xf numFmtId="0" fontId="9" fillId="0" borderId="7" xfId="0" applyFont="1" applyFill="1" applyBorder="1" applyAlignment="1">
      <alignment horizontal="center"/>
    </xf>
    <xf numFmtId="2" fontId="3" fillId="0" borderId="7" xfId="0" quotePrefix="1" applyNumberFormat="1" applyFont="1" applyFill="1" applyBorder="1" applyAlignment="1"/>
    <xf numFmtId="4" fontId="3" fillId="0" borderId="7" xfId="0" applyNumberFormat="1" applyFont="1" applyFill="1" applyBorder="1" applyAlignment="1">
      <alignment wrapText="1"/>
    </xf>
    <xf numFmtId="0" fontId="3" fillId="0" borderId="7" xfId="0" applyNumberFormat="1" applyFont="1" applyFill="1" applyBorder="1" applyAlignment="1">
      <alignment horizontal="center"/>
    </xf>
    <xf numFmtId="4" fontId="3" fillId="0" borderId="7" xfId="0" quotePrefix="1" applyNumberFormat="1" applyFont="1" applyFill="1" applyBorder="1"/>
    <xf numFmtId="0" fontId="3" fillId="0" borderId="11" xfId="0" applyFont="1" applyFill="1" applyBorder="1" applyAlignment="1">
      <alignment horizontal="center" vertical="top"/>
    </xf>
    <xf numFmtId="4" fontId="3" fillId="0" borderId="7" xfId="0" quotePrefix="1" applyNumberFormat="1" applyFont="1" applyFill="1" applyBorder="1" applyAlignment="1">
      <alignment horizontal="left" vertical="top" wrapText="1"/>
    </xf>
    <xf numFmtId="0" fontId="9" fillId="0" borderId="7" xfId="0" applyFont="1" applyFill="1" applyBorder="1" applyAlignment="1">
      <alignment horizontal="center"/>
    </xf>
    <xf numFmtId="2" fontId="3" fillId="0" borderId="7" xfId="0" quotePrefix="1" applyNumberFormat="1" applyFont="1" applyFill="1" applyBorder="1" applyAlignment="1"/>
    <xf numFmtId="0" fontId="3" fillId="0" borderId="146" xfId="0" applyFont="1" applyFill="1" applyBorder="1" applyAlignment="1">
      <alignment horizontal="center" vertical="top"/>
    </xf>
    <xf numFmtId="0" fontId="3" fillId="0" borderId="147" xfId="0" applyNumberFormat="1" applyFont="1" applyFill="1" applyBorder="1" applyAlignment="1">
      <alignment wrapText="1"/>
    </xf>
    <xf numFmtId="0" fontId="3" fillId="0" borderId="147" xfId="0" applyNumberFormat="1" applyFont="1" applyFill="1" applyBorder="1" applyAlignment="1">
      <alignment horizontal="center"/>
    </xf>
    <xf numFmtId="3" fontId="3" fillId="0" borderId="147" xfId="0" applyNumberFormat="1" applyFont="1" applyFill="1" applyBorder="1" applyAlignment="1">
      <alignment horizontal="center"/>
    </xf>
    <xf numFmtId="0" fontId="2" fillId="0" borderId="148" xfId="0" applyFont="1" applyFill="1" applyBorder="1" applyAlignment="1" applyProtection="1">
      <alignment horizontal="left" vertical="center"/>
      <protection locked="0"/>
    </xf>
    <xf numFmtId="0" fontId="2" fillId="0" borderId="149" xfId="0" applyFont="1" applyFill="1" applyBorder="1" applyAlignment="1" applyProtection="1">
      <alignment horizontal="left" vertical="center"/>
      <protection locked="0"/>
    </xf>
    <xf numFmtId="4" fontId="3" fillId="0" borderId="38" xfId="0" applyNumberFormat="1" applyFont="1" applyFill="1" applyBorder="1" applyAlignment="1">
      <alignment horizontal="right"/>
    </xf>
    <xf numFmtId="4" fontId="3" fillId="0" borderId="39" xfId="0" applyNumberFormat="1" applyFont="1" applyFill="1" applyBorder="1" applyAlignment="1">
      <alignment horizontal="right"/>
    </xf>
    <xf numFmtId="4" fontId="3" fillId="0" borderId="40" xfId="0" applyNumberFormat="1" applyFont="1" applyFill="1" applyBorder="1" applyAlignment="1">
      <alignment horizontal="right"/>
    </xf>
    <xf numFmtId="0" fontId="2" fillId="0" borderId="15" xfId="0" applyFont="1" applyFill="1" applyBorder="1" applyAlignment="1">
      <alignment horizontal="left" vertical="center"/>
    </xf>
    <xf numFmtId="0" fontId="2" fillId="0" borderId="16" xfId="0" applyFont="1" applyFill="1" applyBorder="1" applyAlignment="1">
      <alignment horizontal="left" vertical="center"/>
    </xf>
    <xf numFmtId="0" fontId="3" fillId="0" borderId="20" xfId="0" applyFont="1" applyFill="1" applyBorder="1" applyAlignment="1">
      <alignment horizontal="right" vertical="center"/>
    </xf>
    <xf numFmtId="0" fontId="3" fillId="0" borderId="21" xfId="0" applyFont="1" applyFill="1" applyBorder="1" applyAlignment="1">
      <alignment horizontal="right" vertical="center"/>
    </xf>
    <xf numFmtId="0" fontId="3" fillId="0" borderId="26" xfId="0" applyFont="1" applyFill="1" applyBorder="1" applyAlignment="1">
      <alignment horizontal="right" vertical="center"/>
    </xf>
    <xf numFmtId="0" fontId="3" fillId="0" borderId="17" xfId="0" applyFont="1" applyFill="1" applyBorder="1" applyAlignment="1">
      <alignment horizontal="right" vertical="center"/>
    </xf>
    <xf numFmtId="0" fontId="3" fillId="0" borderId="18" xfId="0" applyFont="1" applyFill="1" applyBorder="1" applyAlignment="1">
      <alignment horizontal="right" vertical="center"/>
    </xf>
    <xf numFmtId="0" fontId="8" fillId="0" borderId="15" xfId="0" applyFont="1" applyFill="1" applyBorder="1" applyAlignment="1">
      <alignment horizontal="left" vertical="center"/>
    </xf>
    <xf numFmtId="0" fontId="8" fillId="0" borderId="16" xfId="0" applyFont="1" applyFill="1" applyBorder="1" applyAlignment="1">
      <alignment horizontal="left" vertical="center"/>
    </xf>
    <xf numFmtId="0" fontId="10" fillId="0" borderId="18" xfId="0" applyFont="1" applyFill="1" applyBorder="1" applyAlignment="1">
      <alignment horizontal="right" vertical="center"/>
    </xf>
    <xf numFmtId="4" fontId="12" fillId="0" borderId="0" xfId="0" applyNumberFormat="1" applyFont="1" applyFill="1" applyBorder="1" applyAlignment="1">
      <alignment horizontal="center"/>
    </xf>
    <xf numFmtId="0" fontId="11" fillId="0" borderId="0" xfId="0" applyFont="1" applyFill="1" applyBorder="1" applyAlignment="1">
      <alignment horizontal="center" vertical="top" wrapText="1"/>
    </xf>
    <xf numFmtId="0" fontId="11" fillId="0" borderId="0" xfId="0" quotePrefix="1" applyFont="1" applyFill="1" applyBorder="1" applyAlignment="1">
      <alignment horizontal="center" vertical="top" wrapText="1"/>
    </xf>
    <xf numFmtId="0" fontId="3" fillId="0" borderId="20" xfId="0" applyNumberFormat="1" applyFont="1" applyFill="1" applyBorder="1" applyAlignment="1">
      <alignment horizontal="right" vertical="center"/>
    </xf>
    <xf numFmtId="0" fontId="3" fillId="0" borderId="21" xfId="0" applyNumberFormat="1" applyFont="1" applyFill="1" applyBorder="1" applyAlignment="1">
      <alignment horizontal="right" vertical="center"/>
    </xf>
    <xf numFmtId="0" fontId="3" fillId="0" borderId="42" xfId="0" applyNumberFormat="1" applyFont="1" applyFill="1" applyBorder="1" applyAlignment="1">
      <alignment horizontal="right" vertical="center"/>
    </xf>
    <xf numFmtId="4" fontId="11" fillId="0" borderId="10" xfId="0" applyNumberFormat="1" applyFont="1" applyFill="1" applyBorder="1" applyAlignment="1">
      <alignment horizontal="center" vertical="center" wrapText="1"/>
    </xf>
    <xf numFmtId="4" fontId="11" fillId="0" borderId="13"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10" fillId="0" borderId="13" xfId="0" applyFont="1" applyFill="1" applyBorder="1" applyAlignment="1"/>
    <xf numFmtId="0" fontId="3" fillId="0" borderId="9" xfId="0" applyFont="1" applyFill="1" applyBorder="1" applyAlignment="1">
      <alignment horizontal="center" vertical="center" wrapText="1"/>
    </xf>
    <xf numFmtId="0" fontId="10" fillId="0" borderId="12" xfId="0" applyFont="1" applyFill="1" applyBorder="1" applyAlignment="1"/>
    <xf numFmtId="0" fontId="12" fillId="0" borderId="22" xfId="0" applyFont="1" applyFill="1" applyBorder="1" applyAlignment="1">
      <alignment horizontal="left" vertical="top"/>
    </xf>
    <xf numFmtId="0" fontId="12" fillId="0" borderId="22" xfId="0" quotePrefix="1" applyFont="1" applyFill="1" applyBorder="1" applyAlignment="1">
      <alignment horizontal="left" vertical="top"/>
    </xf>
    <xf numFmtId="0" fontId="2" fillId="0" borderId="34" xfId="0" applyFont="1" applyFill="1" applyBorder="1" applyAlignment="1">
      <alignment horizontal="left" vertical="center"/>
    </xf>
    <xf numFmtId="0" fontId="2" fillId="0" borderId="22" xfId="0" applyFont="1" applyFill="1" applyBorder="1" applyAlignment="1">
      <alignment horizontal="left" vertical="center"/>
    </xf>
    <xf numFmtId="0" fontId="2" fillId="0" borderId="23" xfId="0" applyFont="1" applyFill="1" applyBorder="1" applyAlignment="1">
      <alignment horizontal="left" vertical="center"/>
    </xf>
    <xf numFmtId="0" fontId="2" fillId="0" borderId="18" xfId="0" applyFont="1" applyFill="1" applyBorder="1" applyAlignment="1">
      <alignment horizontal="left" vertical="center"/>
    </xf>
    <xf numFmtId="0" fontId="1" fillId="0" borderId="18" xfId="0" applyFont="1" applyFill="1" applyBorder="1" applyAlignment="1">
      <alignment horizontal="left" vertical="center"/>
    </xf>
    <xf numFmtId="0" fontId="1" fillId="0" borderId="19" xfId="0" applyFont="1" applyFill="1" applyBorder="1" applyAlignment="1">
      <alignment horizontal="left" vertical="center"/>
    </xf>
    <xf numFmtId="2" fontId="3" fillId="0" borderId="0" xfId="0" applyNumberFormat="1" applyFont="1" applyFill="1" applyBorder="1" applyAlignment="1" applyProtection="1">
      <alignment horizontal="center"/>
    </xf>
    <xf numFmtId="4" fontId="3" fillId="0" borderId="0" xfId="0" applyNumberFormat="1" applyFont="1" applyFill="1" applyBorder="1" applyAlignment="1">
      <alignment horizontal="center"/>
    </xf>
    <xf numFmtId="0" fontId="4" fillId="0" borderId="25" xfId="0" applyNumberFormat="1" applyFont="1" applyFill="1" applyBorder="1" applyAlignment="1">
      <alignment horizontal="right" vertical="center"/>
    </xf>
    <xf numFmtId="0" fontId="4" fillId="0" borderId="21" xfId="0" applyNumberFormat="1" applyFont="1" applyFill="1" applyBorder="1" applyAlignment="1">
      <alignment horizontal="right" vertical="center"/>
    </xf>
    <xf numFmtId="0" fontId="4" fillId="0" borderId="26" xfId="0" applyNumberFormat="1" applyFont="1" applyFill="1" applyBorder="1" applyAlignment="1">
      <alignment horizontal="right" vertical="center"/>
    </xf>
    <xf numFmtId="0" fontId="2" fillId="0" borderId="25" xfId="0" applyFont="1" applyFill="1" applyBorder="1" applyAlignment="1">
      <alignment horizontal="left" vertical="center"/>
    </xf>
    <xf numFmtId="0" fontId="2" fillId="0" borderId="21" xfId="0" applyFont="1" applyFill="1" applyBorder="1" applyAlignment="1">
      <alignment horizontal="left" vertical="center"/>
    </xf>
    <xf numFmtId="0" fontId="2" fillId="0" borderId="26" xfId="0" applyFont="1" applyFill="1" applyBorder="1" applyAlignment="1">
      <alignment horizontal="left" vertical="center"/>
    </xf>
    <xf numFmtId="0" fontId="3" fillId="0" borderId="71" xfId="0" applyFont="1" applyFill="1" applyBorder="1" applyAlignment="1">
      <alignment horizontal="right" vertical="center"/>
    </xf>
    <xf numFmtId="0" fontId="3" fillId="0" borderId="70" xfId="0" applyFont="1" applyFill="1" applyBorder="1" applyAlignment="1">
      <alignment horizontal="right" vertical="center"/>
    </xf>
    <xf numFmtId="0" fontId="3" fillId="0" borderId="72" xfId="0" applyFont="1" applyFill="1" applyBorder="1" applyAlignment="1">
      <alignment horizontal="right" vertical="center"/>
    </xf>
    <xf numFmtId="0" fontId="1" fillId="0" borderId="79"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63" xfId="0" applyFont="1" applyFill="1" applyBorder="1" applyAlignment="1">
      <alignment horizontal="center" vertical="center"/>
    </xf>
    <xf numFmtId="0" fontId="2" fillId="0" borderId="61" xfId="0" applyFont="1" applyFill="1" applyBorder="1" applyAlignment="1">
      <alignment horizontal="left" vertical="center"/>
    </xf>
    <xf numFmtId="0" fontId="2" fillId="0" borderId="62" xfId="0" applyFont="1" applyFill="1" applyBorder="1" applyAlignment="1">
      <alignment horizontal="left" vertical="center"/>
    </xf>
    <xf numFmtId="0" fontId="2" fillId="0" borderId="80" xfId="0" applyFont="1" applyFill="1" applyBorder="1" applyAlignment="1">
      <alignment horizontal="left" vertical="center"/>
    </xf>
    <xf numFmtId="2" fontId="4" fillId="0" borderId="0" xfId="0" applyNumberFormat="1" applyFont="1" applyFill="1" applyBorder="1" applyAlignment="1" applyProtection="1">
      <alignment horizontal="center"/>
    </xf>
    <xf numFmtId="49" fontId="16" fillId="0" borderId="64" xfId="0" applyNumberFormat="1" applyFont="1" applyFill="1" applyBorder="1" applyAlignment="1">
      <alignment horizontal="center" vertical="top"/>
    </xf>
    <xf numFmtId="49" fontId="16" fillId="0" borderId="74" xfId="0" applyNumberFormat="1" applyFont="1" applyFill="1" applyBorder="1" applyAlignment="1">
      <alignment horizontal="center" vertical="top"/>
    </xf>
    <xf numFmtId="0" fontId="2" fillId="0" borderId="63" xfId="0" applyFont="1" applyFill="1" applyBorder="1" applyAlignment="1">
      <alignment horizontal="left" vertical="center"/>
    </xf>
    <xf numFmtId="0" fontId="2" fillId="0" borderId="88" xfId="0" applyFont="1" applyFill="1" applyBorder="1" applyAlignment="1">
      <alignment horizontal="left" vertical="center"/>
    </xf>
    <xf numFmtId="0" fontId="2" fillId="0" borderId="89" xfId="0" applyFont="1" applyFill="1" applyBorder="1" applyAlignment="1">
      <alignment horizontal="left" vertical="center"/>
    </xf>
    <xf numFmtId="0" fontId="2" fillId="0" borderId="90" xfId="0" applyFont="1" applyFill="1" applyBorder="1" applyAlignment="1">
      <alignment horizontal="left" vertical="center"/>
    </xf>
    <xf numFmtId="0" fontId="2" fillId="0" borderId="79" xfId="0" applyFont="1" applyFill="1" applyBorder="1" applyAlignment="1">
      <alignment horizontal="center" vertical="center"/>
    </xf>
    <xf numFmtId="0" fontId="2" fillId="0" borderId="62" xfId="0" applyFont="1" applyFill="1" applyBorder="1" applyAlignment="1">
      <alignment horizontal="center" vertical="center"/>
    </xf>
    <xf numFmtId="0" fontId="2" fillId="0" borderId="63" xfId="0" applyFont="1" applyFill="1" applyBorder="1" applyAlignment="1">
      <alignment horizontal="center" vertical="center"/>
    </xf>
    <xf numFmtId="0" fontId="2" fillId="0" borderId="0" xfId="0" applyFont="1" applyFill="1" applyAlignment="1">
      <alignment horizontal="right" vertical="center"/>
    </xf>
    <xf numFmtId="0" fontId="2" fillId="0" borderId="81" xfId="0" applyFont="1" applyFill="1" applyBorder="1" applyAlignment="1">
      <alignment horizontal="right" vertical="center"/>
    </xf>
    <xf numFmtId="0" fontId="3" fillId="0" borderId="61" xfId="0" applyFont="1" applyFill="1" applyBorder="1" applyAlignment="1">
      <alignment horizontal="left" vertical="top" wrapText="1"/>
    </xf>
    <xf numFmtId="0" fontId="3" fillId="0" borderId="62" xfId="0" applyFont="1" applyFill="1" applyBorder="1" applyAlignment="1">
      <alignment horizontal="left" vertical="top" wrapText="1"/>
    </xf>
    <xf numFmtId="0" fontId="3" fillId="0" borderId="63" xfId="0" applyFont="1" applyFill="1" applyBorder="1" applyAlignment="1">
      <alignment horizontal="left" vertical="top" wrapText="1"/>
    </xf>
    <xf numFmtId="0" fontId="1" fillId="0" borderId="0" xfId="0" applyFont="1" applyFill="1" applyBorder="1" applyAlignment="1">
      <alignment horizontal="center" vertical="center" wrapText="1"/>
    </xf>
    <xf numFmtId="49" fontId="3" fillId="0" borderId="54" xfId="0" applyNumberFormat="1" applyFont="1" applyFill="1" applyBorder="1" applyAlignment="1">
      <alignment horizontal="center" vertical="center" wrapText="1"/>
    </xf>
    <xf numFmtId="49" fontId="10" fillId="0" borderId="58" xfId="0" applyNumberFormat="1" applyFont="1" applyFill="1" applyBorder="1" applyAlignment="1"/>
    <xf numFmtId="0" fontId="3" fillId="0" borderId="55" xfId="0" applyFont="1" applyFill="1" applyBorder="1" applyAlignment="1">
      <alignment horizontal="center" vertical="center" wrapText="1"/>
    </xf>
    <xf numFmtId="0" fontId="10" fillId="0" borderId="59" xfId="0" applyFont="1" applyFill="1" applyBorder="1" applyAlignment="1"/>
    <xf numFmtId="0" fontId="20" fillId="0" borderId="0" xfId="2" applyFont="1" applyBorder="1" applyAlignment="1">
      <alignment horizontal="center" vertical="center" wrapText="1"/>
    </xf>
    <xf numFmtId="0" fontId="9" fillId="0" borderId="81" xfId="2" applyFont="1" applyBorder="1" applyAlignment="1"/>
    <xf numFmtId="0" fontId="20" fillId="0" borderId="100" xfId="2" applyFont="1" applyBorder="1" applyAlignment="1">
      <alignment horizontal="left" vertical="top" wrapText="1"/>
    </xf>
    <xf numFmtId="0" fontId="9" fillId="0" borderId="100" xfId="2" applyFont="1" applyBorder="1" applyAlignment="1"/>
    <xf numFmtId="0" fontId="20" fillId="0" borderId="101" xfId="0" applyFont="1" applyBorder="1" applyAlignment="1">
      <alignment horizontal="left" vertical="center" wrapText="1"/>
    </xf>
    <xf numFmtId="0" fontId="20" fillId="0" borderId="100" xfId="0" applyFont="1" applyBorder="1" applyAlignment="1">
      <alignment horizontal="left" vertical="center" wrapText="1"/>
    </xf>
    <xf numFmtId="0" fontId="20" fillId="0" borderId="102" xfId="0" applyFont="1" applyBorder="1" applyAlignment="1">
      <alignment horizontal="left" vertical="center" wrapText="1"/>
    </xf>
    <xf numFmtId="0" fontId="20" fillId="0" borderId="100" xfId="0" applyFont="1" applyBorder="1" applyAlignment="1">
      <alignment horizontal="left" vertical="top" wrapText="1"/>
    </xf>
    <xf numFmtId="0" fontId="9" fillId="0" borderId="54" xfId="2" applyFont="1" applyBorder="1" applyAlignment="1">
      <alignment horizontal="center" vertical="center" wrapText="1"/>
    </xf>
    <xf numFmtId="0" fontId="9" fillId="0" borderId="58" xfId="2" applyFont="1" applyBorder="1" applyAlignment="1">
      <alignment horizontal="center"/>
    </xf>
    <xf numFmtId="0" fontId="3" fillId="0" borderId="55" xfId="2" applyFont="1" applyFill="1" applyBorder="1" applyAlignment="1">
      <alignment horizontal="center" vertical="center" wrapText="1"/>
    </xf>
    <xf numFmtId="0" fontId="3" fillId="0" borderId="59" xfId="2" applyFont="1" applyFill="1" applyBorder="1" applyAlignment="1"/>
    <xf numFmtId="0" fontId="9" fillId="0" borderId="55" xfId="2" applyFont="1" applyBorder="1" applyAlignment="1">
      <alignment horizontal="center" vertical="center" wrapText="1"/>
    </xf>
    <xf numFmtId="0" fontId="9" fillId="0" borderId="59" xfId="2" applyFont="1" applyBorder="1" applyAlignment="1"/>
    <xf numFmtId="0" fontId="3" fillId="0" borderId="0" xfId="0" applyFont="1" applyFill="1" applyBorder="1" applyAlignment="1">
      <alignment horizontal="center" vertical="center"/>
    </xf>
    <xf numFmtId="0" fontId="3" fillId="0" borderId="54"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3" fillId="0" borderId="59" xfId="0" applyFont="1" applyFill="1" applyBorder="1" applyAlignment="1">
      <alignment horizontal="center" vertical="center"/>
    </xf>
    <xf numFmtId="0" fontId="3" fillId="0" borderId="59" xfId="0" applyFont="1" applyFill="1" applyBorder="1" applyAlignment="1">
      <alignment horizontal="center"/>
    </xf>
    <xf numFmtId="0" fontId="2" fillId="0" borderId="85" xfId="0" applyFont="1" applyFill="1" applyBorder="1" applyAlignment="1">
      <alignment horizontal="left" vertical="center"/>
    </xf>
    <xf numFmtId="0" fontId="32" fillId="0" borderId="85" xfId="0" applyFont="1" applyFill="1" applyBorder="1" applyAlignment="1"/>
    <xf numFmtId="0" fontId="32" fillId="0" borderId="86" xfId="0" applyFont="1" applyFill="1" applyBorder="1" applyAlignment="1"/>
    <xf numFmtId="4" fontId="11" fillId="0" borderId="0" xfId="0" applyNumberFormat="1" applyFont="1" applyFill="1" applyBorder="1" applyAlignment="1">
      <alignment horizontal="center"/>
    </xf>
    <xf numFmtId="0" fontId="2" fillId="0" borderId="24" xfId="0" applyFont="1" applyBorder="1" applyAlignment="1">
      <alignment horizontal="left"/>
    </xf>
    <xf numFmtId="0" fontId="2" fillId="0" borderId="98" xfId="0" applyFont="1" applyBorder="1" applyAlignment="1">
      <alignment horizontal="left"/>
    </xf>
    <xf numFmtId="0" fontId="2" fillId="0" borderId="79" xfId="0" applyFont="1" applyFill="1" applyBorder="1" applyAlignment="1">
      <alignment horizontal="right" vertical="center"/>
    </xf>
    <xf numFmtId="0" fontId="32" fillId="0" borderId="62" xfId="0" applyFont="1" applyFill="1" applyBorder="1" applyAlignment="1"/>
    <xf numFmtId="0" fontId="32" fillId="0" borderId="63" xfId="0" applyFont="1" applyFill="1" applyBorder="1" applyAlignment="1"/>
    <xf numFmtId="4" fontId="2" fillId="0" borderId="85" xfId="0" applyNumberFormat="1" applyFont="1" applyFill="1" applyBorder="1" applyAlignment="1">
      <alignment horizontal="left" vertical="center"/>
    </xf>
    <xf numFmtId="4" fontId="32" fillId="0" borderId="85" xfId="0" applyNumberFormat="1" applyFont="1" applyFill="1" applyBorder="1" applyAlignment="1"/>
    <xf numFmtId="4" fontId="32" fillId="0" borderId="86" xfId="0" applyNumberFormat="1" applyFont="1" applyFill="1" applyBorder="1" applyAlignment="1"/>
    <xf numFmtId="49" fontId="2" fillId="0" borderId="79" xfId="0" applyNumberFormat="1" applyFont="1" applyFill="1" applyBorder="1" applyAlignment="1">
      <alignment horizontal="right" vertical="center"/>
    </xf>
    <xf numFmtId="0" fontId="32" fillId="0" borderId="62" xfId="0" applyFont="1" applyBorder="1" applyAlignment="1">
      <alignment horizontal="right"/>
    </xf>
    <xf numFmtId="0" fontId="32" fillId="0" borderId="63" xfId="0" applyFont="1" applyBorder="1" applyAlignment="1">
      <alignment horizontal="right"/>
    </xf>
    <xf numFmtId="0" fontId="30" fillId="0" borderId="79" xfId="0" applyFont="1" applyFill="1" applyBorder="1" applyAlignment="1">
      <alignment horizontal="left"/>
    </xf>
    <xf numFmtId="0" fontId="30" fillId="0" borderId="62" xfId="0" applyFont="1" applyBorder="1" applyAlignment="1">
      <alignment horizontal="left"/>
    </xf>
    <xf numFmtId="0" fontId="30" fillId="0" borderId="63" xfId="0" applyFont="1" applyBorder="1" applyAlignment="1">
      <alignment horizontal="left"/>
    </xf>
    <xf numFmtId="0" fontId="2" fillId="0" borderId="79" xfId="0" applyFont="1" applyFill="1" applyBorder="1" applyAlignment="1">
      <alignment horizontal="left"/>
    </xf>
    <xf numFmtId="2" fontId="3" fillId="0" borderId="0" xfId="0" applyNumberFormat="1" applyFont="1" applyBorder="1" applyAlignment="1" applyProtection="1">
      <alignment horizontal="center"/>
    </xf>
    <xf numFmtId="2" fontId="3" fillId="0" borderId="0" xfId="0" applyNumberFormat="1" applyFont="1" applyBorder="1" applyAlignment="1" applyProtection="1">
      <alignment horizontal="right"/>
    </xf>
    <xf numFmtId="0" fontId="20" fillId="0" borderId="100" xfId="0" applyFont="1" applyFill="1" applyBorder="1" applyAlignment="1">
      <alignment horizontal="left" vertical="top" wrapText="1"/>
    </xf>
    <xf numFmtId="49" fontId="3" fillId="0" borderId="107" xfId="2" applyNumberFormat="1" applyFont="1" applyFill="1" applyBorder="1" applyAlignment="1">
      <alignment horizontal="center" vertical="center" wrapText="1"/>
    </xf>
    <xf numFmtId="0" fontId="3" fillId="0" borderId="100" xfId="2" applyFont="1" applyFill="1" applyBorder="1" applyAlignment="1">
      <alignment horizontal="center" vertical="center" wrapText="1"/>
    </xf>
    <xf numFmtId="0" fontId="3" fillId="0" borderId="108" xfId="2" applyFont="1" applyFill="1" applyBorder="1" applyAlignment="1">
      <alignment horizontal="center" vertical="center" wrapText="1"/>
    </xf>
    <xf numFmtId="0" fontId="20" fillId="0" borderId="100" xfId="2" applyFont="1" applyFill="1" applyBorder="1" applyAlignment="1">
      <alignment horizontal="left" vertical="top" wrapText="1"/>
    </xf>
    <xf numFmtId="0" fontId="9" fillId="0" borderId="100" xfId="2" applyFont="1" applyFill="1" applyBorder="1" applyAlignment="1"/>
    <xf numFmtId="0" fontId="20" fillId="0" borderId="101" xfId="0" applyFont="1" applyFill="1" applyBorder="1" applyAlignment="1">
      <alignment horizontal="left" vertical="center" wrapText="1"/>
    </xf>
    <xf numFmtId="0" fontId="20" fillId="0" borderId="100" xfId="0" applyFont="1" applyFill="1" applyBorder="1" applyAlignment="1">
      <alignment horizontal="left" vertical="center" wrapText="1"/>
    </xf>
    <xf numFmtId="0" fontId="20" fillId="0" borderId="102" xfId="0" applyFont="1" applyFill="1" applyBorder="1" applyAlignment="1">
      <alignment horizontal="left" vertical="center" wrapText="1"/>
    </xf>
    <xf numFmtId="0" fontId="8" fillId="0" borderId="62" xfId="0" applyFont="1" applyFill="1" applyBorder="1" applyAlignment="1">
      <alignment horizontal="left" vertical="center"/>
    </xf>
    <xf numFmtId="0" fontId="8" fillId="0" borderId="63" xfId="0" applyFont="1" applyFill="1" applyBorder="1" applyAlignment="1">
      <alignment horizontal="left" vertical="center"/>
    </xf>
    <xf numFmtId="0" fontId="2" fillId="0" borderId="82" xfId="0" applyFont="1" applyFill="1" applyBorder="1" applyAlignment="1">
      <alignment horizontal="right" vertical="center"/>
    </xf>
    <xf numFmtId="0" fontId="4" fillId="0" borderId="6" xfId="0" applyFont="1" applyFill="1" applyBorder="1" applyAlignment="1">
      <alignment horizontal="left"/>
    </xf>
    <xf numFmtId="0" fontId="4" fillId="0" borderId="1" xfId="0" applyFont="1" applyFill="1" applyBorder="1" applyAlignment="1">
      <alignment horizontal="left"/>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1" xfId="0" applyFont="1" applyFill="1" applyBorder="1" applyAlignment="1">
      <alignment horizontal="left" vertical="center"/>
    </xf>
    <xf numFmtId="0" fontId="3" fillId="0" borderId="24" xfId="0" applyFont="1" applyFill="1" applyBorder="1" applyAlignment="1">
      <alignment horizontal="center" vertical="center" wrapText="1"/>
    </xf>
    <xf numFmtId="0" fontId="2" fillId="0" borderId="90" xfId="0" quotePrefix="1"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95" xfId="0" applyFont="1" applyFill="1" applyBorder="1" applyAlignment="1">
      <alignment horizontal="center" vertical="top" wrapText="1"/>
    </xf>
    <xf numFmtId="0" fontId="42" fillId="0" borderId="5" xfId="0" applyFont="1" applyBorder="1" applyAlignment="1">
      <alignment horizontal="left"/>
    </xf>
    <xf numFmtId="0" fontId="42" fillId="0" borderId="6" xfId="0" applyFont="1" applyBorder="1" applyAlignment="1">
      <alignment horizontal="left"/>
    </xf>
  </cellXfs>
  <cellStyles count="6">
    <cellStyle name="Comma 2" xfId="3" xr:uid="{00000000-0005-0000-0000-000000000000}"/>
    <cellStyle name="Normal" xfId="0" builtinId="0"/>
    <cellStyle name="Normal 2" xfId="2" xr:uid="{00000000-0005-0000-0000-000002000000}"/>
    <cellStyle name="Normal_HYPO-3-specifikacija" xfId="4" xr:uid="{00000000-0005-0000-0000-000003000000}"/>
    <cellStyle name="Normal_Sheet1" xfId="5" xr:uid="{00000000-0005-0000-0000-000004000000}"/>
    <cellStyle name="Normal_TENDER ZA PREBACIVANJE U PREDMER" xfId="1"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2223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54</xdr:row>
      <xdr:rowOff>0</xdr:rowOff>
    </xdr:from>
    <xdr:to>
      <xdr:col>2</xdr:col>
      <xdr:colOff>184731</xdr:colOff>
      <xdr:row>55</xdr:row>
      <xdr:rowOff>48467</xdr:rowOff>
    </xdr:to>
    <xdr:sp macro="" textlink="">
      <xdr:nvSpPr>
        <xdr:cNvPr id="4" name="TextBox 99">
          <a:extLst>
            <a:ext uri="{FF2B5EF4-FFF2-40B4-BE49-F238E27FC236}">
              <a16:creationId xmlns:a16="http://schemas.microsoft.com/office/drawing/2014/main" id="{00000000-0008-0000-0300-000004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5" name="TextBox 100">
          <a:extLst>
            <a:ext uri="{FF2B5EF4-FFF2-40B4-BE49-F238E27FC236}">
              <a16:creationId xmlns:a16="http://schemas.microsoft.com/office/drawing/2014/main" id="{00000000-0008-0000-0300-000005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6" name="TextBox 101">
          <a:extLst>
            <a:ext uri="{FF2B5EF4-FFF2-40B4-BE49-F238E27FC236}">
              <a16:creationId xmlns:a16="http://schemas.microsoft.com/office/drawing/2014/main" id="{00000000-0008-0000-0300-000006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7" name="TextBox 102">
          <a:extLst>
            <a:ext uri="{FF2B5EF4-FFF2-40B4-BE49-F238E27FC236}">
              <a16:creationId xmlns:a16="http://schemas.microsoft.com/office/drawing/2014/main" id="{00000000-0008-0000-0300-000007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8" name="TextBox 103">
          <a:extLst>
            <a:ext uri="{FF2B5EF4-FFF2-40B4-BE49-F238E27FC236}">
              <a16:creationId xmlns:a16="http://schemas.microsoft.com/office/drawing/2014/main" id="{00000000-0008-0000-0300-000008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9" name="TextBox 104">
          <a:extLst>
            <a:ext uri="{FF2B5EF4-FFF2-40B4-BE49-F238E27FC236}">
              <a16:creationId xmlns:a16="http://schemas.microsoft.com/office/drawing/2014/main" id="{00000000-0008-0000-0300-000009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10" name="TextBox 105">
          <a:extLst>
            <a:ext uri="{FF2B5EF4-FFF2-40B4-BE49-F238E27FC236}">
              <a16:creationId xmlns:a16="http://schemas.microsoft.com/office/drawing/2014/main" id="{00000000-0008-0000-0300-00000A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11" name="TextBox 106">
          <a:extLst>
            <a:ext uri="{FF2B5EF4-FFF2-40B4-BE49-F238E27FC236}">
              <a16:creationId xmlns:a16="http://schemas.microsoft.com/office/drawing/2014/main" id="{00000000-0008-0000-0300-00000B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12" name="TextBox 107">
          <a:extLst>
            <a:ext uri="{FF2B5EF4-FFF2-40B4-BE49-F238E27FC236}">
              <a16:creationId xmlns:a16="http://schemas.microsoft.com/office/drawing/2014/main" id="{00000000-0008-0000-0300-00000C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3" name="TextBox 143">
          <a:extLst>
            <a:ext uri="{FF2B5EF4-FFF2-40B4-BE49-F238E27FC236}">
              <a16:creationId xmlns:a16="http://schemas.microsoft.com/office/drawing/2014/main" id="{00000000-0008-0000-0300-00000D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4" name="TextBox 144">
          <a:extLst>
            <a:ext uri="{FF2B5EF4-FFF2-40B4-BE49-F238E27FC236}">
              <a16:creationId xmlns:a16="http://schemas.microsoft.com/office/drawing/2014/main" id="{00000000-0008-0000-0300-00000E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5" name="TextBox 145">
          <a:extLst>
            <a:ext uri="{FF2B5EF4-FFF2-40B4-BE49-F238E27FC236}">
              <a16:creationId xmlns:a16="http://schemas.microsoft.com/office/drawing/2014/main" id="{00000000-0008-0000-0300-00000F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6" name="TextBox 146">
          <a:extLst>
            <a:ext uri="{FF2B5EF4-FFF2-40B4-BE49-F238E27FC236}">
              <a16:creationId xmlns:a16="http://schemas.microsoft.com/office/drawing/2014/main" id="{00000000-0008-0000-0300-000010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7" name="TextBox 147">
          <a:extLst>
            <a:ext uri="{FF2B5EF4-FFF2-40B4-BE49-F238E27FC236}">
              <a16:creationId xmlns:a16="http://schemas.microsoft.com/office/drawing/2014/main" id="{00000000-0008-0000-0300-000011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8" name="TextBox 148">
          <a:extLst>
            <a:ext uri="{FF2B5EF4-FFF2-40B4-BE49-F238E27FC236}">
              <a16:creationId xmlns:a16="http://schemas.microsoft.com/office/drawing/2014/main" id="{00000000-0008-0000-0300-000012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9" name="TextBox 149">
          <a:extLst>
            <a:ext uri="{FF2B5EF4-FFF2-40B4-BE49-F238E27FC236}">
              <a16:creationId xmlns:a16="http://schemas.microsoft.com/office/drawing/2014/main" id="{00000000-0008-0000-0300-000013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20" name="TextBox 150">
          <a:extLst>
            <a:ext uri="{FF2B5EF4-FFF2-40B4-BE49-F238E27FC236}">
              <a16:creationId xmlns:a16="http://schemas.microsoft.com/office/drawing/2014/main" id="{00000000-0008-0000-0300-000014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21" name="TextBox 151">
          <a:extLst>
            <a:ext uri="{FF2B5EF4-FFF2-40B4-BE49-F238E27FC236}">
              <a16:creationId xmlns:a16="http://schemas.microsoft.com/office/drawing/2014/main" id="{00000000-0008-0000-0300-000015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oneCellAnchor>
    <xdr:from>
      <xdr:col>2</xdr:col>
      <xdr:colOff>0</xdr:colOff>
      <xdr:row>54</xdr:row>
      <xdr:rowOff>0</xdr:rowOff>
    </xdr:from>
    <xdr:ext cx="184731" cy="264560"/>
    <xdr:sp macro="" textlink="">
      <xdr:nvSpPr>
        <xdr:cNvPr id="22" name="TextBox 143">
          <a:extLst>
            <a:ext uri="{FF2B5EF4-FFF2-40B4-BE49-F238E27FC236}">
              <a16:creationId xmlns:a16="http://schemas.microsoft.com/office/drawing/2014/main" id="{00000000-0008-0000-0300-000016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3" name="TextBox 144">
          <a:extLst>
            <a:ext uri="{FF2B5EF4-FFF2-40B4-BE49-F238E27FC236}">
              <a16:creationId xmlns:a16="http://schemas.microsoft.com/office/drawing/2014/main" id="{00000000-0008-0000-0300-000017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4" name="TextBox 145">
          <a:extLst>
            <a:ext uri="{FF2B5EF4-FFF2-40B4-BE49-F238E27FC236}">
              <a16:creationId xmlns:a16="http://schemas.microsoft.com/office/drawing/2014/main" id="{00000000-0008-0000-0300-000018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5" name="TextBox 146">
          <a:extLst>
            <a:ext uri="{FF2B5EF4-FFF2-40B4-BE49-F238E27FC236}">
              <a16:creationId xmlns:a16="http://schemas.microsoft.com/office/drawing/2014/main" id="{00000000-0008-0000-0300-000019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6" name="TextBox 147">
          <a:extLst>
            <a:ext uri="{FF2B5EF4-FFF2-40B4-BE49-F238E27FC236}">
              <a16:creationId xmlns:a16="http://schemas.microsoft.com/office/drawing/2014/main" id="{00000000-0008-0000-0300-00001A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7" name="TextBox 148">
          <a:extLst>
            <a:ext uri="{FF2B5EF4-FFF2-40B4-BE49-F238E27FC236}">
              <a16:creationId xmlns:a16="http://schemas.microsoft.com/office/drawing/2014/main" id="{00000000-0008-0000-0300-00001B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8" name="TextBox 149">
          <a:extLst>
            <a:ext uri="{FF2B5EF4-FFF2-40B4-BE49-F238E27FC236}">
              <a16:creationId xmlns:a16="http://schemas.microsoft.com/office/drawing/2014/main" id="{00000000-0008-0000-0300-00001C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9" name="TextBox 150">
          <a:extLst>
            <a:ext uri="{FF2B5EF4-FFF2-40B4-BE49-F238E27FC236}">
              <a16:creationId xmlns:a16="http://schemas.microsoft.com/office/drawing/2014/main" id="{00000000-0008-0000-0300-00001D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30" name="TextBox 151">
          <a:extLst>
            <a:ext uri="{FF2B5EF4-FFF2-40B4-BE49-F238E27FC236}">
              <a16:creationId xmlns:a16="http://schemas.microsoft.com/office/drawing/2014/main" id="{00000000-0008-0000-0300-00001E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2</xdr:col>
      <xdr:colOff>0</xdr:colOff>
      <xdr:row>54</xdr:row>
      <xdr:rowOff>0</xdr:rowOff>
    </xdr:from>
    <xdr:to>
      <xdr:col>2</xdr:col>
      <xdr:colOff>184731</xdr:colOff>
      <xdr:row>55</xdr:row>
      <xdr:rowOff>49028</xdr:rowOff>
    </xdr:to>
    <xdr:sp macro="" textlink="">
      <xdr:nvSpPr>
        <xdr:cNvPr id="31" name="TextBox 143">
          <a:extLst>
            <a:ext uri="{FF2B5EF4-FFF2-40B4-BE49-F238E27FC236}">
              <a16:creationId xmlns:a16="http://schemas.microsoft.com/office/drawing/2014/main" id="{00000000-0008-0000-0300-00001F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2" name="TextBox 144">
          <a:extLst>
            <a:ext uri="{FF2B5EF4-FFF2-40B4-BE49-F238E27FC236}">
              <a16:creationId xmlns:a16="http://schemas.microsoft.com/office/drawing/2014/main" id="{00000000-0008-0000-0300-000020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3" name="TextBox 145">
          <a:extLst>
            <a:ext uri="{FF2B5EF4-FFF2-40B4-BE49-F238E27FC236}">
              <a16:creationId xmlns:a16="http://schemas.microsoft.com/office/drawing/2014/main" id="{00000000-0008-0000-0300-000021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4" name="TextBox 146">
          <a:extLst>
            <a:ext uri="{FF2B5EF4-FFF2-40B4-BE49-F238E27FC236}">
              <a16:creationId xmlns:a16="http://schemas.microsoft.com/office/drawing/2014/main" id="{00000000-0008-0000-0300-000022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5" name="TextBox 147">
          <a:extLst>
            <a:ext uri="{FF2B5EF4-FFF2-40B4-BE49-F238E27FC236}">
              <a16:creationId xmlns:a16="http://schemas.microsoft.com/office/drawing/2014/main" id="{00000000-0008-0000-0300-000023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6" name="TextBox 148">
          <a:extLst>
            <a:ext uri="{FF2B5EF4-FFF2-40B4-BE49-F238E27FC236}">
              <a16:creationId xmlns:a16="http://schemas.microsoft.com/office/drawing/2014/main" id="{00000000-0008-0000-0300-000024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7" name="TextBox 149">
          <a:extLst>
            <a:ext uri="{FF2B5EF4-FFF2-40B4-BE49-F238E27FC236}">
              <a16:creationId xmlns:a16="http://schemas.microsoft.com/office/drawing/2014/main" id="{00000000-0008-0000-0300-000025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8" name="TextBox 150">
          <a:extLst>
            <a:ext uri="{FF2B5EF4-FFF2-40B4-BE49-F238E27FC236}">
              <a16:creationId xmlns:a16="http://schemas.microsoft.com/office/drawing/2014/main" id="{00000000-0008-0000-0300-000026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9" name="TextBox 151">
          <a:extLst>
            <a:ext uri="{FF2B5EF4-FFF2-40B4-BE49-F238E27FC236}">
              <a16:creationId xmlns:a16="http://schemas.microsoft.com/office/drawing/2014/main" id="{00000000-0008-0000-0300-000027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99"/>
  <sheetViews>
    <sheetView showZeros="0" tabSelected="1" view="pageBreakPreview" topLeftCell="A419" zoomScale="110" zoomScaleSheetLayoutView="110" workbookViewId="0">
      <selection activeCell="B460" sqref="B460"/>
    </sheetView>
  </sheetViews>
  <sheetFormatPr defaultColWidth="9.109375" defaultRowHeight="13.2"/>
  <cols>
    <col min="1" max="1" width="7.6640625" style="2" customWidth="1"/>
    <col min="2" max="2" width="36" style="15" customWidth="1"/>
    <col min="3" max="3" width="6.6640625" style="2" customWidth="1"/>
    <col min="4" max="4" width="11.44140625" style="2" customWidth="1"/>
    <col min="5" max="5" width="11.5546875" style="2" customWidth="1"/>
    <col min="6" max="6" width="16" style="2" customWidth="1"/>
    <col min="7" max="7" width="1.5546875" style="2" customWidth="1"/>
    <col min="8" max="8" width="6.109375" style="46" customWidth="1"/>
    <col min="9" max="9" width="9.5546875" style="47" customWidth="1"/>
    <col min="10" max="10" width="30.6640625" style="46" customWidth="1"/>
    <col min="11" max="16384" width="9.109375" style="46"/>
  </cols>
  <sheetData>
    <row r="1" spans="1:9" ht="18.75" customHeight="1">
      <c r="A1" s="913" t="s">
        <v>801</v>
      </c>
      <c r="B1" s="913"/>
      <c r="C1" s="913"/>
      <c r="D1" s="913"/>
      <c r="E1" s="913"/>
      <c r="F1" s="913"/>
    </row>
    <row r="2" spans="1:9" ht="47.25" customHeight="1">
      <c r="A2" s="914" t="s">
        <v>823</v>
      </c>
      <c r="B2" s="915"/>
      <c r="C2" s="915"/>
      <c r="D2" s="915"/>
      <c r="E2" s="915"/>
      <c r="F2" s="915"/>
    </row>
    <row r="3" spans="1:9" ht="17.25" customHeight="1">
      <c r="A3" s="914"/>
      <c r="B3" s="914"/>
      <c r="C3" s="914"/>
      <c r="D3" s="914"/>
      <c r="E3" s="914"/>
      <c r="F3" s="914"/>
    </row>
    <row r="4" spans="1:9" ht="18" customHeight="1" thickBot="1">
      <c r="A4" s="191" t="s">
        <v>481</v>
      </c>
      <c r="B4" s="925" t="s">
        <v>810</v>
      </c>
      <c r="C4" s="926"/>
      <c r="D4" s="926"/>
      <c r="E4" s="926"/>
      <c r="F4" s="926"/>
    </row>
    <row r="5" spans="1:9" s="49" customFormat="1" ht="27.75" customHeight="1" thickTop="1" thickBot="1">
      <c r="A5" s="923" t="s">
        <v>11</v>
      </c>
      <c r="B5" s="919" t="s">
        <v>14</v>
      </c>
      <c r="C5" s="921" t="s">
        <v>18</v>
      </c>
      <c r="D5" s="117" t="s">
        <v>12</v>
      </c>
      <c r="E5" s="117" t="s">
        <v>482</v>
      </c>
      <c r="F5" s="118" t="s">
        <v>483</v>
      </c>
      <c r="G5" s="48"/>
      <c r="I5" s="50"/>
    </row>
    <row r="6" spans="1:9" ht="13.5" customHeight="1" thickTop="1" thickBot="1">
      <c r="A6" s="924"/>
      <c r="B6" s="920"/>
      <c r="C6" s="922"/>
      <c r="D6" s="119" t="s">
        <v>15</v>
      </c>
      <c r="E6" s="119" t="s">
        <v>16</v>
      </c>
      <c r="F6" s="120" t="s">
        <v>17</v>
      </c>
    </row>
    <row r="7" spans="1:9" ht="15" customHeight="1" thickTop="1" thickBot="1">
      <c r="A7" s="51" t="s">
        <v>33</v>
      </c>
      <c r="B7" s="677" t="s">
        <v>20</v>
      </c>
      <c r="C7" s="678"/>
      <c r="D7" s="678"/>
      <c r="E7" s="678"/>
      <c r="F7" s="679"/>
    </row>
    <row r="8" spans="1:9" ht="13.8" thickTop="1">
      <c r="A8" s="52"/>
      <c r="B8" s="53" t="s">
        <v>22</v>
      </c>
      <c r="C8" s="54"/>
      <c r="D8" s="54"/>
      <c r="E8" s="680"/>
      <c r="F8" s="681"/>
    </row>
    <row r="9" spans="1:9">
      <c r="A9" s="55"/>
      <c r="B9" s="24" t="s">
        <v>28</v>
      </c>
      <c r="C9" s="22"/>
      <c r="D9" s="22"/>
      <c r="E9" s="682"/>
      <c r="F9" s="683"/>
    </row>
    <row r="10" spans="1:9">
      <c r="A10" s="55"/>
      <c r="B10" s="24" t="s">
        <v>29</v>
      </c>
      <c r="C10" s="22"/>
      <c r="D10" s="22"/>
      <c r="E10" s="682"/>
      <c r="F10" s="683"/>
    </row>
    <row r="11" spans="1:9">
      <c r="A11" s="55"/>
      <c r="B11" s="24" t="s">
        <v>30</v>
      </c>
      <c r="C11" s="22"/>
      <c r="D11" s="22"/>
      <c r="E11" s="682"/>
      <c r="F11" s="683"/>
    </row>
    <row r="12" spans="1:9" ht="26.4">
      <c r="A12" s="55"/>
      <c r="B12" s="31" t="s">
        <v>951</v>
      </c>
      <c r="C12" s="22"/>
      <c r="D12" s="22"/>
      <c r="E12" s="682"/>
      <c r="F12" s="683"/>
    </row>
    <row r="13" spans="1:9">
      <c r="A13" s="55"/>
      <c r="B13" s="24" t="s">
        <v>31</v>
      </c>
      <c r="C13" s="22"/>
      <c r="D13" s="22"/>
      <c r="E13" s="682"/>
      <c r="F13" s="683"/>
    </row>
    <row r="14" spans="1:9">
      <c r="A14" s="55"/>
      <c r="B14" s="21"/>
      <c r="C14" s="22"/>
      <c r="D14" s="23"/>
      <c r="E14" s="684"/>
      <c r="F14" s="683"/>
    </row>
    <row r="15" spans="1:9">
      <c r="A15" s="55" t="s">
        <v>32</v>
      </c>
      <c r="B15" s="24" t="s">
        <v>92</v>
      </c>
      <c r="C15" s="22"/>
      <c r="D15" s="25"/>
      <c r="E15" s="684"/>
      <c r="F15" s="683"/>
    </row>
    <row r="16" spans="1:9">
      <c r="A16" s="55"/>
      <c r="B16" s="24" t="s">
        <v>169</v>
      </c>
      <c r="C16" s="22"/>
      <c r="D16" s="25"/>
      <c r="E16" s="684"/>
      <c r="F16" s="683"/>
    </row>
    <row r="17" spans="1:9">
      <c r="A17" s="55"/>
      <c r="B17" s="24" t="s">
        <v>170</v>
      </c>
      <c r="C17" s="22"/>
      <c r="D17" s="25"/>
      <c r="E17" s="684"/>
      <c r="F17" s="683"/>
    </row>
    <row r="18" spans="1:9">
      <c r="A18" s="55"/>
      <c r="B18" s="24" t="s">
        <v>171</v>
      </c>
      <c r="C18" s="22"/>
      <c r="D18" s="25"/>
      <c r="E18" s="684"/>
      <c r="F18" s="683"/>
    </row>
    <row r="19" spans="1:9">
      <c r="A19" s="55"/>
      <c r="B19" s="24" t="s">
        <v>51</v>
      </c>
      <c r="C19" s="22"/>
      <c r="D19" s="25"/>
      <c r="E19" s="684"/>
      <c r="F19" s="683"/>
    </row>
    <row r="20" spans="1:9">
      <c r="A20" s="55"/>
      <c r="B20" s="24" t="s">
        <v>52</v>
      </c>
      <c r="C20" s="22"/>
      <c r="D20" s="25"/>
      <c r="E20" s="684"/>
      <c r="F20" s="683"/>
    </row>
    <row r="21" spans="1:9">
      <c r="A21" s="55"/>
      <c r="B21" s="24" t="s">
        <v>143</v>
      </c>
      <c r="C21" s="22"/>
      <c r="D21" s="25"/>
      <c r="E21" s="684"/>
      <c r="F21" s="683"/>
    </row>
    <row r="22" spans="1:9">
      <c r="A22" s="55"/>
      <c r="B22" s="24" t="s">
        <v>6</v>
      </c>
      <c r="C22" s="22"/>
      <c r="D22" s="25"/>
      <c r="E22" s="684"/>
      <c r="F22" s="683"/>
    </row>
    <row r="23" spans="1:9">
      <c r="A23" s="55"/>
      <c r="B23" s="24" t="s">
        <v>7</v>
      </c>
      <c r="C23" s="22"/>
      <c r="D23" s="25"/>
      <c r="E23" s="684"/>
      <c r="F23" s="683"/>
    </row>
    <row r="24" spans="1:9" s="58" customFormat="1">
      <c r="A24" s="56"/>
      <c r="B24" s="57"/>
      <c r="C24" s="39"/>
      <c r="D24" s="39"/>
      <c r="E24" s="684"/>
      <c r="F24" s="683"/>
      <c r="G24" s="1"/>
      <c r="I24" s="59"/>
    </row>
    <row r="25" spans="1:9">
      <c r="A25" s="77"/>
      <c r="B25" s="57" t="s">
        <v>53</v>
      </c>
      <c r="C25" s="39"/>
      <c r="D25" s="92"/>
      <c r="E25" s="685"/>
      <c r="F25" s="683"/>
    </row>
    <row r="26" spans="1:9">
      <c r="A26" s="56"/>
      <c r="B26" s="57" t="s">
        <v>462</v>
      </c>
      <c r="C26" s="39"/>
      <c r="D26" s="39"/>
      <c r="E26" s="684"/>
      <c r="F26" s="683"/>
    </row>
    <row r="27" spans="1:9">
      <c r="A27" s="56"/>
      <c r="B27" s="57" t="s">
        <v>456</v>
      </c>
      <c r="C27" s="39" t="s">
        <v>13</v>
      </c>
      <c r="D27" s="39">
        <v>1</v>
      </c>
      <c r="E27" s="684">
        <v>0</v>
      </c>
      <c r="F27" s="683">
        <f>E27*D27</f>
        <v>0</v>
      </c>
    </row>
    <row r="28" spans="1:9">
      <c r="A28" s="56"/>
      <c r="B28" s="157"/>
      <c r="C28" s="39"/>
      <c r="D28" s="39"/>
      <c r="E28" s="684"/>
      <c r="F28" s="683"/>
    </row>
    <row r="29" spans="1:9">
      <c r="A29" s="55" t="s">
        <v>457</v>
      </c>
      <c r="B29" s="135" t="s">
        <v>253</v>
      </c>
      <c r="C29" s="22"/>
      <c r="D29" s="23"/>
      <c r="E29" s="684"/>
      <c r="F29" s="686"/>
    </row>
    <row r="30" spans="1:9">
      <c r="A30" s="55"/>
      <c r="B30" s="135" t="s">
        <v>254</v>
      </c>
      <c r="C30" s="22"/>
      <c r="D30" s="23"/>
      <c r="E30" s="684"/>
      <c r="F30" s="686"/>
    </row>
    <row r="31" spans="1:9">
      <c r="A31" s="55"/>
      <c r="B31" s="135" t="s">
        <v>255</v>
      </c>
      <c r="C31" s="22"/>
      <c r="D31" s="23"/>
      <c r="E31" s="684"/>
      <c r="F31" s="686"/>
    </row>
    <row r="32" spans="1:9">
      <c r="A32" s="55"/>
      <c r="B32" s="125" t="s">
        <v>256</v>
      </c>
      <c r="C32" s="22" t="s">
        <v>21</v>
      </c>
      <c r="D32" s="40">
        <v>344.05</v>
      </c>
      <c r="E32" s="684">
        <v>0</v>
      </c>
      <c r="F32" s="683">
        <f>E32*D32</f>
        <v>0</v>
      </c>
    </row>
    <row r="33" spans="1:6">
      <c r="A33" s="56"/>
      <c r="B33" s="57"/>
      <c r="C33" s="39"/>
      <c r="D33" s="39"/>
      <c r="E33" s="684"/>
      <c r="F33" s="683"/>
    </row>
    <row r="34" spans="1:6" ht="52.8">
      <c r="A34" s="55" t="s">
        <v>458</v>
      </c>
      <c r="B34" s="31" t="s">
        <v>235</v>
      </c>
      <c r="C34" s="39"/>
      <c r="D34" s="39"/>
      <c r="E34" s="684"/>
      <c r="F34" s="683"/>
    </row>
    <row r="35" spans="1:6" ht="26.4">
      <c r="A35" s="55"/>
      <c r="B35" s="21" t="s">
        <v>93</v>
      </c>
      <c r="C35" s="22" t="s">
        <v>21</v>
      </c>
      <c r="D35" s="40">
        <v>344.05</v>
      </c>
      <c r="E35" s="684">
        <v>0</v>
      </c>
      <c r="F35" s="683">
        <f>E35*D35</f>
        <v>0</v>
      </c>
    </row>
    <row r="36" spans="1:6">
      <c r="A36" s="55"/>
      <c r="B36" s="21"/>
      <c r="C36" s="22"/>
      <c r="D36" s="40"/>
      <c r="E36" s="684"/>
      <c r="F36" s="683"/>
    </row>
    <row r="37" spans="1:6">
      <c r="A37" s="55" t="s">
        <v>257</v>
      </c>
      <c r="B37" s="159" t="s">
        <v>295</v>
      </c>
      <c r="C37" s="22"/>
      <c r="D37" s="40"/>
      <c r="E37" s="684"/>
      <c r="F37" s="683"/>
    </row>
    <row r="38" spans="1:6">
      <c r="A38" s="55"/>
      <c r="B38" s="159" t="s">
        <v>296</v>
      </c>
      <c r="C38" s="22"/>
      <c r="D38" s="40"/>
      <c r="E38" s="684"/>
      <c r="F38" s="683"/>
    </row>
    <row r="39" spans="1:6">
      <c r="A39" s="55"/>
      <c r="B39" s="159" t="s">
        <v>297</v>
      </c>
      <c r="C39" s="22"/>
      <c r="D39" s="40"/>
      <c r="E39" s="684"/>
      <c r="F39" s="683"/>
    </row>
    <row r="40" spans="1:6">
      <c r="A40" s="55"/>
      <c r="B40" s="23" t="s">
        <v>298</v>
      </c>
      <c r="C40" s="22"/>
      <c r="D40" s="40"/>
      <c r="E40" s="684"/>
      <c r="F40" s="683"/>
    </row>
    <row r="41" spans="1:6">
      <c r="A41" s="55"/>
      <c r="B41" s="23" t="s">
        <v>299</v>
      </c>
      <c r="C41" s="22"/>
      <c r="D41" s="40"/>
      <c r="E41" s="684"/>
      <c r="F41" s="683"/>
    </row>
    <row r="42" spans="1:6">
      <c r="A42" s="55"/>
      <c r="B42" s="24" t="s">
        <v>290</v>
      </c>
      <c r="C42" s="22"/>
      <c r="D42" s="40"/>
      <c r="E42" s="684"/>
      <c r="F42" s="683"/>
    </row>
    <row r="43" spans="1:6">
      <c r="A43" s="55"/>
      <c r="B43" s="24" t="s">
        <v>291</v>
      </c>
      <c r="C43" s="22"/>
      <c r="D43" s="40"/>
      <c r="E43" s="684"/>
      <c r="F43" s="683"/>
    </row>
    <row r="44" spans="1:6">
      <c r="A44" s="55"/>
      <c r="B44" s="24" t="s">
        <v>292</v>
      </c>
      <c r="C44" s="22"/>
      <c r="D44" s="40"/>
      <c r="E44" s="684"/>
      <c r="F44" s="683"/>
    </row>
    <row r="45" spans="1:6">
      <c r="A45" s="55"/>
      <c r="B45" s="159" t="s">
        <v>293</v>
      </c>
      <c r="C45" s="22"/>
      <c r="D45" s="40"/>
      <c r="E45" s="684"/>
      <c r="F45" s="683"/>
    </row>
    <row r="46" spans="1:6">
      <c r="A46" s="55"/>
      <c r="B46" s="159" t="s">
        <v>294</v>
      </c>
      <c r="C46" s="22"/>
      <c r="D46" s="40"/>
      <c r="E46" s="684"/>
      <c r="F46" s="683"/>
    </row>
    <row r="47" spans="1:6">
      <c r="A47" s="55"/>
      <c r="B47" s="24" t="s">
        <v>301</v>
      </c>
      <c r="C47" s="22"/>
      <c r="D47" s="40"/>
      <c r="E47" s="684"/>
      <c r="F47" s="683"/>
    </row>
    <row r="48" spans="1:6">
      <c r="A48" s="55"/>
      <c r="B48" s="21"/>
      <c r="C48" s="22"/>
      <c r="D48" s="40"/>
      <c r="E48" s="684"/>
      <c r="F48" s="683"/>
    </row>
    <row r="49" spans="1:6">
      <c r="A49" s="107"/>
      <c r="B49" s="160" t="s">
        <v>302</v>
      </c>
      <c r="C49" s="161" t="s">
        <v>300</v>
      </c>
      <c r="D49" s="162">
        <f>0.7*0.5*(0.5+0.95+2.15+2.25+1.95)</f>
        <v>2.73</v>
      </c>
      <c r="E49" s="687">
        <v>0</v>
      </c>
      <c r="F49" s="688">
        <f>+D49*E49</f>
        <v>0</v>
      </c>
    </row>
    <row r="50" spans="1:6">
      <c r="A50" s="55"/>
      <c r="B50" s="32"/>
      <c r="C50" s="97"/>
      <c r="D50" s="40"/>
      <c r="E50" s="684"/>
      <c r="F50" s="686"/>
    </row>
    <row r="51" spans="1:6">
      <c r="A51" s="55" t="s">
        <v>403</v>
      </c>
      <c r="B51" s="157" t="s">
        <v>829</v>
      </c>
      <c r="C51" s="22"/>
      <c r="D51" s="40"/>
      <c r="E51" s="684"/>
      <c r="F51" s="683"/>
    </row>
    <row r="52" spans="1:6">
      <c r="A52" s="55"/>
      <c r="B52" s="157" t="s">
        <v>463</v>
      </c>
      <c r="C52" s="22"/>
      <c r="D52" s="40"/>
      <c r="E52" s="684"/>
      <c r="F52" s="683"/>
    </row>
    <row r="53" spans="1:6">
      <c r="A53" s="55"/>
      <c r="B53" s="157" t="s">
        <v>464</v>
      </c>
      <c r="C53" s="22"/>
      <c r="D53" s="40"/>
      <c r="E53" s="684"/>
      <c r="F53" s="683"/>
    </row>
    <row r="54" spans="1:6">
      <c r="A54" s="55"/>
      <c r="B54" s="23" t="s">
        <v>465</v>
      </c>
      <c r="C54" s="22"/>
      <c r="D54" s="40"/>
      <c r="E54" s="684"/>
      <c r="F54" s="683"/>
    </row>
    <row r="55" spans="1:6">
      <c r="A55" s="55"/>
      <c r="B55" s="24" t="s">
        <v>290</v>
      </c>
      <c r="C55" s="22"/>
      <c r="D55" s="40"/>
      <c r="E55" s="684"/>
      <c r="F55" s="683"/>
    </row>
    <row r="56" spans="1:6">
      <c r="A56" s="55"/>
      <c r="B56" s="24" t="s">
        <v>291</v>
      </c>
      <c r="C56" s="22"/>
      <c r="D56" s="40"/>
      <c r="E56" s="684"/>
      <c r="F56" s="683"/>
    </row>
    <row r="57" spans="1:6">
      <c r="A57" s="55"/>
      <c r="B57" s="24" t="s">
        <v>292</v>
      </c>
      <c r="C57" s="22"/>
      <c r="D57" s="40"/>
      <c r="E57" s="684"/>
      <c r="F57" s="683"/>
    </row>
    <row r="58" spans="1:6">
      <c r="A58" s="55"/>
      <c r="B58" s="157" t="s">
        <v>293</v>
      </c>
      <c r="C58" s="22"/>
      <c r="D58" s="40"/>
      <c r="E58" s="684"/>
      <c r="F58" s="683"/>
    </row>
    <row r="59" spans="1:6">
      <c r="A59" s="55"/>
      <c r="B59" s="157" t="s">
        <v>294</v>
      </c>
      <c r="C59" s="22"/>
      <c r="D59" s="40"/>
      <c r="E59" s="684"/>
      <c r="F59" s="683"/>
    </row>
    <row r="60" spans="1:6">
      <c r="A60" s="55"/>
      <c r="B60" s="24" t="s">
        <v>301</v>
      </c>
      <c r="C60" s="22"/>
      <c r="D60" s="40"/>
      <c r="E60" s="684"/>
      <c r="F60" s="683"/>
    </row>
    <row r="61" spans="1:6">
      <c r="A61" s="55"/>
      <c r="B61" s="21"/>
      <c r="C61" s="22"/>
      <c r="D61" s="40"/>
      <c r="E61" s="684"/>
      <c r="F61" s="683"/>
    </row>
    <row r="62" spans="1:6">
      <c r="A62" s="55"/>
      <c r="B62" s="32" t="s">
        <v>474</v>
      </c>
      <c r="C62" s="97" t="s">
        <v>300</v>
      </c>
      <c r="D62" s="40">
        <f>0.2*0.2*54</f>
        <v>2.1600000000000006</v>
      </c>
      <c r="E62" s="684">
        <v>0</v>
      </c>
      <c r="F62" s="686">
        <f>+D62*E62</f>
        <v>0</v>
      </c>
    </row>
    <row r="63" spans="1:6">
      <c r="A63" s="55"/>
      <c r="B63" s="32"/>
      <c r="C63" s="97"/>
      <c r="D63" s="40"/>
      <c r="E63" s="684"/>
      <c r="F63" s="686"/>
    </row>
    <row r="64" spans="1:6">
      <c r="A64" s="55" t="s">
        <v>466</v>
      </c>
      <c r="B64" s="24" t="s">
        <v>325</v>
      </c>
      <c r="C64" s="163"/>
      <c r="D64" s="163"/>
      <c r="E64" s="689"/>
      <c r="F64" s="686"/>
    </row>
    <row r="65" spans="1:6">
      <c r="A65" s="55"/>
      <c r="B65" s="24" t="s">
        <v>805</v>
      </c>
      <c r="C65" s="163"/>
      <c r="D65" s="163"/>
      <c r="E65" s="689"/>
      <c r="F65" s="686"/>
    </row>
    <row r="66" spans="1:6">
      <c r="A66" s="55"/>
      <c r="B66" s="24" t="s">
        <v>326</v>
      </c>
      <c r="C66" s="163"/>
      <c r="D66" s="163"/>
      <c r="E66" s="689"/>
      <c r="F66" s="686"/>
    </row>
    <row r="67" spans="1:6">
      <c r="A67" s="55"/>
      <c r="B67" s="24" t="s">
        <v>327</v>
      </c>
      <c r="C67" s="163"/>
      <c r="D67" s="163"/>
      <c r="E67" s="689"/>
      <c r="F67" s="686"/>
    </row>
    <row r="68" spans="1:6">
      <c r="A68" s="55"/>
      <c r="B68" s="24" t="s">
        <v>328</v>
      </c>
      <c r="C68" s="163"/>
      <c r="D68" s="163"/>
      <c r="E68" s="689"/>
      <c r="F68" s="686"/>
    </row>
    <row r="69" spans="1:6">
      <c r="A69" s="55"/>
      <c r="B69" s="24" t="s">
        <v>329</v>
      </c>
      <c r="C69" s="163"/>
      <c r="D69" s="163"/>
      <c r="E69" s="689"/>
      <c r="F69" s="686"/>
    </row>
    <row r="70" spans="1:6">
      <c r="A70" s="55"/>
      <c r="B70" s="24" t="s">
        <v>256</v>
      </c>
      <c r="C70" s="163"/>
      <c r="D70" s="145"/>
      <c r="E70" s="689"/>
      <c r="F70" s="686"/>
    </row>
    <row r="71" spans="1:6">
      <c r="A71" s="55"/>
      <c r="B71" s="24" t="s">
        <v>330</v>
      </c>
      <c r="C71" s="163"/>
      <c r="D71" s="163"/>
      <c r="E71" s="689"/>
      <c r="F71" s="686"/>
    </row>
    <row r="72" spans="1:6">
      <c r="A72" s="55"/>
      <c r="B72" s="24"/>
      <c r="C72" s="163"/>
      <c r="D72" s="163"/>
      <c r="E72" s="689"/>
      <c r="F72" s="686"/>
    </row>
    <row r="73" spans="1:6" ht="26.4">
      <c r="A73" s="55"/>
      <c r="B73" s="164" t="s">
        <v>372</v>
      </c>
      <c r="C73" s="41" t="s">
        <v>21</v>
      </c>
      <c r="D73" s="33">
        <f>1.25*(0.6+18.45+2.8+2.4+2.94+18.08+3.3*2+3.06+6.62+0.47)</f>
        <v>77.524999999999991</v>
      </c>
      <c r="E73" s="690">
        <v>0</v>
      </c>
      <c r="F73" s="686">
        <f>+D73*E73</f>
        <v>0</v>
      </c>
    </row>
    <row r="74" spans="1:6">
      <c r="A74" s="55"/>
      <c r="B74" s="145"/>
      <c r="C74" s="97"/>
      <c r="D74" s="145"/>
      <c r="E74" s="690"/>
      <c r="F74" s="686">
        <f>+D74*E74</f>
        <v>0</v>
      </c>
    </row>
    <row r="75" spans="1:6">
      <c r="A75" s="55" t="s">
        <v>467</v>
      </c>
      <c r="B75" s="24" t="s">
        <v>420</v>
      </c>
      <c r="C75" s="22"/>
      <c r="D75" s="40"/>
      <c r="E75" s="684"/>
      <c r="F75" s="686"/>
    </row>
    <row r="76" spans="1:6">
      <c r="A76" s="55"/>
      <c r="B76" s="24" t="s">
        <v>459</v>
      </c>
      <c r="C76" s="22"/>
      <c r="D76" s="40"/>
      <c r="E76" s="684"/>
      <c r="F76" s="686"/>
    </row>
    <row r="77" spans="1:6">
      <c r="A77" s="55"/>
      <c r="B77" s="24" t="s">
        <v>421</v>
      </c>
      <c r="C77" s="22"/>
      <c r="D77" s="40"/>
      <c r="E77" s="684"/>
      <c r="F77" s="686"/>
    </row>
    <row r="78" spans="1:6">
      <c r="A78" s="55"/>
      <c r="B78" s="24" t="s">
        <v>422</v>
      </c>
      <c r="C78" s="22"/>
      <c r="D78" s="40"/>
      <c r="E78" s="684"/>
      <c r="F78" s="686"/>
    </row>
    <row r="79" spans="1:6">
      <c r="A79" s="55"/>
      <c r="B79" s="24" t="s">
        <v>423</v>
      </c>
      <c r="C79" s="22"/>
      <c r="D79" s="40"/>
      <c r="E79" s="684"/>
      <c r="F79" s="686"/>
    </row>
    <row r="80" spans="1:6">
      <c r="A80" s="55"/>
      <c r="B80" s="24" t="s">
        <v>424</v>
      </c>
      <c r="C80" s="22"/>
      <c r="D80" s="40"/>
      <c r="E80" s="684"/>
      <c r="F80" s="686"/>
    </row>
    <row r="81" spans="1:6">
      <c r="A81" s="55"/>
      <c r="B81" s="24" t="s">
        <v>425</v>
      </c>
      <c r="C81" s="22"/>
      <c r="D81" s="40"/>
      <c r="E81" s="684"/>
      <c r="F81" s="686"/>
    </row>
    <row r="82" spans="1:6">
      <c r="A82" s="55"/>
      <c r="B82" s="24" t="s">
        <v>426</v>
      </c>
      <c r="C82" s="22"/>
      <c r="D82" s="40"/>
      <c r="E82" s="684"/>
      <c r="F82" s="686"/>
    </row>
    <row r="83" spans="1:6">
      <c r="A83" s="55"/>
      <c r="B83" s="24" t="s">
        <v>427</v>
      </c>
      <c r="C83" s="22"/>
      <c r="D83" s="40"/>
      <c r="E83" s="684"/>
      <c r="F83" s="686"/>
    </row>
    <row r="84" spans="1:6">
      <c r="A84" s="55"/>
      <c r="B84" s="24" t="s">
        <v>428</v>
      </c>
      <c r="C84" s="22"/>
      <c r="D84" s="40"/>
      <c r="E84" s="684"/>
      <c r="F84" s="686"/>
    </row>
    <row r="85" spans="1:6">
      <c r="A85" s="55"/>
      <c r="B85" s="24" t="s">
        <v>429</v>
      </c>
      <c r="C85" s="22"/>
      <c r="D85" s="40"/>
      <c r="E85" s="684"/>
      <c r="F85" s="686"/>
    </row>
    <row r="86" spans="1:6">
      <c r="A86" s="55"/>
      <c r="B86" s="24" t="s">
        <v>430</v>
      </c>
      <c r="C86" s="22"/>
      <c r="D86" s="40"/>
      <c r="E86" s="684"/>
      <c r="F86" s="686"/>
    </row>
    <row r="87" spans="1:6">
      <c r="A87" s="55"/>
      <c r="B87" s="24" t="s">
        <v>431</v>
      </c>
      <c r="C87" s="22"/>
      <c r="D87" s="40"/>
      <c r="E87" s="684"/>
      <c r="F87" s="686"/>
    </row>
    <row r="88" spans="1:6">
      <c r="A88" s="55"/>
      <c r="B88" s="24" t="s">
        <v>432</v>
      </c>
      <c r="C88" s="22"/>
      <c r="D88" s="40"/>
      <c r="E88" s="684"/>
      <c r="F88" s="686"/>
    </row>
    <row r="89" spans="1:6">
      <c r="A89" s="55"/>
      <c r="B89" s="24" t="s">
        <v>433</v>
      </c>
      <c r="C89" s="22"/>
      <c r="D89" s="40"/>
      <c r="E89" s="684"/>
      <c r="F89" s="686"/>
    </row>
    <row r="90" spans="1:6">
      <c r="A90" s="55"/>
      <c r="B90" s="24" t="s">
        <v>434</v>
      </c>
      <c r="C90" s="22"/>
      <c r="D90" s="40"/>
      <c r="E90" s="684"/>
      <c r="F90" s="686"/>
    </row>
    <row r="91" spans="1:6">
      <c r="A91" s="55"/>
      <c r="B91" s="24" t="s">
        <v>435</v>
      </c>
      <c r="C91" s="22"/>
      <c r="D91" s="40"/>
      <c r="E91" s="684"/>
      <c r="F91" s="686"/>
    </row>
    <row r="92" spans="1:6">
      <c r="A92" s="55"/>
      <c r="B92" s="24" t="s">
        <v>436</v>
      </c>
      <c r="C92" s="22"/>
      <c r="D92" s="40"/>
      <c r="E92" s="684"/>
      <c r="F92" s="686"/>
    </row>
    <row r="93" spans="1:6">
      <c r="A93" s="55"/>
      <c r="B93" s="24" t="s">
        <v>437</v>
      </c>
      <c r="C93" s="22"/>
      <c r="D93" s="40"/>
      <c r="E93" s="684"/>
      <c r="F93" s="686"/>
    </row>
    <row r="94" spans="1:6">
      <c r="A94" s="55"/>
      <c r="B94" s="24" t="s">
        <v>290</v>
      </c>
      <c r="C94" s="22"/>
      <c r="D94" s="40"/>
      <c r="E94" s="684"/>
      <c r="F94" s="686"/>
    </row>
    <row r="95" spans="1:6">
      <c r="A95" s="55"/>
      <c r="B95" s="40" t="s">
        <v>438</v>
      </c>
      <c r="C95" s="22"/>
      <c r="D95" s="40"/>
      <c r="E95" s="684"/>
      <c r="F95" s="686"/>
    </row>
    <row r="96" spans="1:6">
      <c r="A96" s="55"/>
      <c r="B96" s="24" t="s">
        <v>439</v>
      </c>
      <c r="C96" s="22"/>
      <c r="D96" s="40"/>
      <c r="E96" s="684"/>
      <c r="F96" s="686"/>
    </row>
    <row r="97" spans="1:6">
      <c r="A97" s="55"/>
      <c r="B97" s="24" t="s">
        <v>440</v>
      </c>
      <c r="C97" s="22"/>
      <c r="D97" s="40"/>
      <c r="E97" s="684"/>
      <c r="F97" s="686"/>
    </row>
    <row r="98" spans="1:6">
      <c r="A98" s="55"/>
      <c r="B98" s="24"/>
      <c r="C98" s="22"/>
      <c r="D98" s="40"/>
      <c r="E98" s="684"/>
      <c r="F98" s="686"/>
    </row>
    <row r="99" spans="1:6">
      <c r="A99" s="55"/>
      <c r="B99" s="133" t="s">
        <v>446</v>
      </c>
      <c r="C99" s="97" t="s">
        <v>300</v>
      </c>
      <c r="D99" s="40">
        <f>0.45*0.75*2.2</f>
        <v>0.74250000000000016</v>
      </c>
      <c r="E99" s="684">
        <v>0</v>
      </c>
      <c r="F99" s="686">
        <f>+D99*E99</f>
        <v>0</v>
      </c>
    </row>
    <row r="100" spans="1:6">
      <c r="A100" s="55"/>
      <c r="B100" s="24"/>
      <c r="C100" s="22"/>
      <c r="D100" s="40"/>
      <c r="E100" s="684"/>
      <c r="F100" s="686"/>
    </row>
    <row r="101" spans="1:6" ht="39.6">
      <c r="A101" s="55" t="s">
        <v>830</v>
      </c>
      <c r="B101" s="31" t="s">
        <v>831</v>
      </c>
      <c r="C101" s="22"/>
      <c r="D101" s="40"/>
      <c r="E101" s="684"/>
      <c r="F101" s="686"/>
    </row>
    <row r="102" spans="1:6" ht="39.6">
      <c r="A102" s="55"/>
      <c r="B102" s="623" t="s">
        <v>832</v>
      </c>
      <c r="C102" s="22"/>
      <c r="D102" s="40"/>
      <c r="E102" s="684"/>
      <c r="F102" s="686"/>
    </row>
    <row r="103" spans="1:6">
      <c r="A103" s="107"/>
      <c r="B103" s="629" t="s">
        <v>6</v>
      </c>
      <c r="C103" s="108"/>
      <c r="D103" s="162"/>
      <c r="E103" s="687"/>
      <c r="F103" s="688"/>
    </row>
    <row r="104" spans="1:6">
      <c r="A104" s="55"/>
      <c r="B104" s="24" t="s">
        <v>7</v>
      </c>
      <c r="C104" s="22" t="s">
        <v>524</v>
      </c>
      <c r="D104" s="624">
        <f>6+5</f>
        <v>11</v>
      </c>
      <c r="E104" s="684">
        <v>0</v>
      </c>
      <c r="F104" s="686">
        <f>+D104*E104</f>
        <v>0</v>
      </c>
    </row>
    <row r="105" spans="1:6" ht="13.8" thickBot="1">
      <c r="A105" s="55"/>
      <c r="B105" s="24"/>
      <c r="C105" s="22"/>
      <c r="D105" s="40"/>
      <c r="E105" s="684"/>
      <c r="F105" s="686"/>
    </row>
    <row r="106" spans="1:6" ht="15.9" customHeight="1" thickTop="1" thickBot="1">
      <c r="A106" s="905" t="s">
        <v>19</v>
      </c>
      <c r="B106" s="906"/>
      <c r="C106" s="906"/>
      <c r="D106" s="906"/>
      <c r="E106" s="907"/>
      <c r="F106" s="691">
        <f>SUM(F10:F105)</f>
        <v>0</v>
      </c>
    </row>
    <row r="107" spans="1:6" ht="15.9" customHeight="1" thickTop="1" thickBot="1">
      <c r="A107" s="63" t="s">
        <v>34</v>
      </c>
      <c r="B107" s="903" t="s">
        <v>184</v>
      </c>
      <c r="C107" s="910"/>
      <c r="D107" s="910"/>
      <c r="E107" s="910"/>
      <c r="F107" s="911"/>
    </row>
    <row r="108" spans="1:6" ht="13.8" thickTop="1">
      <c r="A108" s="52"/>
      <c r="B108" s="124"/>
      <c r="C108" s="54"/>
      <c r="D108" s="54"/>
      <c r="E108" s="680"/>
      <c r="F108" s="681"/>
    </row>
    <row r="109" spans="1:6">
      <c r="A109" s="55" t="s">
        <v>35</v>
      </c>
      <c r="B109" s="24" t="s">
        <v>287</v>
      </c>
      <c r="C109" s="44"/>
      <c r="D109" s="44"/>
      <c r="E109" s="692"/>
      <c r="F109" s="683">
        <f>D109*E109</f>
        <v>0</v>
      </c>
    </row>
    <row r="110" spans="1:6">
      <c r="A110" s="55"/>
      <c r="B110" s="24" t="s">
        <v>288</v>
      </c>
      <c r="C110" s="44"/>
      <c r="D110" s="44"/>
      <c r="E110" s="692"/>
      <c r="F110" s="683"/>
    </row>
    <row r="111" spans="1:6">
      <c r="A111" s="55"/>
      <c r="B111" s="24" t="s">
        <v>289</v>
      </c>
      <c r="C111" s="44"/>
      <c r="D111" s="44"/>
      <c r="E111" s="692"/>
      <c r="F111" s="683"/>
    </row>
    <row r="112" spans="1:6">
      <c r="A112" s="55"/>
      <c r="B112" s="24" t="s">
        <v>259</v>
      </c>
      <c r="C112" s="44"/>
      <c r="D112" s="44"/>
      <c r="E112" s="692"/>
      <c r="F112" s="683"/>
    </row>
    <row r="113" spans="1:6">
      <c r="A113" s="55"/>
      <c r="B113" s="24" t="s">
        <v>260</v>
      </c>
      <c r="C113" s="44"/>
      <c r="D113" s="44"/>
      <c r="E113" s="692"/>
      <c r="F113" s="683"/>
    </row>
    <row r="114" spans="1:6">
      <c r="A114" s="55"/>
      <c r="B114" s="24" t="s">
        <v>258</v>
      </c>
      <c r="C114" s="44"/>
      <c r="D114" s="44"/>
      <c r="E114" s="692"/>
      <c r="F114" s="683"/>
    </row>
    <row r="115" spans="1:6">
      <c r="A115" s="55"/>
      <c r="B115" s="24" t="s">
        <v>4</v>
      </c>
      <c r="C115" s="44"/>
      <c r="D115" s="44"/>
      <c r="E115" s="692"/>
      <c r="F115" s="683"/>
    </row>
    <row r="116" spans="1:6">
      <c r="A116" s="55"/>
      <c r="B116" s="24"/>
      <c r="C116" s="44"/>
      <c r="D116" s="44"/>
      <c r="E116" s="692"/>
      <c r="F116" s="683"/>
    </row>
    <row r="117" spans="1:6">
      <c r="A117" s="55"/>
      <c r="B117" s="31" t="s">
        <v>252</v>
      </c>
      <c r="C117" s="44"/>
      <c r="D117" s="44"/>
      <c r="E117" s="692"/>
      <c r="F117" s="683"/>
    </row>
    <row r="118" spans="1:6">
      <c r="A118" s="55"/>
      <c r="B118" s="42" t="s">
        <v>373</v>
      </c>
      <c r="C118" s="22" t="s">
        <v>21</v>
      </c>
      <c r="D118" s="40">
        <f>5.7*2</f>
        <v>11.4</v>
      </c>
      <c r="E118" s="684">
        <v>0</v>
      </c>
      <c r="F118" s="686">
        <f>+D118*E118</f>
        <v>0</v>
      </c>
    </row>
    <row r="119" spans="1:6">
      <c r="A119" s="55"/>
      <c r="B119" s="42"/>
      <c r="C119" s="22"/>
      <c r="D119" s="40"/>
      <c r="E119" s="684"/>
      <c r="F119" s="686"/>
    </row>
    <row r="120" spans="1:6">
      <c r="A120" s="55" t="s">
        <v>402</v>
      </c>
      <c r="B120" s="138" t="s">
        <v>340</v>
      </c>
      <c r="C120" s="22"/>
      <c r="D120" s="40"/>
      <c r="E120" s="684"/>
      <c r="F120" s="686"/>
    </row>
    <row r="121" spans="1:6">
      <c r="A121" s="55"/>
      <c r="B121" s="138" t="s">
        <v>341</v>
      </c>
      <c r="C121" s="22"/>
      <c r="D121" s="40"/>
      <c r="E121" s="684"/>
      <c r="F121" s="686"/>
    </row>
    <row r="122" spans="1:6">
      <c r="A122" s="55"/>
      <c r="B122" s="138" t="s">
        <v>342</v>
      </c>
      <c r="C122" s="22"/>
      <c r="D122" s="40"/>
      <c r="E122" s="684"/>
      <c r="F122" s="686"/>
    </row>
    <row r="123" spans="1:6">
      <c r="A123" s="55"/>
      <c r="B123" s="138" t="s">
        <v>343</v>
      </c>
      <c r="C123" s="22"/>
      <c r="D123" s="40"/>
      <c r="E123" s="684"/>
      <c r="F123" s="686"/>
    </row>
    <row r="124" spans="1:6">
      <c r="A124" s="55"/>
      <c r="B124" s="138" t="s">
        <v>344</v>
      </c>
      <c r="C124" s="22"/>
      <c r="D124" s="40"/>
      <c r="E124" s="684"/>
      <c r="F124" s="686"/>
    </row>
    <row r="125" spans="1:6">
      <c r="A125" s="55"/>
      <c r="B125" s="138" t="s">
        <v>345</v>
      </c>
      <c r="C125" s="22"/>
      <c r="D125" s="40"/>
      <c r="E125" s="684"/>
      <c r="F125" s="686"/>
    </row>
    <row r="126" spans="1:6">
      <c r="A126" s="55"/>
      <c r="B126" s="138" t="s">
        <v>346</v>
      </c>
      <c r="C126" s="22"/>
      <c r="D126" s="40"/>
      <c r="E126" s="684"/>
      <c r="F126" s="686"/>
    </row>
    <row r="127" spans="1:6">
      <c r="A127" s="55"/>
      <c r="B127" s="138" t="s">
        <v>347</v>
      </c>
      <c r="C127" s="22"/>
      <c r="D127" s="40"/>
      <c r="E127" s="684"/>
      <c r="F127" s="686"/>
    </row>
    <row r="128" spans="1:6">
      <c r="A128" s="55"/>
      <c r="B128" s="138" t="s">
        <v>348</v>
      </c>
      <c r="C128" s="22"/>
      <c r="D128" s="40"/>
      <c r="E128" s="684"/>
      <c r="F128" s="686"/>
    </row>
    <row r="129" spans="1:6">
      <c r="A129" s="55"/>
      <c r="B129" s="138"/>
      <c r="C129" s="22"/>
      <c r="D129" s="40"/>
      <c r="E129" s="684"/>
      <c r="F129" s="686"/>
    </row>
    <row r="130" spans="1:6" ht="39.6">
      <c r="A130" s="55"/>
      <c r="B130" s="94" t="s">
        <v>401</v>
      </c>
      <c r="C130" s="22"/>
      <c r="D130" s="40"/>
      <c r="E130" s="684"/>
      <c r="F130" s="686"/>
    </row>
    <row r="131" spans="1:6">
      <c r="A131" s="55"/>
      <c r="B131" s="165" t="s">
        <v>374</v>
      </c>
      <c r="C131" s="22" t="s">
        <v>21</v>
      </c>
      <c r="D131" s="40">
        <f>4.17*2*1.55</f>
        <v>12.927</v>
      </c>
      <c r="E131" s="684">
        <v>0</v>
      </c>
      <c r="F131" s="686">
        <f>+D131*E131</f>
        <v>0</v>
      </c>
    </row>
    <row r="132" spans="1:6">
      <c r="A132" s="55"/>
      <c r="B132" s="42"/>
      <c r="C132" s="22"/>
      <c r="D132" s="40"/>
      <c r="E132" s="684"/>
      <c r="F132" s="686"/>
    </row>
    <row r="133" spans="1:6">
      <c r="A133" s="55"/>
      <c r="B133" s="94" t="s">
        <v>400</v>
      </c>
      <c r="C133" s="22"/>
      <c r="D133" s="40"/>
      <c r="E133" s="684"/>
      <c r="F133" s="686"/>
    </row>
    <row r="134" spans="1:6">
      <c r="A134" s="55"/>
      <c r="B134" s="165" t="s">
        <v>375</v>
      </c>
      <c r="C134" s="22" t="s">
        <v>21</v>
      </c>
      <c r="D134" s="40">
        <f>3.3*1.34</f>
        <v>4.4219999999999997</v>
      </c>
      <c r="E134" s="684">
        <v>0</v>
      </c>
      <c r="F134" s="686">
        <f>+D134*E134</f>
        <v>0</v>
      </c>
    </row>
    <row r="135" spans="1:6">
      <c r="A135" s="55"/>
      <c r="B135" s="183"/>
      <c r="C135" s="22"/>
      <c r="D135" s="40"/>
      <c r="E135" s="684"/>
      <c r="F135" s="686"/>
    </row>
    <row r="136" spans="1:6" ht="79.2">
      <c r="A136" s="55" t="s">
        <v>468</v>
      </c>
      <c r="B136" s="44" t="s">
        <v>469</v>
      </c>
      <c r="C136" s="22"/>
      <c r="D136" s="40"/>
      <c r="E136" s="684"/>
      <c r="F136" s="686"/>
    </row>
    <row r="137" spans="1:6">
      <c r="A137" s="55"/>
      <c r="B137" s="184" t="s">
        <v>470</v>
      </c>
      <c r="C137" s="22"/>
      <c r="D137" s="40"/>
      <c r="E137" s="684"/>
      <c r="F137" s="686"/>
    </row>
    <row r="138" spans="1:6">
      <c r="A138" s="55"/>
      <c r="B138" s="42"/>
      <c r="C138" s="22"/>
      <c r="D138" s="40"/>
      <c r="E138" s="684"/>
      <c r="F138" s="686"/>
    </row>
    <row r="139" spans="1:6" ht="26.4">
      <c r="A139" s="55"/>
      <c r="B139" s="45" t="s">
        <v>471</v>
      </c>
      <c r="C139" s="22"/>
      <c r="D139" s="185"/>
      <c r="E139" s="692"/>
      <c r="F139" s="683"/>
    </row>
    <row r="140" spans="1:6">
      <c r="A140" s="55"/>
      <c r="B140" s="186" t="s">
        <v>475</v>
      </c>
      <c r="C140" s="39" t="s">
        <v>300</v>
      </c>
      <c r="D140" s="187">
        <f>0.2*0.2*0.2*54</f>
        <v>0.43200000000000011</v>
      </c>
      <c r="E140" s="693">
        <v>0</v>
      </c>
      <c r="F140" s="683">
        <f>D140*E140</f>
        <v>0</v>
      </c>
    </row>
    <row r="141" spans="1:6">
      <c r="A141" s="55"/>
      <c r="B141" s="186"/>
      <c r="C141" s="39"/>
      <c r="D141" s="187"/>
      <c r="E141" s="693"/>
      <c r="F141" s="683"/>
    </row>
    <row r="142" spans="1:6" ht="26.4">
      <c r="A142" s="55"/>
      <c r="B142" s="45" t="s">
        <v>472</v>
      </c>
      <c r="C142" s="22"/>
      <c r="D142" s="185"/>
      <c r="E142" s="692"/>
      <c r="F142" s="683"/>
    </row>
    <row r="143" spans="1:6">
      <c r="A143" s="55"/>
      <c r="B143" s="186" t="s">
        <v>473</v>
      </c>
      <c r="C143" s="39" t="s">
        <v>300</v>
      </c>
      <c r="D143" s="187">
        <f>0.2*0.5*0.2*10</f>
        <v>0.20000000000000004</v>
      </c>
      <c r="E143" s="693">
        <v>0</v>
      </c>
      <c r="F143" s="683">
        <f>D143*E143</f>
        <v>0</v>
      </c>
    </row>
    <row r="144" spans="1:6">
      <c r="A144" s="55"/>
      <c r="B144" s="183"/>
      <c r="C144" s="22"/>
      <c r="D144" s="40"/>
      <c r="E144" s="684"/>
      <c r="F144" s="686"/>
    </row>
    <row r="145" spans="1:6" ht="13.8" thickBot="1">
      <c r="A145" s="128"/>
      <c r="B145" s="129"/>
      <c r="C145" s="130"/>
      <c r="D145" s="131"/>
      <c r="E145" s="694"/>
      <c r="F145" s="695">
        <f>D145*E145</f>
        <v>0</v>
      </c>
    </row>
    <row r="146" spans="1:6" ht="15.9" customHeight="1" thickTop="1" thickBot="1">
      <c r="A146" s="916" t="s">
        <v>185</v>
      </c>
      <c r="B146" s="917"/>
      <c r="C146" s="917"/>
      <c r="D146" s="917"/>
      <c r="E146" s="918"/>
      <c r="F146" s="696">
        <f>SUM(F109:F145)</f>
        <v>0</v>
      </c>
    </row>
    <row r="147" spans="1:6" ht="15.9" customHeight="1" thickTop="1" thickBot="1">
      <c r="A147" s="63" t="s">
        <v>36</v>
      </c>
      <c r="B147" s="903" t="s">
        <v>176</v>
      </c>
      <c r="C147" s="910"/>
      <c r="D147" s="910"/>
      <c r="E147" s="910"/>
      <c r="F147" s="911"/>
    </row>
    <row r="148" spans="1:6" ht="13.8" thickTop="1">
      <c r="A148" s="38"/>
      <c r="B148" s="126"/>
      <c r="C148" s="104"/>
      <c r="D148" s="104"/>
      <c r="E148" s="96"/>
      <c r="F148" s="127"/>
    </row>
    <row r="149" spans="1:6" ht="39.6">
      <c r="A149" s="38" t="s">
        <v>177</v>
      </c>
      <c r="B149" s="166" t="s">
        <v>178</v>
      </c>
      <c r="C149" s="104"/>
      <c r="D149" s="104"/>
      <c r="E149" s="697"/>
      <c r="F149" s="698"/>
    </row>
    <row r="150" spans="1:6" ht="39.6">
      <c r="A150" s="105"/>
      <c r="B150" s="167" t="s">
        <v>179</v>
      </c>
      <c r="C150" s="104"/>
      <c r="D150" s="106"/>
      <c r="E150" s="697"/>
      <c r="F150" s="699">
        <f>E150*D150</f>
        <v>0</v>
      </c>
    </row>
    <row r="151" spans="1:6" ht="39.6">
      <c r="A151" s="105"/>
      <c r="B151" s="168" t="s">
        <v>180</v>
      </c>
      <c r="C151" s="104"/>
      <c r="D151" s="106"/>
      <c r="E151" s="697"/>
      <c r="F151" s="699"/>
    </row>
    <row r="152" spans="1:6" ht="39.6">
      <c r="A152" s="105"/>
      <c r="B152" s="167" t="s">
        <v>181</v>
      </c>
      <c r="C152" s="104"/>
      <c r="D152" s="106"/>
      <c r="E152" s="697"/>
      <c r="F152" s="699"/>
    </row>
    <row r="153" spans="1:6">
      <c r="A153" s="105"/>
      <c r="B153" s="95" t="s">
        <v>182</v>
      </c>
      <c r="C153" s="104" t="s">
        <v>183</v>
      </c>
      <c r="D153" s="96">
        <v>400</v>
      </c>
      <c r="E153" s="697">
        <v>0</v>
      </c>
      <c r="F153" s="699">
        <f>E153*D153</f>
        <v>0</v>
      </c>
    </row>
    <row r="154" spans="1:6" ht="13.8" thickBot="1">
      <c r="A154" s="105"/>
      <c r="B154" s="94"/>
      <c r="C154" s="104"/>
      <c r="D154" s="106"/>
      <c r="E154" s="697"/>
      <c r="F154" s="699"/>
    </row>
    <row r="155" spans="1:6" ht="15" customHeight="1" thickTop="1" thickBot="1">
      <c r="A155" s="908" t="s">
        <v>186</v>
      </c>
      <c r="B155" s="909"/>
      <c r="C155" s="909"/>
      <c r="D155" s="909"/>
      <c r="E155" s="909"/>
      <c r="F155" s="696">
        <f>SUM(F149:F154)</f>
        <v>0</v>
      </c>
    </row>
    <row r="156" spans="1:6" ht="15" customHeight="1" thickTop="1" thickBot="1">
      <c r="A156" s="63" t="s">
        <v>37</v>
      </c>
      <c r="B156" s="903" t="s">
        <v>9</v>
      </c>
      <c r="C156" s="910"/>
      <c r="D156" s="910"/>
      <c r="E156" s="910"/>
      <c r="F156" s="911"/>
    </row>
    <row r="157" spans="1:6" ht="13.8" thickTop="1">
      <c r="A157" s="55"/>
      <c r="B157" s="60"/>
      <c r="C157" s="27"/>
      <c r="D157" s="64"/>
      <c r="E157" s="700"/>
      <c r="F157" s="701"/>
    </row>
    <row r="158" spans="1:6">
      <c r="A158" s="55" t="s">
        <v>443</v>
      </c>
      <c r="B158" s="24" t="s">
        <v>331</v>
      </c>
      <c r="C158" s="22"/>
      <c r="D158" s="42"/>
      <c r="E158" s="684"/>
      <c r="F158" s="686"/>
    </row>
    <row r="159" spans="1:6">
      <c r="A159" s="56"/>
      <c r="B159" s="24" t="s">
        <v>332</v>
      </c>
      <c r="C159" s="22"/>
      <c r="D159" s="65"/>
      <c r="E159" s="684"/>
      <c r="F159" s="686"/>
    </row>
    <row r="160" spans="1:6">
      <c r="A160" s="56"/>
      <c r="B160" s="24" t="s">
        <v>333</v>
      </c>
      <c r="C160" s="22"/>
      <c r="D160" s="65"/>
      <c r="E160" s="684"/>
      <c r="F160" s="686"/>
    </row>
    <row r="161" spans="1:6">
      <c r="A161" s="56"/>
      <c r="B161" s="24" t="s">
        <v>334</v>
      </c>
      <c r="C161" s="22"/>
      <c r="D161" s="65"/>
      <c r="E161" s="684"/>
      <c r="F161" s="686"/>
    </row>
    <row r="162" spans="1:6">
      <c r="A162" s="56"/>
      <c r="B162" s="24" t="s">
        <v>335</v>
      </c>
      <c r="C162" s="22"/>
      <c r="D162" s="65"/>
      <c r="E162" s="684"/>
      <c r="F162" s="686"/>
    </row>
    <row r="163" spans="1:6">
      <c r="A163" s="56"/>
      <c r="B163" s="23" t="s">
        <v>336</v>
      </c>
      <c r="C163" s="22"/>
      <c r="D163" s="65"/>
      <c r="E163" s="684"/>
      <c r="F163" s="686"/>
    </row>
    <row r="164" spans="1:6">
      <c r="A164" s="56"/>
      <c r="B164" s="24" t="s">
        <v>337</v>
      </c>
      <c r="C164" s="22"/>
      <c r="D164" s="65"/>
      <c r="E164" s="684"/>
      <c r="F164" s="686"/>
    </row>
    <row r="165" spans="1:6">
      <c r="A165" s="56"/>
      <c r="B165" s="24" t="s">
        <v>338</v>
      </c>
      <c r="C165" s="22"/>
      <c r="D165" s="65"/>
      <c r="E165" s="684"/>
      <c r="F165" s="686"/>
    </row>
    <row r="166" spans="1:6">
      <c r="A166" s="56"/>
      <c r="B166" s="24" t="s">
        <v>339</v>
      </c>
      <c r="C166" s="22"/>
      <c r="D166" s="65"/>
      <c r="E166" s="684"/>
      <c r="F166" s="686"/>
    </row>
    <row r="167" spans="1:6">
      <c r="A167" s="56"/>
      <c r="B167" s="24" t="s">
        <v>0</v>
      </c>
      <c r="C167" s="22"/>
      <c r="D167" s="43"/>
      <c r="E167" s="684"/>
      <c r="F167" s="686"/>
    </row>
    <row r="168" spans="1:6">
      <c r="A168" s="56"/>
      <c r="B168" s="24" t="s">
        <v>91</v>
      </c>
      <c r="C168" s="22"/>
      <c r="D168" s="43"/>
      <c r="E168" s="684"/>
      <c r="F168" s="686"/>
    </row>
    <row r="169" spans="1:6">
      <c r="A169" s="56"/>
      <c r="B169" s="21"/>
      <c r="C169" s="22"/>
      <c r="D169" s="142"/>
      <c r="E169" s="684"/>
      <c r="F169" s="686"/>
    </row>
    <row r="170" spans="1:6" ht="39.6">
      <c r="A170" s="56"/>
      <c r="B170" s="164" t="s">
        <v>445</v>
      </c>
      <c r="C170" s="22" t="s">
        <v>21</v>
      </c>
      <c r="D170" s="61">
        <f>1.25*(0.6+18.45+2.8+2.4+2.94+18.08+3.3*2+3.06+6.62+0.47)+4.4*(2.22+3.3+4.95)+0.65*2.2*2</f>
        <v>126.45299999999999</v>
      </c>
      <c r="E170" s="684">
        <v>0</v>
      </c>
      <c r="F170" s="686">
        <f>+D170*E170</f>
        <v>0</v>
      </c>
    </row>
    <row r="171" spans="1:6">
      <c r="A171" s="56"/>
      <c r="B171" s="164"/>
      <c r="C171" s="22"/>
      <c r="D171" s="61"/>
      <c r="E171" s="684"/>
      <c r="F171" s="686"/>
    </row>
    <row r="172" spans="1:6">
      <c r="A172" s="55" t="s">
        <v>444</v>
      </c>
      <c r="B172" s="24" t="s">
        <v>441</v>
      </c>
      <c r="C172" s="22"/>
      <c r="D172" s="61"/>
      <c r="E172" s="684"/>
      <c r="F172" s="686"/>
    </row>
    <row r="173" spans="1:6">
      <c r="A173" s="56"/>
      <c r="B173" s="24" t="s">
        <v>442</v>
      </c>
      <c r="C173" s="22"/>
      <c r="D173" s="61"/>
      <c r="E173" s="684"/>
      <c r="F173" s="686"/>
    </row>
    <row r="174" spans="1:6">
      <c r="A174" s="56"/>
      <c r="B174" s="24" t="s">
        <v>461</v>
      </c>
      <c r="C174" s="22"/>
      <c r="D174" s="61"/>
      <c r="E174" s="684"/>
      <c r="F174" s="686"/>
    </row>
    <row r="175" spans="1:6">
      <c r="A175" s="56"/>
      <c r="B175" s="24" t="s">
        <v>460</v>
      </c>
      <c r="C175" s="22"/>
      <c r="D175" s="61"/>
      <c r="E175" s="684"/>
      <c r="F175" s="686"/>
    </row>
    <row r="176" spans="1:6">
      <c r="A176" s="56"/>
      <c r="B176" s="164"/>
      <c r="C176" s="22"/>
      <c r="D176" s="61"/>
      <c r="E176" s="684"/>
      <c r="F176" s="686"/>
    </row>
    <row r="177" spans="1:9">
      <c r="A177" s="56"/>
      <c r="B177" s="164" t="s">
        <v>446</v>
      </c>
      <c r="C177" s="39" t="s">
        <v>300</v>
      </c>
      <c r="D177" s="150">
        <f>0.45*0.75*2.2</f>
        <v>0.74250000000000016</v>
      </c>
      <c r="E177" s="682">
        <v>0</v>
      </c>
      <c r="F177" s="702">
        <f>D177*E177</f>
        <v>0</v>
      </c>
    </row>
    <row r="178" spans="1:9" ht="13.8" thickBot="1">
      <c r="A178" s="128"/>
      <c r="B178" s="148"/>
      <c r="C178" s="62"/>
      <c r="D178" s="149"/>
      <c r="E178" s="703"/>
      <c r="F178" s="704"/>
      <c r="G178" s="46"/>
      <c r="I178" s="46"/>
    </row>
    <row r="179" spans="1:9" ht="14.4" thickTop="1" thickBot="1">
      <c r="A179" s="905" t="s">
        <v>10</v>
      </c>
      <c r="B179" s="906"/>
      <c r="C179" s="906"/>
      <c r="D179" s="906"/>
      <c r="E179" s="907"/>
      <c r="F179" s="691">
        <f>SUM(F169:F177)</f>
        <v>0</v>
      </c>
      <c r="G179" s="46"/>
      <c r="I179" s="46"/>
    </row>
    <row r="180" spans="1:9" ht="14.4" thickTop="1" thickBot="1">
      <c r="A180" s="63" t="s">
        <v>38</v>
      </c>
      <c r="B180" s="927" t="s">
        <v>128</v>
      </c>
      <c r="C180" s="928"/>
      <c r="D180" s="928"/>
      <c r="E180" s="928"/>
      <c r="F180" s="929"/>
      <c r="G180" s="46"/>
      <c r="I180" s="46"/>
    </row>
    <row r="181" spans="1:9" ht="13.8" thickTop="1">
      <c r="A181" s="55"/>
      <c r="B181" s="66"/>
      <c r="C181" s="22"/>
      <c r="D181" s="67"/>
      <c r="E181" s="684"/>
      <c r="F181" s="686"/>
      <c r="G181" s="46"/>
      <c r="I181" s="46"/>
    </row>
    <row r="182" spans="1:9" ht="66">
      <c r="A182" s="55" t="s">
        <v>39</v>
      </c>
      <c r="B182" s="29" t="s">
        <v>476</v>
      </c>
      <c r="C182" s="41"/>
      <c r="D182" s="65"/>
      <c r="E182" s="684"/>
      <c r="F182" s="686"/>
      <c r="G182" s="46"/>
      <c r="I182" s="46"/>
    </row>
    <row r="183" spans="1:9" ht="92.4" customHeight="1">
      <c r="A183" s="107"/>
      <c r="B183" s="625" t="s">
        <v>202</v>
      </c>
      <c r="C183" s="156"/>
      <c r="D183" s="533"/>
      <c r="E183" s="687"/>
      <c r="F183" s="688"/>
      <c r="G183" s="46"/>
      <c r="I183" s="46"/>
    </row>
    <row r="184" spans="1:9" ht="130.80000000000001" customHeight="1">
      <c r="A184" s="55"/>
      <c r="B184" s="626" t="s">
        <v>272</v>
      </c>
      <c r="C184" s="41"/>
      <c r="D184" s="65"/>
      <c r="E184" s="684"/>
      <c r="F184" s="686"/>
      <c r="G184" s="46"/>
      <c r="I184" s="46"/>
    </row>
    <row r="185" spans="1:9" ht="66">
      <c r="A185" s="55"/>
      <c r="B185" s="45" t="s">
        <v>273</v>
      </c>
      <c r="C185" s="41"/>
      <c r="D185" s="65"/>
      <c r="E185" s="684"/>
      <c r="F185" s="686"/>
      <c r="G185" s="46"/>
      <c r="I185" s="46"/>
    </row>
    <row r="186" spans="1:9" ht="52.8">
      <c r="A186" s="55"/>
      <c r="B186" s="45" t="s">
        <v>270</v>
      </c>
      <c r="C186" s="41"/>
      <c r="D186" s="65"/>
      <c r="E186" s="684"/>
      <c r="F186" s="686"/>
      <c r="G186" s="46"/>
      <c r="I186" s="46"/>
    </row>
    <row r="187" spans="1:9" ht="26.4">
      <c r="A187" s="55"/>
      <c r="B187" s="31" t="s">
        <v>271</v>
      </c>
      <c r="C187" s="41"/>
      <c r="D187" s="65"/>
      <c r="E187" s="684"/>
      <c r="F187" s="686"/>
      <c r="G187" s="46"/>
      <c r="I187" s="46"/>
    </row>
    <row r="188" spans="1:9">
      <c r="A188" s="55"/>
      <c r="B188" s="24"/>
      <c r="C188" s="41"/>
      <c r="D188" s="65"/>
      <c r="E188" s="684"/>
      <c r="F188" s="686"/>
      <c r="G188" s="46"/>
      <c r="I188" s="46"/>
    </row>
    <row r="189" spans="1:9">
      <c r="A189" s="55"/>
      <c r="B189" s="43" t="s">
        <v>376</v>
      </c>
      <c r="C189" s="22" t="s">
        <v>21</v>
      </c>
      <c r="D189" s="40">
        <f>5.7*2+0.1*9.56*2+2*0.8*2*4</f>
        <v>26.112000000000002</v>
      </c>
      <c r="E189" s="682">
        <v>0</v>
      </c>
      <c r="F189" s="686">
        <f>+D189*E189</f>
        <v>0</v>
      </c>
      <c r="G189" s="46"/>
      <c r="I189" s="46"/>
    </row>
    <row r="190" spans="1:9">
      <c r="A190" s="55"/>
      <c r="B190" s="24"/>
      <c r="C190" s="41"/>
      <c r="D190" s="78"/>
      <c r="E190" s="705"/>
      <c r="F190" s="686"/>
      <c r="G190" s="46"/>
      <c r="I190" s="46"/>
    </row>
    <row r="191" spans="1:9" ht="52.8">
      <c r="A191" s="55" t="s">
        <v>364</v>
      </c>
      <c r="B191" s="26" t="s">
        <v>365</v>
      </c>
      <c r="C191" s="22"/>
      <c r="D191" s="40"/>
      <c r="E191" s="706"/>
      <c r="F191" s="686"/>
      <c r="G191" s="46"/>
      <c r="I191" s="46"/>
    </row>
    <row r="192" spans="1:9" ht="66">
      <c r="A192" s="55"/>
      <c r="B192" s="143" t="s">
        <v>366</v>
      </c>
      <c r="C192" s="22"/>
      <c r="D192" s="40"/>
      <c r="E192" s="706"/>
      <c r="F192" s="686"/>
      <c r="G192" s="46"/>
      <c r="I192" s="46"/>
    </row>
    <row r="193" spans="1:9" ht="26.4">
      <c r="A193" s="55"/>
      <c r="B193" s="29" t="s">
        <v>367</v>
      </c>
      <c r="C193" s="22"/>
      <c r="D193" s="40"/>
      <c r="E193" s="706"/>
      <c r="F193" s="686"/>
      <c r="G193" s="46"/>
      <c r="I193" s="46"/>
    </row>
    <row r="194" spans="1:9">
      <c r="A194" s="55"/>
      <c r="B194" s="43"/>
      <c r="C194" s="22"/>
      <c r="D194" s="40"/>
      <c r="E194" s="684"/>
      <c r="F194" s="686"/>
      <c r="G194" s="46"/>
      <c r="I194" s="46"/>
    </row>
    <row r="195" spans="1:9" ht="26.4">
      <c r="A195" s="55"/>
      <c r="B195" s="164" t="s">
        <v>418</v>
      </c>
      <c r="C195" s="22" t="s">
        <v>21</v>
      </c>
      <c r="D195" s="40">
        <f>4.77*(5.55*4+8.6)+5.3*8.73+5.23*18.52*2+6.5*3.05-0.78*1.4*17</f>
        <v>388.16519999999991</v>
      </c>
      <c r="E195" s="684">
        <v>0</v>
      </c>
      <c r="F195" s="686">
        <f>+D195*E195</f>
        <v>0</v>
      </c>
      <c r="G195" s="46"/>
      <c r="I195" s="46"/>
    </row>
    <row r="196" spans="1:9">
      <c r="A196" s="55"/>
      <c r="B196" s="43"/>
      <c r="C196" s="22"/>
      <c r="D196" s="40"/>
      <c r="E196" s="706"/>
      <c r="F196" s="686"/>
      <c r="G196" s="46"/>
      <c r="I196" s="46"/>
    </row>
    <row r="197" spans="1:9" ht="92.4">
      <c r="A197" s="55" t="s">
        <v>368</v>
      </c>
      <c r="B197" s="26" t="s">
        <v>369</v>
      </c>
      <c r="C197" s="22"/>
      <c r="D197" s="40"/>
      <c r="E197" s="706"/>
      <c r="F197" s="686"/>
      <c r="G197" s="46"/>
      <c r="I197" s="46"/>
    </row>
    <row r="198" spans="1:9" ht="66">
      <c r="A198" s="55"/>
      <c r="B198" s="143" t="s">
        <v>370</v>
      </c>
      <c r="C198" s="22"/>
      <c r="D198" s="40"/>
      <c r="E198" s="706"/>
      <c r="F198" s="686"/>
      <c r="G198" s="46"/>
      <c r="I198" s="46"/>
    </row>
    <row r="199" spans="1:9" ht="26.4">
      <c r="A199" s="55"/>
      <c r="B199" s="29" t="s">
        <v>367</v>
      </c>
      <c r="C199" s="22"/>
      <c r="D199" s="40"/>
      <c r="E199" s="706"/>
      <c r="F199" s="686"/>
      <c r="G199" s="46"/>
      <c r="I199" s="46"/>
    </row>
    <row r="200" spans="1:9">
      <c r="A200" s="55"/>
      <c r="B200" s="43"/>
      <c r="C200" s="22"/>
      <c r="D200" s="40"/>
      <c r="E200" s="706"/>
      <c r="F200" s="686"/>
      <c r="G200" s="46"/>
      <c r="I200" s="46"/>
    </row>
    <row r="201" spans="1:9" ht="26.4">
      <c r="A201" s="55"/>
      <c r="B201" s="164" t="s">
        <v>418</v>
      </c>
      <c r="C201" s="22" t="s">
        <v>21</v>
      </c>
      <c r="D201" s="40">
        <f>4.77*(5.55*4+8.6)+5.3*8.73+5.23*18.52*2+6.5*3.05-0.78*1.4*17</f>
        <v>388.16519999999991</v>
      </c>
      <c r="E201" s="684">
        <v>0</v>
      </c>
      <c r="F201" s="686">
        <f>+D201*E201</f>
        <v>0</v>
      </c>
      <c r="G201" s="46"/>
      <c r="I201" s="46"/>
    </row>
    <row r="202" spans="1:9" ht="13.8" thickBot="1">
      <c r="A202" s="55"/>
      <c r="B202" s="43"/>
      <c r="C202" s="22"/>
      <c r="D202" s="40"/>
      <c r="E202" s="706"/>
      <c r="F202" s="686"/>
      <c r="G202" s="46"/>
      <c r="I202" s="46"/>
    </row>
    <row r="203" spans="1:9" ht="14.4" thickTop="1" thickBot="1">
      <c r="A203" s="905" t="s">
        <v>121</v>
      </c>
      <c r="B203" s="906"/>
      <c r="C203" s="906"/>
      <c r="D203" s="906"/>
      <c r="E203" s="907"/>
      <c r="F203" s="691">
        <f>SUM(F181:F202)</f>
        <v>0</v>
      </c>
      <c r="G203" s="46"/>
      <c r="I203" s="46"/>
    </row>
    <row r="204" spans="1:9" ht="14.4" thickTop="1" thickBot="1">
      <c r="A204" s="63" t="s">
        <v>47</v>
      </c>
      <c r="B204" s="927" t="s">
        <v>122</v>
      </c>
      <c r="C204" s="928"/>
      <c r="D204" s="928"/>
      <c r="E204" s="928"/>
      <c r="F204" s="929"/>
      <c r="G204" s="46"/>
      <c r="I204" s="46"/>
    </row>
    <row r="205" spans="1:9" ht="13.8" thickTop="1">
      <c r="A205" s="55"/>
      <c r="B205" s="66"/>
      <c r="C205" s="22"/>
      <c r="D205" s="67"/>
      <c r="E205" s="684"/>
      <c r="F205" s="686"/>
      <c r="G205" s="46"/>
      <c r="I205" s="46"/>
    </row>
    <row r="206" spans="1:9" ht="15">
      <c r="A206" s="55"/>
      <c r="B206" s="90" t="s">
        <v>22</v>
      </c>
      <c r="C206" s="22"/>
      <c r="D206" s="67"/>
      <c r="E206" s="684"/>
      <c r="F206" s="686"/>
      <c r="G206" s="46"/>
      <c r="I206" s="46"/>
    </row>
    <row r="207" spans="1:9" ht="132">
      <c r="A207" s="55"/>
      <c r="B207" s="91" t="s">
        <v>124</v>
      </c>
      <c r="C207" s="22"/>
      <c r="D207" s="67"/>
      <c r="E207" s="684"/>
      <c r="F207" s="686"/>
      <c r="G207" s="46"/>
      <c r="I207" s="46"/>
    </row>
    <row r="208" spans="1:9" ht="132">
      <c r="A208" s="55"/>
      <c r="B208" s="91" t="s">
        <v>204</v>
      </c>
      <c r="C208" s="22"/>
      <c r="D208" s="67"/>
      <c r="E208" s="684"/>
      <c r="F208" s="686"/>
      <c r="G208" s="46"/>
      <c r="I208" s="46"/>
    </row>
    <row r="209" spans="1:9">
      <c r="A209" s="55"/>
      <c r="B209" s="66"/>
      <c r="C209" s="22"/>
      <c r="D209" s="67"/>
      <c r="E209" s="684"/>
      <c r="F209" s="686"/>
      <c r="G209" s="46"/>
      <c r="I209" s="46"/>
    </row>
    <row r="210" spans="1:9" ht="39.6">
      <c r="A210" s="55" t="s">
        <v>89</v>
      </c>
      <c r="B210" s="66" t="s">
        <v>161</v>
      </c>
      <c r="C210" s="22"/>
      <c r="D210" s="67"/>
      <c r="E210" s="684"/>
      <c r="F210" s="686"/>
      <c r="G210" s="46"/>
      <c r="I210" s="46"/>
    </row>
    <row r="211" spans="1:9" ht="118.8">
      <c r="A211" s="55"/>
      <c r="B211" s="66" t="s">
        <v>156</v>
      </c>
      <c r="C211" s="22"/>
      <c r="D211" s="67"/>
      <c r="E211" s="684"/>
      <c r="F211" s="686"/>
      <c r="G211" s="46"/>
      <c r="I211" s="46"/>
    </row>
    <row r="212" spans="1:9" ht="92.4">
      <c r="A212" s="55"/>
      <c r="B212" s="66" t="s">
        <v>159</v>
      </c>
      <c r="C212" s="22"/>
      <c r="D212" s="67"/>
      <c r="E212" s="684"/>
      <c r="F212" s="686"/>
      <c r="G212" s="46"/>
      <c r="I212" s="46"/>
    </row>
    <row r="213" spans="1:9" ht="79.2">
      <c r="A213" s="55"/>
      <c r="B213" s="66" t="s">
        <v>157</v>
      </c>
      <c r="C213" s="22"/>
      <c r="D213" s="67"/>
      <c r="E213" s="684"/>
      <c r="F213" s="686"/>
      <c r="G213" s="46"/>
      <c r="I213" s="46"/>
    </row>
    <row r="214" spans="1:9">
      <c r="A214" s="55"/>
      <c r="B214" s="66"/>
      <c r="C214" s="22"/>
      <c r="D214" s="67"/>
      <c r="E214" s="684"/>
      <c r="F214" s="686"/>
      <c r="G214" s="46"/>
      <c r="I214" s="46"/>
    </row>
    <row r="215" spans="1:9" ht="79.2">
      <c r="A215" s="107"/>
      <c r="B215" s="132" t="s">
        <v>127</v>
      </c>
      <c r="C215" s="108"/>
      <c r="D215" s="109"/>
      <c r="E215" s="687"/>
      <c r="F215" s="688"/>
      <c r="G215" s="46"/>
      <c r="I215" s="46"/>
    </row>
    <row r="216" spans="1:9" ht="52.8">
      <c r="A216" s="608"/>
      <c r="B216" s="609" t="s">
        <v>90</v>
      </c>
      <c r="C216" s="610"/>
      <c r="D216" s="611"/>
      <c r="E216" s="707"/>
      <c r="F216" s="708"/>
      <c r="G216" s="46"/>
      <c r="I216" s="46"/>
    </row>
    <row r="217" spans="1:9" ht="92.4">
      <c r="A217" s="55"/>
      <c r="B217" s="66" t="s">
        <v>125</v>
      </c>
      <c r="C217" s="22"/>
      <c r="D217" s="67"/>
      <c r="E217" s="684"/>
      <c r="F217" s="686"/>
      <c r="G217" s="46"/>
      <c r="I217" s="46"/>
    </row>
    <row r="218" spans="1:9" ht="26.4">
      <c r="A218" s="55"/>
      <c r="B218" s="21" t="s">
        <v>83</v>
      </c>
      <c r="C218" s="41"/>
      <c r="D218" s="65"/>
      <c r="E218" s="684"/>
      <c r="F218" s="686"/>
      <c r="G218" s="46"/>
      <c r="I218" s="46"/>
    </row>
    <row r="219" spans="1:9">
      <c r="A219" s="55"/>
      <c r="B219" s="31"/>
      <c r="C219" s="41"/>
      <c r="D219" s="65"/>
      <c r="E219" s="684"/>
      <c r="F219" s="686"/>
      <c r="G219" s="46"/>
      <c r="I219" s="46"/>
    </row>
    <row r="220" spans="1:9">
      <c r="A220" s="55"/>
      <c r="B220" s="34" t="s">
        <v>126</v>
      </c>
      <c r="C220" s="41"/>
      <c r="D220" s="65"/>
      <c r="E220" s="693"/>
      <c r="F220" s="686"/>
      <c r="G220" s="46"/>
      <c r="I220" s="46"/>
    </row>
    <row r="221" spans="1:9">
      <c r="A221" s="55"/>
      <c r="B221" s="133" t="s">
        <v>158</v>
      </c>
      <c r="C221" s="39"/>
      <c r="D221" s="134"/>
      <c r="E221" s="682"/>
      <c r="F221" s="686"/>
      <c r="G221" s="46"/>
      <c r="I221" s="46"/>
    </row>
    <row r="222" spans="1:9">
      <c r="A222" s="55"/>
      <c r="B222" s="135" t="s">
        <v>160</v>
      </c>
      <c r="C222" s="136" t="s">
        <v>13</v>
      </c>
      <c r="D222" s="134">
        <v>7</v>
      </c>
      <c r="E222" s="693">
        <v>0</v>
      </c>
      <c r="F222" s="686">
        <f>+D222*E222</f>
        <v>0</v>
      </c>
      <c r="G222" s="46"/>
      <c r="I222" s="46"/>
    </row>
    <row r="223" spans="1:9">
      <c r="A223" s="55"/>
      <c r="B223" s="135"/>
      <c r="C223" s="136"/>
      <c r="D223" s="134"/>
      <c r="E223" s="693"/>
      <c r="F223" s="686"/>
      <c r="G223" s="46"/>
      <c r="I223" s="46"/>
    </row>
    <row r="224" spans="1:9">
      <c r="A224" s="55"/>
      <c r="B224" s="34" t="s">
        <v>303</v>
      </c>
      <c r="C224" s="41"/>
      <c r="D224" s="65"/>
      <c r="E224" s="693"/>
      <c r="F224" s="686"/>
      <c r="G224" s="46"/>
      <c r="I224" s="46"/>
    </row>
    <row r="225" spans="1:9">
      <c r="A225" s="55"/>
      <c r="B225" s="133" t="s">
        <v>158</v>
      </c>
      <c r="C225" s="39"/>
      <c r="D225" s="134"/>
      <c r="E225" s="682"/>
      <c r="F225" s="686"/>
      <c r="G225" s="46"/>
      <c r="I225" s="46"/>
    </row>
    <row r="226" spans="1:9">
      <c r="A226" s="55"/>
      <c r="B226" s="135" t="s">
        <v>304</v>
      </c>
      <c r="C226" s="136" t="s">
        <v>13</v>
      </c>
      <c r="D226" s="134">
        <v>2</v>
      </c>
      <c r="E226" s="693">
        <v>0</v>
      </c>
      <c r="F226" s="686">
        <f>+D226*E226</f>
        <v>0</v>
      </c>
      <c r="G226" s="46"/>
      <c r="I226" s="46"/>
    </row>
    <row r="227" spans="1:9">
      <c r="A227" s="55"/>
      <c r="B227" s="135"/>
      <c r="C227" s="136"/>
      <c r="D227" s="134"/>
      <c r="E227" s="693"/>
      <c r="F227" s="686"/>
      <c r="G227" s="46"/>
      <c r="I227" s="46"/>
    </row>
    <row r="228" spans="1:9" ht="13.8" thickBot="1">
      <c r="A228" s="55"/>
      <c r="B228" s="66"/>
      <c r="C228" s="22"/>
      <c r="D228" s="67"/>
      <c r="E228" s="684"/>
      <c r="F228" s="686"/>
      <c r="G228" s="46"/>
      <c r="I228" s="46"/>
    </row>
    <row r="229" spans="1:9" ht="15.9" customHeight="1" thickTop="1" thickBot="1">
      <c r="A229" s="908" t="s">
        <v>123</v>
      </c>
      <c r="B229" s="912"/>
      <c r="C229" s="912"/>
      <c r="D229" s="912"/>
      <c r="E229" s="912"/>
      <c r="F229" s="691">
        <f>SUM(F205:F228)</f>
        <v>0</v>
      </c>
      <c r="G229" s="46"/>
      <c r="I229" s="46"/>
    </row>
    <row r="230" spans="1:9" ht="15.9" customHeight="1" thickTop="1" thickBot="1">
      <c r="A230" s="63" t="s">
        <v>78</v>
      </c>
      <c r="B230" s="903" t="s">
        <v>81</v>
      </c>
      <c r="C230" s="910"/>
      <c r="D230" s="910"/>
      <c r="E230" s="910"/>
      <c r="F230" s="911"/>
      <c r="G230" s="46"/>
      <c r="I230" s="46"/>
    </row>
    <row r="231" spans="1:9" ht="13.8" thickTop="1">
      <c r="A231" s="55"/>
      <c r="B231" s="24" t="s">
        <v>22</v>
      </c>
      <c r="C231" s="60"/>
      <c r="D231" s="23"/>
      <c r="E231" s="684"/>
      <c r="F231" s="683"/>
      <c r="G231" s="46"/>
      <c r="I231" s="46"/>
    </row>
    <row r="232" spans="1:9">
      <c r="A232" s="55"/>
      <c r="B232" s="24" t="s">
        <v>54</v>
      </c>
      <c r="C232" s="60"/>
      <c r="D232" s="23"/>
      <c r="E232" s="684"/>
      <c r="F232" s="683"/>
      <c r="G232" s="46"/>
      <c r="I232" s="46"/>
    </row>
    <row r="233" spans="1:9">
      <c r="A233" s="55"/>
      <c r="B233" s="24" t="s">
        <v>55</v>
      </c>
      <c r="C233" s="60"/>
      <c r="D233" s="23"/>
      <c r="E233" s="684"/>
      <c r="F233" s="683"/>
      <c r="G233" s="46"/>
      <c r="I233" s="46"/>
    </row>
    <row r="234" spans="1:9">
      <c r="A234" s="55"/>
      <c r="B234" s="24" t="s">
        <v>56</v>
      </c>
      <c r="C234" s="60"/>
      <c r="D234" s="23"/>
      <c r="E234" s="684"/>
      <c r="F234" s="683"/>
      <c r="G234" s="46"/>
      <c r="I234" s="46"/>
    </row>
    <row r="235" spans="1:9">
      <c r="A235" s="55"/>
      <c r="B235" s="24" t="s">
        <v>57</v>
      </c>
      <c r="C235" s="60"/>
      <c r="D235" s="23"/>
      <c r="E235" s="684"/>
      <c r="F235" s="683"/>
      <c r="G235" s="46"/>
      <c r="I235" s="46"/>
    </row>
    <row r="236" spans="1:9">
      <c r="A236" s="55"/>
      <c r="B236" s="24" t="s">
        <v>58</v>
      </c>
      <c r="C236" s="60"/>
      <c r="D236" s="23"/>
      <c r="E236" s="684"/>
      <c r="F236" s="683"/>
      <c r="G236" s="46"/>
      <c r="I236" s="46"/>
    </row>
    <row r="237" spans="1:9">
      <c r="A237" s="55"/>
      <c r="B237" s="24" t="s">
        <v>59</v>
      </c>
      <c r="C237" s="60"/>
      <c r="D237" s="23"/>
      <c r="E237" s="684"/>
      <c r="F237" s="683"/>
      <c r="G237" s="46"/>
      <c r="I237" s="46"/>
    </row>
    <row r="238" spans="1:9">
      <c r="A238" s="55"/>
      <c r="B238" s="24" t="s">
        <v>60</v>
      </c>
      <c r="C238" s="60"/>
      <c r="D238" s="23"/>
      <c r="E238" s="684"/>
      <c r="F238" s="683"/>
      <c r="G238" s="46"/>
      <c r="I238" s="46"/>
    </row>
    <row r="239" spans="1:9">
      <c r="A239" s="55"/>
      <c r="B239" s="24" t="s">
        <v>61</v>
      </c>
      <c r="C239" s="60"/>
      <c r="D239" s="23"/>
      <c r="E239" s="684"/>
      <c r="F239" s="683"/>
      <c r="G239" s="46"/>
      <c r="I239" s="46"/>
    </row>
    <row r="240" spans="1:9">
      <c r="A240" s="55"/>
      <c r="B240" s="24" t="s">
        <v>62</v>
      </c>
      <c r="C240" s="60"/>
      <c r="D240" s="23"/>
      <c r="E240" s="684"/>
      <c r="F240" s="683"/>
      <c r="G240" s="46"/>
      <c r="I240" s="46"/>
    </row>
    <row r="241" spans="1:9">
      <c r="A241" s="55"/>
      <c r="B241" s="24" t="s">
        <v>63</v>
      </c>
      <c r="C241" s="60"/>
      <c r="D241" s="23"/>
      <c r="E241" s="684"/>
      <c r="F241" s="683"/>
      <c r="G241" s="46"/>
      <c r="I241" s="46"/>
    </row>
    <row r="242" spans="1:9">
      <c r="A242" s="55"/>
      <c r="B242" s="24" t="s">
        <v>64</v>
      </c>
      <c r="C242" s="60"/>
      <c r="D242" s="23"/>
      <c r="E242" s="684"/>
      <c r="F242" s="683"/>
      <c r="G242" s="46"/>
      <c r="I242" s="46"/>
    </row>
    <row r="243" spans="1:9">
      <c r="A243" s="55"/>
      <c r="B243" s="24" t="s">
        <v>65</v>
      </c>
      <c r="C243" s="60"/>
      <c r="D243" s="23"/>
      <c r="E243" s="684"/>
      <c r="F243" s="683"/>
      <c r="G243" s="46"/>
      <c r="I243" s="46"/>
    </row>
    <row r="244" spans="1:9">
      <c r="A244" s="55"/>
      <c r="B244" s="24" t="s">
        <v>66</v>
      </c>
      <c r="C244" s="60"/>
      <c r="D244" s="23"/>
      <c r="E244" s="684"/>
      <c r="F244" s="683"/>
      <c r="G244" s="46"/>
      <c r="I244" s="46"/>
    </row>
    <row r="245" spans="1:9">
      <c r="A245" s="55"/>
      <c r="B245" s="24" t="s">
        <v>67</v>
      </c>
      <c r="C245" s="60"/>
      <c r="D245" s="23"/>
      <c r="E245" s="684"/>
      <c r="F245" s="683"/>
      <c r="G245" s="46"/>
      <c r="I245" s="46"/>
    </row>
    <row r="246" spans="1:9">
      <c r="A246" s="55"/>
      <c r="B246" s="24" t="s">
        <v>68</v>
      </c>
      <c r="C246" s="60"/>
      <c r="D246" s="23"/>
      <c r="E246" s="684"/>
      <c r="F246" s="683"/>
      <c r="G246" s="46"/>
      <c r="I246" s="46"/>
    </row>
    <row r="247" spans="1:9">
      <c r="A247" s="55"/>
      <c r="B247" s="24" t="s">
        <v>69</v>
      </c>
      <c r="C247" s="60"/>
      <c r="D247" s="23"/>
      <c r="E247" s="684"/>
      <c r="F247" s="683"/>
      <c r="G247" s="46"/>
      <c r="I247" s="46"/>
    </row>
    <row r="248" spans="1:9">
      <c r="A248" s="55"/>
      <c r="B248" s="24" t="s">
        <v>70</v>
      </c>
      <c r="C248" s="60"/>
      <c r="D248" s="23"/>
      <c r="E248" s="684"/>
      <c r="F248" s="683"/>
      <c r="G248" s="46"/>
      <c r="I248" s="46"/>
    </row>
    <row r="249" spans="1:9">
      <c r="A249" s="55"/>
      <c r="B249" s="24" t="s">
        <v>71</v>
      </c>
      <c r="C249" s="60"/>
      <c r="D249" s="23"/>
      <c r="E249" s="684"/>
      <c r="F249" s="683"/>
      <c r="G249" s="46"/>
      <c r="I249" s="46"/>
    </row>
    <row r="250" spans="1:9">
      <c r="A250" s="55"/>
      <c r="B250" s="24" t="s">
        <v>72</v>
      </c>
      <c r="C250" s="60"/>
      <c r="D250" s="23"/>
      <c r="E250" s="684"/>
      <c r="F250" s="683"/>
      <c r="G250" s="46"/>
      <c r="I250" s="46"/>
    </row>
    <row r="251" spans="1:9">
      <c r="A251" s="55"/>
      <c r="B251" s="24" t="s">
        <v>73</v>
      </c>
      <c r="C251" s="60"/>
      <c r="D251" s="23"/>
      <c r="E251" s="684"/>
      <c r="F251" s="683"/>
      <c r="G251" s="46"/>
      <c r="I251" s="46"/>
    </row>
    <row r="252" spans="1:9">
      <c r="A252" s="55"/>
      <c r="B252" s="24" t="s">
        <v>74</v>
      </c>
      <c r="C252" s="60"/>
      <c r="D252" s="23"/>
      <c r="E252" s="684"/>
      <c r="F252" s="683"/>
      <c r="G252" s="46"/>
      <c r="I252" s="46"/>
    </row>
    <row r="253" spans="1:9">
      <c r="A253" s="55"/>
      <c r="B253" s="24" t="s">
        <v>75</v>
      </c>
      <c r="C253" s="60"/>
      <c r="D253" s="23"/>
      <c r="E253" s="684"/>
      <c r="F253" s="683"/>
      <c r="G253" s="46"/>
      <c r="I253" s="46"/>
    </row>
    <row r="254" spans="1:9">
      <c r="A254" s="55"/>
      <c r="B254" s="24" t="s">
        <v>82</v>
      </c>
      <c r="C254" s="60"/>
      <c r="D254" s="23"/>
      <c r="E254" s="684"/>
      <c r="F254" s="683"/>
      <c r="G254" s="46"/>
      <c r="I254" s="46"/>
    </row>
    <row r="255" spans="1:9">
      <c r="A255" s="55"/>
      <c r="B255" s="24"/>
      <c r="C255" s="60"/>
      <c r="D255" s="23"/>
      <c r="E255" s="684"/>
      <c r="F255" s="683"/>
      <c r="G255" s="46"/>
      <c r="I255" s="46"/>
    </row>
    <row r="256" spans="1:9" ht="66">
      <c r="A256" s="107" t="s">
        <v>405</v>
      </c>
      <c r="B256" s="531" t="s">
        <v>406</v>
      </c>
      <c r="C256" s="108"/>
      <c r="D256" s="155"/>
      <c r="E256" s="687"/>
      <c r="F256" s="688"/>
      <c r="G256" s="46"/>
      <c r="I256" s="46"/>
    </row>
    <row r="257" spans="1:9" ht="171.6">
      <c r="A257" s="56"/>
      <c r="B257" s="36" t="s">
        <v>407</v>
      </c>
      <c r="C257" s="22"/>
      <c r="D257" s="35"/>
      <c r="E257" s="684"/>
      <c r="F257" s="686"/>
      <c r="G257" s="46"/>
      <c r="I257" s="46"/>
    </row>
    <row r="258" spans="1:9" ht="52.8">
      <c r="A258" s="56"/>
      <c r="B258" s="36" t="s">
        <v>408</v>
      </c>
      <c r="C258" s="22"/>
      <c r="D258" s="35"/>
      <c r="E258" s="684"/>
      <c r="F258" s="686"/>
      <c r="G258" s="46"/>
      <c r="I258" s="46"/>
    </row>
    <row r="259" spans="1:9">
      <c r="A259" s="56"/>
      <c r="B259" s="36"/>
      <c r="C259" s="22"/>
      <c r="D259" s="35"/>
      <c r="E259" s="684"/>
      <c r="F259" s="686"/>
      <c r="G259" s="46"/>
      <c r="I259" s="46"/>
    </row>
    <row r="260" spans="1:9" ht="26.4">
      <c r="A260" s="56"/>
      <c r="B260" s="36" t="s">
        <v>409</v>
      </c>
      <c r="C260" s="22"/>
      <c r="D260" s="35"/>
      <c r="E260" s="684"/>
      <c r="F260" s="686"/>
      <c r="G260" s="46"/>
      <c r="I260" s="46"/>
    </row>
    <row r="261" spans="1:9" ht="52.8">
      <c r="A261" s="56"/>
      <c r="B261" s="36" t="s">
        <v>410</v>
      </c>
      <c r="C261" s="22"/>
      <c r="D261" s="35"/>
      <c r="E261" s="684"/>
      <c r="F261" s="686"/>
      <c r="G261" s="46"/>
      <c r="I261" s="46"/>
    </row>
    <row r="262" spans="1:9" ht="26.4">
      <c r="A262" s="56"/>
      <c r="B262" s="146" t="s">
        <v>411</v>
      </c>
      <c r="C262" s="41"/>
      <c r="D262" s="40"/>
      <c r="E262" s="693"/>
      <c r="F262" s="683"/>
      <c r="G262" s="46"/>
      <c r="I262" s="46"/>
    </row>
    <row r="263" spans="1:9">
      <c r="A263" s="56"/>
      <c r="B263" s="34" t="s">
        <v>412</v>
      </c>
      <c r="C263" s="41"/>
      <c r="D263" s="40"/>
      <c r="E263" s="693"/>
      <c r="F263" s="683"/>
      <c r="G263" s="46"/>
      <c r="I263" s="46"/>
    </row>
    <row r="264" spans="1:9">
      <c r="A264" s="56"/>
      <c r="B264" s="146" t="s">
        <v>413</v>
      </c>
      <c r="C264" s="41"/>
      <c r="D264" s="40"/>
      <c r="E264" s="693"/>
      <c r="F264" s="683"/>
      <c r="G264" s="46"/>
      <c r="I264" s="46"/>
    </row>
    <row r="265" spans="1:9">
      <c r="A265" s="56"/>
      <c r="B265" s="147" t="s">
        <v>447</v>
      </c>
      <c r="C265" s="41" t="s">
        <v>5</v>
      </c>
      <c r="D265" s="40">
        <f>9+2.5</f>
        <v>11.5</v>
      </c>
      <c r="E265" s="693">
        <v>0</v>
      </c>
      <c r="F265" s="683">
        <f>SUM(D265*E265)</f>
        <v>0</v>
      </c>
      <c r="G265" s="46"/>
      <c r="I265" s="46"/>
    </row>
    <row r="266" spans="1:9">
      <c r="A266" s="55"/>
      <c r="B266" s="24"/>
      <c r="C266" s="60"/>
      <c r="D266" s="23"/>
      <c r="E266" s="684"/>
      <c r="F266" s="683"/>
      <c r="G266" s="46"/>
      <c r="I266" s="46"/>
    </row>
    <row r="267" spans="1:9" ht="26.4">
      <c r="A267" s="55" t="s">
        <v>414</v>
      </c>
      <c r="B267" s="31" t="s">
        <v>193</v>
      </c>
      <c r="C267" s="22"/>
      <c r="D267" s="35"/>
      <c r="E267" s="684"/>
      <c r="F267" s="686"/>
    </row>
    <row r="268" spans="1:9" ht="79.2">
      <c r="A268" s="56"/>
      <c r="B268" s="36" t="s">
        <v>194</v>
      </c>
      <c r="C268" s="22"/>
      <c r="D268" s="35"/>
      <c r="E268" s="684"/>
      <c r="F268" s="686"/>
    </row>
    <row r="269" spans="1:9" ht="52.8">
      <c r="A269" s="56"/>
      <c r="B269" s="36" t="s">
        <v>195</v>
      </c>
      <c r="C269" s="22"/>
      <c r="D269" s="35"/>
      <c r="E269" s="684"/>
      <c r="F269" s="686"/>
    </row>
    <row r="270" spans="1:9" ht="66">
      <c r="A270" s="56"/>
      <c r="B270" s="36" t="s">
        <v>196</v>
      </c>
      <c r="C270" s="22"/>
      <c r="D270" s="35"/>
      <c r="E270" s="684"/>
      <c r="F270" s="686"/>
    </row>
    <row r="271" spans="1:9" ht="39.6">
      <c r="A271" s="56"/>
      <c r="B271" s="36" t="s">
        <v>198</v>
      </c>
      <c r="C271" s="22"/>
      <c r="D271" s="35"/>
      <c r="E271" s="684"/>
      <c r="F271" s="686"/>
    </row>
    <row r="272" spans="1:9" ht="26.4">
      <c r="A272" s="56"/>
      <c r="B272" s="36" t="s">
        <v>197</v>
      </c>
      <c r="C272" s="22"/>
      <c r="D272" s="35"/>
      <c r="E272" s="684"/>
      <c r="F272" s="686"/>
    </row>
    <row r="273" spans="1:6" ht="26.4">
      <c r="A273" s="56"/>
      <c r="B273" s="36" t="s">
        <v>201</v>
      </c>
      <c r="C273" s="22"/>
      <c r="D273" s="35"/>
      <c r="E273" s="684"/>
      <c r="F273" s="709"/>
    </row>
    <row r="274" spans="1:6" ht="26.4">
      <c r="A274" s="56"/>
      <c r="B274" s="31" t="s">
        <v>199</v>
      </c>
      <c r="C274" s="22"/>
      <c r="D274" s="35"/>
      <c r="E274" s="684"/>
      <c r="F274" s="709"/>
    </row>
    <row r="275" spans="1:6">
      <c r="A275" s="56"/>
      <c r="B275" s="31"/>
      <c r="C275" s="22"/>
      <c r="D275" s="35"/>
      <c r="E275" s="684"/>
      <c r="F275" s="709"/>
    </row>
    <row r="276" spans="1:6">
      <c r="A276" s="56"/>
      <c r="B276" s="34" t="s">
        <v>833</v>
      </c>
      <c r="C276" s="22"/>
      <c r="D276" s="35"/>
      <c r="E276" s="684"/>
      <c r="F276" s="709"/>
    </row>
    <row r="277" spans="1:6">
      <c r="A277" s="56"/>
      <c r="B277" s="34" t="s">
        <v>200</v>
      </c>
      <c r="C277" s="22"/>
      <c r="D277" s="35"/>
      <c r="E277" s="684"/>
      <c r="F277" s="709"/>
    </row>
    <row r="278" spans="1:6">
      <c r="A278" s="139"/>
      <c r="B278" s="141" t="s">
        <v>377</v>
      </c>
      <c r="C278" s="108" t="s">
        <v>13</v>
      </c>
      <c r="D278" s="155">
        <v>2</v>
      </c>
      <c r="E278" s="687">
        <v>0</v>
      </c>
      <c r="F278" s="710">
        <f>D278*E278</f>
        <v>0</v>
      </c>
    </row>
    <row r="279" spans="1:6">
      <c r="A279" s="56"/>
      <c r="B279" s="36"/>
      <c r="C279" s="22"/>
      <c r="D279" s="35"/>
      <c r="E279" s="684"/>
      <c r="F279" s="686"/>
    </row>
    <row r="280" spans="1:6">
      <c r="A280" s="56"/>
      <c r="B280" s="34" t="s">
        <v>834</v>
      </c>
      <c r="C280" s="22"/>
      <c r="D280" s="35"/>
      <c r="E280" s="684"/>
      <c r="F280" s="709"/>
    </row>
    <row r="281" spans="1:6">
      <c r="A281" s="56"/>
      <c r="B281" s="34" t="s">
        <v>200</v>
      </c>
      <c r="C281" s="22"/>
      <c r="D281" s="35"/>
      <c r="E281" s="684"/>
      <c r="F281" s="709"/>
    </row>
    <row r="282" spans="1:6">
      <c r="A282" s="56"/>
      <c r="B282" s="34" t="s">
        <v>378</v>
      </c>
      <c r="C282" s="22" t="s">
        <v>13</v>
      </c>
      <c r="D282" s="35">
        <v>2</v>
      </c>
      <c r="E282" s="684">
        <v>0</v>
      </c>
      <c r="F282" s="709">
        <f>D282*E282</f>
        <v>0</v>
      </c>
    </row>
    <row r="283" spans="1:6">
      <c r="A283" s="56"/>
      <c r="B283" s="36"/>
      <c r="C283" s="22"/>
      <c r="D283" s="35"/>
      <c r="E283" s="684"/>
      <c r="F283" s="686"/>
    </row>
    <row r="284" spans="1:6" ht="26.4">
      <c r="A284" s="55" t="s">
        <v>415</v>
      </c>
      <c r="B284" s="31" t="s">
        <v>448</v>
      </c>
      <c r="C284" s="22"/>
      <c r="D284" s="35"/>
      <c r="E284" s="684"/>
      <c r="F284" s="686">
        <f>D284*E284</f>
        <v>0</v>
      </c>
    </row>
    <row r="285" spans="1:6" ht="92.4">
      <c r="A285" s="56"/>
      <c r="B285" s="36" t="s">
        <v>452</v>
      </c>
      <c r="C285" s="22"/>
      <c r="D285" s="35"/>
      <c r="E285" s="684"/>
      <c r="F285" s="686"/>
    </row>
    <row r="286" spans="1:6" ht="79.2">
      <c r="A286" s="56"/>
      <c r="B286" s="36" t="s">
        <v>449</v>
      </c>
      <c r="C286" s="22"/>
      <c r="D286" s="35"/>
      <c r="E286" s="684"/>
      <c r="F286" s="686"/>
    </row>
    <row r="287" spans="1:6" ht="79.2">
      <c r="A287" s="56"/>
      <c r="B287" s="36" t="s">
        <v>450</v>
      </c>
      <c r="C287" s="22"/>
      <c r="D287" s="35"/>
      <c r="E287" s="684"/>
      <c r="F287" s="686"/>
    </row>
    <row r="288" spans="1:6" ht="39.6">
      <c r="A288" s="56"/>
      <c r="B288" s="151" t="s">
        <v>451</v>
      </c>
      <c r="C288" s="22"/>
      <c r="D288" s="35"/>
      <c r="E288" s="684"/>
      <c r="F288" s="686"/>
    </row>
    <row r="289" spans="1:9" ht="52.8">
      <c r="A289" s="56"/>
      <c r="B289" s="152" t="s">
        <v>172</v>
      </c>
      <c r="C289" s="22"/>
      <c r="D289" s="35"/>
      <c r="E289" s="684"/>
      <c r="F289" s="686"/>
    </row>
    <row r="290" spans="1:9" ht="26.4">
      <c r="A290" s="56"/>
      <c r="B290" s="152" t="s">
        <v>173</v>
      </c>
      <c r="C290" s="22"/>
      <c r="D290" s="35"/>
      <c r="E290" s="684"/>
      <c r="F290" s="686"/>
    </row>
    <row r="291" spans="1:9" ht="26.4">
      <c r="A291" s="56"/>
      <c r="B291" s="21" t="s">
        <v>174</v>
      </c>
      <c r="C291" s="22"/>
      <c r="D291" s="35"/>
      <c r="E291" s="684"/>
      <c r="F291" s="686"/>
    </row>
    <row r="292" spans="1:9">
      <c r="A292" s="56"/>
      <c r="B292" s="36"/>
      <c r="C292" s="22"/>
      <c r="D292" s="35"/>
      <c r="E292" s="684"/>
      <c r="F292" s="686"/>
    </row>
    <row r="293" spans="1:9">
      <c r="A293" s="56"/>
      <c r="B293" s="34" t="s">
        <v>835</v>
      </c>
      <c r="C293" s="22"/>
      <c r="D293" s="35"/>
      <c r="E293" s="684"/>
      <c r="F293" s="686"/>
    </row>
    <row r="294" spans="1:9" ht="26.4">
      <c r="A294" s="56"/>
      <c r="B294" s="72" t="s">
        <v>453</v>
      </c>
      <c r="C294" s="41"/>
      <c r="D294" s="153"/>
      <c r="E294" s="690"/>
      <c r="F294" s="711"/>
    </row>
    <row r="295" spans="1:9">
      <c r="A295" s="56"/>
      <c r="B295" s="72" t="s">
        <v>454</v>
      </c>
      <c r="C295" s="41" t="s">
        <v>13</v>
      </c>
      <c r="D295" s="153">
        <v>1</v>
      </c>
      <c r="E295" s="690">
        <v>0</v>
      </c>
      <c r="F295" s="711">
        <f>D295*E295</f>
        <v>0</v>
      </c>
    </row>
    <row r="296" spans="1:9">
      <c r="A296" s="56"/>
      <c r="B296" s="36"/>
      <c r="C296" s="22"/>
      <c r="D296" s="35"/>
      <c r="E296" s="684"/>
      <c r="F296" s="686"/>
    </row>
    <row r="297" spans="1:9" ht="26.4">
      <c r="A297" s="55" t="s">
        <v>455</v>
      </c>
      <c r="B297" s="31" t="s">
        <v>385</v>
      </c>
      <c r="C297" s="22"/>
      <c r="D297" s="35"/>
      <c r="E297" s="684"/>
      <c r="F297" s="686">
        <f>D297*E297</f>
        <v>0</v>
      </c>
      <c r="G297" s="46"/>
      <c r="I297" s="46"/>
    </row>
    <row r="298" spans="1:9" ht="92.4">
      <c r="A298" s="56"/>
      <c r="B298" s="36" t="s">
        <v>387</v>
      </c>
      <c r="C298" s="22"/>
      <c r="D298" s="35"/>
      <c r="E298" s="684"/>
      <c r="F298" s="686"/>
      <c r="G298" s="46"/>
      <c r="I298" s="46"/>
    </row>
    <row r="299" spans="1:9" ht="26.4">
      <c r="A299" s="139"/>
      <c r="B299" s="154" t="s">
        <v>388</v>
      </c>
      <c r="C299" s="108"/>
      <c r="D299" s="155"/>
      <c r="E299" s="687"/>
      <c r="F299" s="688"/>
      <c r="G299" s="46"/>
      <c r="I299" s="46"/>
    </row>
    <row r="300" spans="1:9" ht="92.4">
      <c r="A300" s="612"/>
      <c r="B300" s="630" t="s">
        <v>386</v>
      </c>
      <c r="C300" s="610"/>
      <c r="D300" s="613"/>
      <c r="E300" s="707"/>
      <c r="F300" s="708"/>
      <c r="G300" s="46"/>
      <c r="I300" s="46"/>
    </row>
    <row r="301" spans="1:9" ht="52.8">
      <c r="A301" s="56"/>
      <c r="B301" s="152" t="s">
        <v>172</v>
      </c>
      <c r="C301" s="22"/>
      <c r="D301" s="35"/>
      <c r="E301" s="684"/>
      <c r="F301" s="686"/>
      <c r="G301" s="46"/>
      <c r="I301" s="46"/>
    </row>
    <row r="302" spans="1:9" ht="26.4">
      <c r="A302" s="56"/>
      <c r="B302" s="152" t="s">
        <v>173</v>
      </c>
      <c r="C302" s="22"/>
      <c r="D302" s="35"/>
      <c r="E302" s="684"/>
      <c r="F302" s="686"/>
      <c r="G302" s="46"/>
      <c r="I302" s="46"/>
    </row>
    <row r="303" spans="1:9" ht="26.4">
      <c r="A303" s="56"/>
      <c r="B303" s="21" t="s">
        <v>174</v>
      </c>
      <c r="C303" s="22"/>
      <c r="D303" s="35"/>
      <c r="E303" s="684"/>
      <c r="F303" s="686"/>
      <c r="G303" s="46"/>
      <c r="I303" s="46"/>
    </row>
    <row r="304" spans="1:9">
      <c r="A304" s="56"/>
      <c r="B304" s="36"/>
      <c r="C304" s="22"/>
      <c r="D304" s="35"/>
      <c r="E304" s="684"/>
      <c r="F304" s="686"/>
      <c r="G304" s="46"/>
      <c r="I304" s="46"/>
    </row>
    <row r="305" spans="1:9">
      <c r="A305" s="56"/>
      <c r="B305" s="34" t="s">
        <v>175</v>
      </c>
      <c r="C305" s="22"/>
      <c r="D305" s="35"/>
      <c r="E305" s="684"/>
      <c r="F305" s="686"/>
      <c r="G305" s="46"/>
      <c r="I305" s="46"/>
    </row>
    <row r="306" spans="1:9">
      <c r="A306" s="56"/>
      <c r="B306" s="72" t="s">
        <v>236</v>
      </c>
      <c r="C306" s="41"/>
      <c r="D306" s="153"/>
      <c r="E306" s="690"/>
      <c r="F306" s="711"/>
      <c r="G306" s="46"/>
      <c r="I306" s="46"/>
    </row>
    <row r="307" spans="1:9">
      <c r="A307" s="56"/>
      <c r="B307" s="72" t="s">
        <v>160</v>
      </c>
      <c r="C307" s="41" t="s">
        <v>13</v>
      </c>
      <c r="D307" s="153">
        <v>2</v>
      </c>
      <c r="E307" s="690">
        <v>0</v>
      </c>
      <c r="F307" s="711">
        <f>D307*E307</f>
        <v>0</v>
      </c>
      <c r="G307" s="46"/>
      <c r="I307" s="46"/>
    </row>
    <row r="308" spans="1:9">
      <c r="A308" s="56"/>
      <c r="B308" s="36"/>
      <c r="C308" s="22"/>
      <c r="D308" s="627"/>
      <c r="E308" s="682"/>
      <c r="F308" s="683"/>
      <c r="G308" s="46"/>
      <c r="I308" s="46"/>
    </row>
    <row r="309" spans="1:9">
      <c r="A309" s="55" t="s">
        <v>836</v>
      </c>
      <c r="B309" s="125" t="s">
        <v>837</v>
      </c>
      <c r="C309" s="22"/>
      <c r="D309" s="78"/>
      <c r="E309" s="690"/>
      <c r="F309" s="711"/>
      <c r="G309" s="46"/>
      <c r="I309" s="46"/>
    </row>
    <row r="310" spans="1:9">
      <c r="A310" s="55"/>
      <c r="B310" s="24" t="s">
        <v>838</v>
      </c>
      <c r="C310" s="22"/>
      <c r="D310" s="78"/>
      <c r="E310" s="690"/>
      <c r="F310" s="711"/>
      <c r="G310" s="46"/>
      <c r="I310" s="46"/>
    </row>
    <row r="311" spans="1:9">
      <c r="A311" s="55"/>
      <c r="B311" s="24" t="s">
        <v>839</v>
      </c>
      <c r="C311" s="22"/>
      <c r="D311" s="78"/>
      <c r="E311" s="690"/>
      <c r="F311" s="711"/>
      <c r="G311" s="46"/>
      <c r="I311" s="46"/>
    </row>
    <row r="312" spans="1:9">
      <c r="A312" s="55"/>
      <c r="B312" s="24" t="s">
        <v>840</v>
      </c>
      <c r="C312" s="22"/>
      <c r="D312" s="78"/>
      <c r="E312" s="690"/>
      <c r="F312" s="711"/>
      <c r="G312" s="46"/>
      <c r="I312" s="46"/>
    </row>
    <row r="313" spans="1:9">
      <c r="A313" s="55"/>
      <c r="B313" s="24" t="s">
        <v>841</v>
      </c>
      <c r="C313" s="22"/>
      <c r="D313" s="78"/>
      <c r="E313" s="690"/>
      <c r="F313" s="711"/>
      <c r="G313" s="46"/>
      <c r="I313" s="46"/>
    </row>
    <row r="314" spans="1:9">
      <c r="A314" s="55"/>
      <c r="B314" s="23" t="s">
        <v>842</v>
      </c>
      <c r="C314" s="22"/>
      <c r="D314" s="78"/>
      <c r="E314" s="690"/>
      <c r="F314" s="711"/>
      <c r="G314" s="46"/>
      <c r="I314" s="46"/>
    </row>
    <row r="315" spans="1:9">
      <c r="A315" s="55"/>
      <c r="B315" s="23" t="s">
        <v>281</v>
      </c>
      <c r="C315" s="22"/>
      <c r="D315" s="78"/>
      <c r="E315" s="690"/>
      <c r="F315" s="711"/>
      <c r="G315" s="46"/>
      <c r="I315" s="46"/>
    </row>
    <row r="316" spans="1:9">
      <c r="A316" s="55"/>
      <c r="B316" s="60" t="s">
        <v>282</v>
      </c>
      <c r="C316" s="22"/>
      <c r="D316" s="78"/>
      <c r="E316" s="690"/>
      <c r="F316" s="711"/>
      <c r="G316" s="46"/>
      <c r="I316" s="46"/>
    </row>
    <row r="317" spans="1:9">
      <c r="A317" s="55"/>
      <c r="B317" s="60" t="s">
        <v>283</v>
      </c>
      <c r="C317" s="22"/>
      <c r="D317" s="78"/>
      <c r="E317" s="690"/>
      <c r="F317" s="711"/>
      <c r="G317" s="46"/>
      <c r="I317" s="46"/>
    </row>
    <row r="318" spans="1:9">
      <c r="A318" s="55"/>
      <c r="B318" s="30" t="s">
        <v>4</v>
      </c>
      <c r="C318" s="22"/>
      <c r="D318" s="78"/>
      <c r="E318" s="690"/>
      <c r="F318" s="711"/>
      <c r="G318" s="46"/>
      <c r="I318" s="46"/>
    </row>
    <row r="319" spans="1:9">
      <c r="A319" s="55"/>
      <c r="B319" s="30"/>
      <c r="C319" s="22"/>
      <c r="D319" s="78"/>
      <c r="E319" s="690"/>
      <c r="F319" s="711"/>
      <c r="G319" s="46"/>
      <c r="I319" s="46"/>
    </row>
    <row r="320" spans="1:9">
      <c r="A320" s="55"/>
      <c r="B320" s="34" t="s">
        <v>843</v>
      </c>
      <c r="C320" s="22" t="s">
        <v>21</v>
      </c>
      <c r="D320" s="97">
        <f>3*5</f>
        <v>15</v>
      </c>
      <c r="E320" s="690">
        <v>0</v>
      </c>
      <c r="F320" s="711">
        <f>D320*E320</f>
        <v>0</v>
      </c>
      <c r="G320" s="46"/>
      <c r="I320" s="46"/>
    </row>
    <row r="321" spans="1:9" ht="13.8" thickBot="1">
      <c r="A321" s="56"/>
      <c r="B321" s="36"/>
      <c r="C321" s="22"/>
      <c r="D321" s="627"/>
      <c r="E321" s="682"/>
      <c r="F321" s="683"/>
      <c r="G321" s="46"/>
      <c r="I321" s="46"/>
    </row>
    <row r="322" spans="1:9" ht="15.9" customHeight="1" thickTop="1" thickBot="1">
      <c r="A322" s="908" t="s">
        <v>48</v>
      </c>
      <c r="B322" s="909"/>
      <c r="C322" s="909"/>
      <c r="D322" s="909"/>
      <c r="E322" s="909"/>
      <c r="F322" s="691">
        <f>SUM(F256:F321)</f>
        <v>0</v>
      </c>
      <c r="G322" s="46"/>
      <c r="I322" s="46"/>
    </row>
    <row r="323" spans="1:9" ht="15.6" customHeight="1" thickTop="1" thickBot="1">
      <c r="A323" s="63" t="s">
        <v>49</v>
      </c>
      <c r="B323" s="903" t="s">
        <v>40</v>
      </c>
      <c r="C323" s="903"/>
      <c r="D323" s="903"/>
      <c r="E323" s="903"/>
      <c r="F323" s="904"/>
      <c r="G323" s="46"/>
      <c r="I323" s="46"/>
    </row>
    <row r="324" spans="1:9" ht="13.8" thickTop="1">
      <c r="A324" s="56"/>
      <c r="B324" s="34"/>
      <c r="C324" s="22"/>
      <c r="D324" s="35"/>
      <c r="E324" s="684"/>
      <c r="F324" s="686"/>
      <c r="G324" s="46"/>
      <c r="I324" s="46"/>
    </row>
    <row r="325" spans="1:9" ht="66">
      <c r="A325" s="55" t="s">
        <v>50</v>
      </c>
      <c r="B325" s="31" t="s">
        <v>232</v>
      </c>
      <c r="C325" s="71"/>
      <c r="D325" s="37"/>
      <c r="E325" s="705"/>
      <c r="F325" s="686"/>
      <c r="G325" s="46"/>
      <c r="I325" s="46"/>
    </row>
    <row r="326" spans="1:9" ht="26.4">
      <c r="A326" s="56"/>
      <c r="B326" s="31" t="s">
        <v>97</v>
      </c>
      <c r="C326" s="71"/>
      <c r="D326" s="37"/>
      <c r="E326" s="705"/>
      <c r="F326" s="686"/>
      <c r="G326" s="46"/>
      <c r="I326" s="46"/>
    </row>
    <row r="327" spans="1:9" ht="52.8">
      <c r="A327" s="56"/>
      <c r="B327" s="31" t="s">
        <v>477</v>
      </c>
      <c r="C327" s="71"/>
      <c r="D327" s="37"/>
      <c r="E327" s="705"/>
      <c r="F327" s="686"/>
      <c r="G327" s="46"/>
      <c r="I327" s="46"/>
    </row>
    <row r="328" spans="1:9" ht="39.6">
      <c r="A328" s="56"/>
      <c r="B328" s="31" t="s">
        <v>205</v>
      </c>
      <c r="C328" s="71"/>
      <c r="D328" s="37"/>
      <c r="E328" s="705"/>
      <c r="F328" s="686"/>
      <c r="G328" s="46"/>
      <c r="I328" s="46"/>
    </row>
    <row r="329" spans="1:9" ht="26.4">
      <c r="A329" s="56"/>
      <c r="B329" s="31" t="s">
        <v>98</v>
      </c>
      <c r="C329" s="71"/>
      <c r="D329" s="37"/>
      <c r="E329" s="705"/>
      <c r="F329" s="686"/>
      <c r="G329" s="46"/>
      <c r="I329" s="46"/>
    </row>
    <row r="330" spans="1:9" ht="12" customHeight="1">
      <c r="A330" s="56"/>
      <c r="B330" s="31"/>
      <c r="C330" s="71"/>
      <c r="D330" s="37"/>
      <c r="E330" s="705"/>
      <c r="F330" s="686"/>
      <c r="G330" s="46"/>
      <c r="I330" s="46"/>
    </row>
    <row r="331" spans="1:9">
      <c r="A331" s="56"/>
      <c r="B331" s="43" t="s">
        <v>373</v>
      </c>
      <c r="C331" s="22" t="s">
        <v>21</v>
      </c>
      <c r="D331" s="40">
        <f>5.7*2</f>
        <v>11.4</v>
      </c>
      <c r="E331" s="690">
        <v>0</v>
      </c>
      <c r="F331" s="683">
        <f>D331*E331</f>
        <v>0</v>
      </c>
      <c r="G331" s="46"/>
      <c r="I331" s="46"/>
    </row>
    <row r="332" spans="1:9">
      <c r="A332" s="139"/>
      <c r="B332" s="169"/>
      <c r="C332" s="140"/>
      <c r="D332" s="631"/>
      <c r="E332" s="712"/>
      <c r="F332" s="713"/>
      <c r="G332" s="46"/>
      <c r="I332" s="46"/>
    </row>
    <row r="333" spans="1:9" ht="105.6">
      <c r="A333" s="55" t="s">
        <v>113</v>
      </c>
      <c r="B333" s="45" t="s">
        <v>478</v>
      </c>
      <c r="C333" s="37"/>
      <c r="D333" s="103"/>
      <c r="E333" s="705"/>
      <c r="F333" s="683"/>
      <c r="G333" s="46"/>
      <c r="I333" s="46"/>
    </row>
    <row r="334" spans="1:9" ht="66">
      <c r="A334" s="56"/>
      <c r="B334" s="31" t="s">
        <v>99</v>
      </c>
      <c r="C334" s="37"/>
      <c r="D334" s="103"/>
      <c r="E334" s="705"/>
      <c r="F334" s="683"/>
      <c r="G334" s="46"/>
      <c r="I334" s="46"/>
    </row>
    <row r="335" spans="1:9" ht="79.2">
      <c r="A335" s="56"/>
      <c r="B335" s="31" t="s">
        <v>95</v>
      </c>
      <c r="C335" s="37"/>
      <c r="D335" s="103"/>
      <c r="E335" s="705"/>
      <c r="F335" s="683"/>
      <c r="G335" s="46"/>
      <c r="I335" s="46"/>
    </row>
    <row r="336" spans="1:9" ht="52.8">
      <c r="A336" s="56"/>
      <c r="B336" s="31" t="s">
        <v>206</v>
      </c>
      <c r="C336" s="37"/>
      <c r="D336" s="103"/>
      <c r="E336" s="705"/>
      <c r="F336" s="683"/>
      <c r="G336" s="46"/>
      <c r="I336" s="46"/>
    </row>
    <row r="337" spans="1:9">
      <c r="A337" s="56"/>
      <c r="B337" s="31"/>
      <c r="C337" s="37"/>
      <c r="D337" s="103"/>
      <c r="E337" s="705"/>
      <c r="F337" s="683"/>
      <c r="G337" s="46"/>
      <c r="I337" s="46"/>
    </row>
    <row r="338" spans="1:9" ht="66">
      <c r="A338" s="56"/>
      <c r="B338" s="31" t="s">
        <v>233</v>
      </c>
      <c r="C338" s="37"/>
      <c r="D338" s="103"/>
      <c r="E338" s="705"/>
      <c r="F338" s="683"/>
      <c r="G338" s="46"/>
      <c r="I338" s="46"/>
    </row>
    <row r="339" spans="1:9" s="58" customFormat="1">
      <c r="A339" s="56"/>
      <c r="B339" s="31" t="s">
        <v>96</v>
      </c>
      <c r="C339" s="37"/>
      <c r="D339" s="103"/>
      <c r="E339" s="705"/>
      <c r="F339" s="683"/>
    </row>
    <row r="340" spans="1:9">
      <c r="A340" s="56"/>
      <c r="B340" s="31"/>
      <c r="C340" s="37"/>
      <c r="D340" s="103"/>
      <c r="E340" s="705"/>
      <c r="F340" s="683"/>
      <c r="G340" s="46"/>
      <c r="I340" s="46"/>
    </row>
    <row r="341" spans="1:9">
      <c r="A341" s="56"/>
      <c r="B341" s="113" t="s">
        <v>379</v>
      </c>
      <c r="C341" s="22" t="s">
        <v>21</v>
      </c>
      <c r="D341" s="43">
        <f>(2.05+3)/2*9.56*2-(0.9*2.1*2-0.5*2)</f>
        <v>45.497999999999998</v>
      </c>
      <c r="E341" s="690">
        <v>0</v>
      </c>
      <c r="F341" s="683">
        <f>D341*E341</f>
        <v>0</v>
      </c>
      <c r="G341" s="46"/>
      <c r="I341" s="46"/>
    </row>
    <row r="342" spans="1:9" ht="13.8" thickBot="1">
      <c r="A342" s="68"/>
      <c r="B342" s="69"/>
      <c r="C342" s="62"/>
      <c r="D342" s="70"/>
      <c r="E342" s="703"/>
      <c r="F342" s="704"/>
      <c r="G342" s="46"/>
      <c r="I342" s="46"/>
    </row>
    <row r="343" spans="1:9" ht="15.9" customHeight="1" thickTop="1" thickBot="1">
      <c r="A343" s="908" t="s">
        <v>41</v>
      </c>
      <c r="B343" s="909"/>
      <c r="C343" s="909"/>
      <c r="D343" s="909"/>
      <c r="E343" s="909"/>
      <c r="F343" s="691">
        <f>SUM(F325:F341)</f>
        <v>0</v>
      </c>
      <c r="G343" s="46"/>
      <c r="I343" s="46"/>
    </row>
    <row r="344" spans="1:9" ht="15.9" customHeight="1" thickTop="1" thickBot="1">
      <c r="A344" s="63" t="s">
        <v>114</v>
      </c>
      <c r="B344" s="903" t="s">
        <v>1</v>
      </c>
      <c r="C344" s="903"/>
      <c r="D344" s="903"/>
      <c r="E344" s="903"/>
      <c r="F344" s="904"/>
      <c r="G344" s="46"/>
      <c r="I344" s="46"/>
    </row>
    <row r="345" spans="1:9" ht="13.8" thickTop="1">
      <c r="A345" s="56"/>
      <c r="B345" s="34"/>
      <c r="C345" s="22"/>
      <c r="D345" s="35"/>
      <c r="E345" s="684"/>
      <c r="F345" s="686"/>
      <c r="G345" s="46"/>
      <c r="I345" s="46"/>
    </row>
    <row r="346" spans="1:9" ht="39.6">
      <c r="A346" s="55" t="s">
        <v>384</v>
      </c>
      <c r="B346" s="26" t="s">
        <v>100</v>
      </c>
      <c r="C346" s="27"/>
      <c r="D346" s="28"/>
      <c r="E346" s="700"/>
      <c r="F346" s="686"/>
      <c r="G346" s="46"/>
      <c r="I346" s="46"/>
    </row>
    <row r="347" spans="1:9" ht="105.6">
      <c r="A347" s="56"/>
      <c r="B347" s="29" t="s">
        <v>101</v>
      </c>
      <c r="C347" s="22"/>
      <c r="D347" s="97"/>
      <c r="E347" s="682"/>
      <c r="F347" s="686"/>
      <c r="G347" s="46"/>
      <c r="I347" s="46"/>
    </row>
    <row r="348" spans="1:9" ht="26.4">
      <c r="A348" s="56"/>
      <c r="B348" s="29" t="s">
        <v>94</v>
      </c>
      <c r="C348" s="22"/>
      <c r="D348" s="97"/>
      <c r="E348" s="682"/>
      <c r="F348" s="686"/>
      <c r="G348" s="46"/>
      <c r="I348" s="46"/>
    </row>
    <row r="349" spans="1:9">
      <c r="A349" s="56"/>
      <c r="B349" s="45" t="s">
        <v>4</v>
      </c>
      <c r="C349" s="22"/>
      <c r="D349" s="97"/>
      <c r="E349" s="682"/>
      <c r="F349" s="686"/>
      <c r="G349" s="46"/>
      <c r="I349" s="46"/>
    </row>
    <row r="350" spans="1:9">
      <c r="A350" s="56"/>
      <c r="B350" s="144"/>
      <c r="C350" s="22"/>
      <c r="D350" s="97"/>
      <c r="E350" s="682"/>
      <c r="F350" s="686"/>
      <c r="G350" s="46"/>
      <c r="I350" s="46"/>
    </row>
    <row r="351" spans="1:9">
      <c r="A351" s="56"/>
      <c r="B351" s="170" t="s">
        <v>371</v>
      </c>
      <c r="C351" s="22" t="s">
        <v>27</v>
      </c>
      <c r="D351" s="33">
        <f>110.79+27.89+26.76+15.48+16.17*3+15.7</f>
        <v>245.13</v>
      </c>
      <c r="E351" s="693">
        <v>0</v>
      </c>
      <c r="F351" s="683">
        <f>D351*E351</f>
        <v>0</v>
      </c>
      <c r="G351" s="46"/>
      <c r="I351" s="46"/>
    </row>
    <row r="352" spans="1:9">
      <c r="A352" s="56"/>
      <c r="B352" s="30"/>
      <c r="C352" s="22"/>
      <c r="D352" s="35"/>
      <c r="E352" s="684"/>
      <c r="F352" s="686"/>
      <c r="G352" s="46"/>
      <c r="I352" s="46"/>
    </row>
    <row r="353" spans="1:9" ht="52.8">
      <c r="A353" s="107" t="s">
        <v>166</v>
      </c>
      <c r="B353" s="632" t="s">
        <v>806</v>
      </c>
      <c r="C353" s="111"/>
      <c r="D353" s="112"/>
      <c r="E353" s="714"/>
      <c r="F353" s="713"/>
      <c r="G353" s="46"/>
      <c r="I353" s="46"/>
    </row>
    <row r="354" spans="1:9" s="58" customFormat="1" ht="39.6">
      <c r="A354" s="55"/>
      <c r="B354" s="21" t="s">
        <v>145</v>
      </c>
      <c r="C354" s="71"/>
      <c r="D354" s="101"/>
      <c r="E354" s="682"/>
      <c r="F354" s="683"/>
    </row>
    <row r="355" spans="1:9" ht="52.8">
      <c r="A355" s="55"/>
      <c r="B355" s="21" t="s">
        <v>146</v>
      </c>
      <c r="C355" s="71"/>
      <c r="D355" s="101"/>
      <c r="E355" s="682"/>
      <c r="F355" s="683"/>
      <c r="G355" s="46"/>
      <c r="I355" s="46"/>
    </row>
    <row r="356" spans="1:9" ht="39.6">
      <c r="A356" s="55"/>
      <c r="B356" s="21" t="s">
        <v>147</v>
      </c>
      <c r="C356" s="71"/>
      <c r="D356" s="101"/>
      <c r="E356" s="682"/>
      <c r="F356" s="683"/>
      <c r="G356" s="46"/>
      <c r="I356" s="46"/>
    </row>
    <row r="357" spans="1:9" ht="26.4">
      <c r="A357" s="55"/>
      <c r="B357" s="21" t="s">
        <v>148</v>
      </c>
      <c r="C357" s="71"/>
      <c r="D357" s="101"/>
      <c r="E357" s="682"/>
      <c r="F357" s="683"/>
      <c r="G357" s="46"/>
      <c r="I357" s="46"/>
    </row>
    <row r="358" spans="1:9" ht="52.8">
      <c r="A358" s="55"/>
      <c r="B358" s="21" t="s">
        <v>149</v>
      </c>
      <c r="C358" s="71"/>
      <c r="D358" s="101"/>
      <c r="E358" s="682"/>
      <c r="F358" s="683"/>
      <c r="G358" s="46"/>
      <c r="I358" s="46"/>
    </row>
    <row r="359" spans="1:9" ht="26.4">
      <c r="A359" s="55"/>
      <c r="B359" s="21" t="s">
        <v>150</v>
      </c>
      <c r="C359" s="71"/>
      <c r="D359" s="101"/>
      <c r="E359" s="682"/>
      <c r="F359" s="683"/>
      <c r="G359" s="46"/>
      <c r="I359" s="46"/>
    </row>
    <row r="360" spans="1:9" ht="39.6">
      <c r="A360" s="55"/>
      <c r="B360" s="21" t="s">
        <v>151</v>
      </c>
      <c r="C360" s="71"/>
      <c r="D360" s="101"/>
      <c r="E360" s="682"/>
      <c r="F360" s="683"/>
      <c r="G360" s="46"/>
      <c r="I360" s="46"/>
    </row>
    <row r="361" spans="1:9" ht="39.6">
      <c r="A361" s="55"/>
      <c r="B361" s="21" t="s">
        <v>152</v>
      </c>
      <c r="C361" s="71"/>
      <c r="D361" s="101"/>
      <c r="E361" s="682"/>
      <c r="F361" s="683"/>
      <c r="G361" s="46"/>
      <c r="I361" s="46"/>
    </row>
    <row r="362" spans="1:9">
      <c r="A362" s="55"/>
      <c r="B362" s="21"/>
      <c r="C362" s="71"/>
      <c r="D362" s="101"/>
      <c r="E362" s="682"/>
      <c r="F362" s="683"/>
      <c r="G362" s="46"/>
      <c r="I362" s="46"/>
    </row>
    <row r="363" spans="1:9" ht="39.6">
      <c r="A363" s="55"/>
      <c r="B363" s="21" t="s">
        <v>153</v>
      </c>
      <c r="C363" s="71"/>
      <c r="D363" s="101"/>
      <c r="E363" s="682"/>
      <c r="F363" s="683"/>
      <c r="G363" s="46"/>
      <c r="I363" s="46"/>
    </row>
    <row r="364" spans="1:9" ht="39.6">
      <c r="A364" s="55"/>
      <c r="B364" s="72" t="s">
        <v>154</v>
      </c>
      <c r="C364" s="71"/>
      <c r="D364" s="101"/>
      <c r="E364" s="682"/>
      <c r="F364" s="683"/>
      <c r="G364" s="46"/>
      <c r="I364" s="46"/>
    </row>
    <row r="365" spans="1:9" ht="26.4">
      <c r="A365" s="55"/>
      <c r="B365" s="21" t="s">
        <v>155</v>
      </c>
      <c r="C365" s="71"/>
      <c r="D365" s="101"/>
      <c r="E365" s="682"/>
      <c r="F365" s="683"/>
      <c r="G365" s="46"/>
      <c r="I365" s="46"/>
    </row>
    <row r="366" spans="1:9" ht="26.4">
      <c r="A366" s="55"/>
      <c r="B366" s="164" t="s">
        <v>380</v>
      </c>
      <c r="C366" s="22" t="s">
        <v>21</v>
      </c>
      <c r="D366" s="65">
        <f>1.1*(110.79+27.89+26.76+15.48+16.17*3+15.7)+1.34*3.4</f>
        <v>274.19900000000001</v>
      </c>
      <c r="E366" s="684">
        <v>0</v>
      </c>
      <c r="F366" s="686">
        <f>+D366*E366</f>
        <v>0</v>
      </c>
      <c r="G366" s="46"/>
      <c r="I366" s="46"/>
    </row>
    <row r="367" spans="1:9">
      <c r="A367" s="55"/>
      <c r="B367" s="1"/>
      <c r="C367" s="22"/>
      <c r="D367" s="97"/>
      <c r="E367" s="682"/>
      <c r="F367" s="701"/>
      <c r="G367" s="46"/>
      <c r="I367" s="46"/>
    </row>
    <row r="368" spans="1:9" ht="79.2">
      <c r="A368" s="55" t="s">
        <v>381</v>
      </c>
      <c r="B368" s="100" t="s">
        <v>479</v>
      </c>
      <c r="C368" s="22"/>
      <c r="D368" s="97"/>
      <c r="E368" s="682"/>
      <c r="F368" s="701"/>
      <c r="G368" s="46"/>
      <c r="I368" s="46"/>
    </row>
    <row r="369" spans="1:9" ht="39.6">
      <c r="A369" s="55"/>
      <c r="B369" s="21" t="s">
        <v>152</v>
      </c>
      <c r="C369" s="22"/>
      <c r="D369" s="97"/>
      <c r="E369" s="682"/>
      <c r="F369" s="701"/>
      <c r="G369" s="46"/>
      <c r="I369" s="46"/>
    </row>
    <row r="370" spans="1:9" ht="39.6">
      <c r="A370" s="55"/>
      <c r="B370" s="21" t="s">
        <v>382</v>
      </c>
      <c r="C370" s="22"/>
      <c r="D370" s="97"/>
      <c r="E370" s="706"/>
      <c r="F370" s="701"/>
      <c r="G370" s="46"/>
      <c r="I370" s="46"/>
    </row>
    <row r="371" spans="1:9">
      <c r="A371" s="55"/>
      <c r="B371" s="1"/>
      <c r="C371" s="22"/>
      <c r="D371" s="97"/>
      <c r="E371" s="706"/>
      <c r="F371" s="701"/>
      <c r="G371" s="46"/>
      <c r="I371" s="46"/>
    </row>
    <row r="372" spans="1:9">
      <c r="A372" s="55"/>
      <c r="B372" s="67" t="s">
        <v>383</v>
      </c>
      <c r="C372" s="22" t="s">
        <v>5</v>
      </c>
      <c r="D372" s="65">
        <f>1*14*4</f>
        <v>56</v>
      </c>
      <c r="E372" s="697">
        <v>0</v>
      </c>
      <c r="F372" s="686">
        <f>+D372*E372</f>
        <v>0</v>
      </c>
      <c r="G372" s="46"/>
      <c r="I372" s="46"/>
    </row>
    <row r="373" spans="1:9">
      <c r="A373" s="55"/>
      <c r="B373" s="1"/>
      <c r="C373" s="22"/>
      <c r="D373" s="97"/>
      <c r="E373" s="682"/>
      <c r="F373" s="701"/>
      <c r="G373" s="46"/>
      <c r="I373" s="46"/>
    </row>
    <row r="374" spans="1:9">
      <c r="A374" s="55" t="s">
        <v>389</v>
      </c>
      <c r="B374" s="171" t="s">
        <v>117</v>
      </c>
      <c r="C374" s="22"/>
      <c r="D374" s="25"/>
      <c r="E374" s="684"/>
      <c r="F374" s="686"/>
      <c r="G374" s="46"/>
      <c r="I374" s="46"/>
    </row>
    <row r="375" spans="1:9">
      <c r="A375" s="55"/>
      <c r="B375" s="171" t="s">
        <v>118</v>
      </c>
      <c r="C375" s="22"/>
      <c r="D375" s="25"/>
      <c r="E375" s="684"/>
      <c r="F375" s="686"/>
      <c r="G375" s="46"/>
      <c r="I375" s="46"/>
    </row>
    <row r="376" spans="1:9">
      <c r="A376" s="55"/>
      <c r="B376" s="171" t="s">
        <v>119</v>
      </c>
      <c r="C376" s="22"/>
      <c r="D376" s="25"/>
      <c r="E376" s="684"/>
      <c r="F376" s="686"/>
      <c r="G376" s="46"/>
      <c r="I376" s="46"/>
    </row>
    <row r="377" spans="1:9">
      <c r="A377" s="55"/>
      <c r="B377" s="171" t="s">
        <v>120</v>
      </c>
      <c r="C377" s="22"/>
      <c r="D377" s="25"/>
      <c r="E377" s="684"/>
      <c r="F377" s="686"/>
      <c r="G377" s="46"/>
      <c r="I377" s="46"/>
    </row>
    <row r="378" spans="1:9">
      <c r="A378" s="55"/>
      <c r="B378" s="24" t="s">
        <v>77</v>
      </c>
      <c r="C378" s="22"/>
      <c r="D378" s="25"/>
      <c r="E378" s="684"/>
      <c r="F378" s="686"/>
      <c r="G378" s="46"/>
      <c r="I378" s="46"/>
    </row>
    <row r="379" spans="1:9">
      <c r="A379" s="55"/>
      <c r="B379" s="24" t="s">
        <v>8</v>
      </c>
      <c r="C379" s="22"/>
      <c r="D379" s="25"/>
      <c r="E379" s="684"/>
      <c r="F379" s="686"/>
      <c r="G379" s="46"/>
      <c r="I379" s="46"/>
    </row>
    <row r="380" spans="1:9">
      <c r="A380" s="107"/>
      <c r="B380" s="162" t="s">
        <v>237</v>
      </c>
      <c r="C380" s="108" t="s">
        <v>5</v>
      </c>
      <c r="D380" s="162">
        <f>0.9*2</f>
        <v>1.8</v>
      </c>
      <c r="E380" s="687">
        <v>0</v>
      </c>
      <c r="F380" s="688">
        <f>+D380*E380</f>
        <v>0</v>
      </c>
      <c r="G380" s="46"/>
      <c r="I380" s="46"/>
    </row>
    <row r="381" spans="1:9" ht="13.8" thickBot="1">
      <c r="A381" s="55"/>
      <c r="B381" s="60"/>
      <c r="C381" s="71"/>
      <c r="D381" s="37"/>
      <c r="E381" s="705"/>
      <c r="F381" s="683"/>
      <c r="G381" s="46"/>
      <c r="I381" s="46"/>
    </row>
    <row r="382" spans="1:9" ht="15.9" customHeight="1" thickTop="1" thickBot="1">
      <c r="A382" s="908" t="s">
        <v>2</v>
      </c>
      <c r="B382" s="909"/>
      <c r="C382" s="909"/>
      <c r="D382" s="909"/>
      <c r="E382" s="909"/>
      <c r="F382" s="691">
        <f>SUM(F348:F380)</f>
        <v>0</v>
      </c>
      <c r="G382" s="46"/>
      <c r="I382" s="46"/>
    </row>
    <row r="383" spans="1:9" ht="15.9" customHeight="1" thickTop="1" thickBot="1">
      <c r="A383" s="63" t="s">
        <v>79</v>
      </c>
      <c r="B383" s="903" t="s">
        <v>103</v>
      </c>
      <c r="C383" s="910"/>
      <c r="D383" s="910"/>
      <c r="E383" s="910"/>
      <c r="F383" s="911"/>
      <c r="G383" s="46"/>
      <c r="I383" s="46"/>
    </row>
    <row r="384" spans="1:9" ht="13.8" thickTop="1">
      <c r="A384" s="52"/>
      <c r="B384" s="121"/>
      <c r="C384" s="122"/>
      <c r="D384" s="123"/>
      <c r="E384" s="715"/>
      <c r="F384" s="716"/>
      <c r="G384" s="46"/>
      <c r="I384" s="46"/>
    </row>
    <row r="385" spans="1:9">
      <c r="A385" s="55"/>
      <c r="B385" s="30" t="s">
        <v>22</v>
      </c>
      <c r="C385" s="41"/>
      <c r="D385" s="42"/>
      <c r="E385" s="717"/>
      <c r="F385" s="686"/>
      <c r="G385" s="46"/>
      <c r="I385" s="46"/>
    </row>
    <row r="386" spans="1:9">
      <c r="A386" s="55"/>
      <c r="B386" s="98" t="s">
        <v>84</v>
      </c>
      <c r="C386" s="41"/>
      <c r="D386" s="42"/>
      <c r="E386" s="717"/>
      <c r="F386" s="686"/>
      <c r="G386" s="46"/>
      <c r="I386" s="46"/>
    </row>
    <row r="387" spans="1:9">
      <c r="A387" s="55"/>
      <c r="B387" s="98" t="s">
        <v>85</v>
      </c>
      <c r="C387" s="41"/>
      <c r="D387" s="42"/>
      <c r="E387" s="717"/>
      <c r="F387" s="686"/>
      <c r="G387" s="46"/>
      <c r="I387" s="46"/>
    </row>
    <row r="388" spans="1:9">
      <c r="A388" s="55"/>
      <c r="B388" s="98" t="s">
        <v>86</v>
      </c>
      <c r="C388" s="41"/>
      <c r="D388" s="42"/>
      <c r="E388" s="717"/>
      <c r="F388" s="686"/>
      <c r="G388" s="46"/>
      <c r="I388" s="46"/>
    </row>
    <row r="389" spans="1:9">
      <c r="A389" s="55"/>
      <c r="B389" s="98" t="s">
        <v>87</v>
      </c>
      <c r="C389" s="41"/>
      <c r="D389" s="42"/>
      <c r="E389" s="717"/>
      <c r="F389" s="686"/>
      <c r="G389" s="46"/>
      <c r="I389" s="46"/>
    </row>
    <row r="390" spans="1:9">
      <c r="A390" s="55"/>
      <c r="B390" s="98" t="s">
        <v>88</v>
      </c>
      <c r="C390" s="41"/>
      <c r="D390" s="42"/>
      <c r="E390" s="717"/>
      <c r="F390" s="686"/>
      <c r="G390" s="46"/>
      <c r="I390" s="46"/>
    </row>
    <row r="391" spans="1:9">
      <c r="A391" s="55"/>
      <c r="B391" s="60"/>
      <c r="C391" s="41"/>
      <c r="D391" s="42"/>
      <c r="E391" s="717"/>
      <c r="F391" s="686"/>
      <c r="G391" s="46"/>
      <c r="I391" s="46"/>
    </row>
    <row r="392" spans="1:9" ht="92.4">
      <c r="A392" s="55" t="s">
        <v>42</v>
      </c>
      <c r="B392" s="21" t="s">
        <v>104</v>
      </c>
      <c r="C392" s="41"/>
      <c r="D392" s="42"/>
      <c r="E392" s="717"/>
      <c r="F392" s="686"/>
      <c r="G392" s="46"/>
      <c r="I392" s="46"/>
    </row>
    <row r="393" spans="1:9" ht="39.6">
      <c r="A393" s="55"/>
      <c r="B393" s="21" t="s">
        <v>972</v>
      </c>
      <c r="C393" s="41"/>
      <c r="D393" s="42"/>
      <c r="E393" s="717"/>
      <c r="F393" s="686"/>
      <c r="G393" s="46"/>
      <c r="I393" s="46"/>
    </row>
    <row r="394" spans="1:9" ht="26.4">
      <c r="A394" s="55"/>
      <c r="B394" s="21" t="s">
        <v>105</v>
      </c>
      <c r="C394" s="41"/>
      <c r="D394" s="42"/>
      <c r="E394" s="717"/>
      <c r="F394" s="686"/>
      <c r="G394" s="46"/>
      <c r="I394" s="46"/>
    </row>
    <row r="395" spans="1:9" ht="39.6">
      <c r="A395" s="55"/>
      <c r="B395" s="21" t="s">
        <v>106</v>
      </c>
      <c r="C395" s="41"/>
      <c r="D395" s="42"/>
      <c r="E395" s="717"/>
      <c r="F395" s="686"/>
      <c r="G395" s="46"/>
      <c r="I395" s="46"/>
    </row>
    <row r="396" spans="1:9" ht="26.4">
      <c r="A396" s="55"/>
      <c r="B396" s="21" t="s">
        <v>107</v>
      </c>
      <c r="C396" s="41"/>
      <c r="D396" s="42"/>
      <c r="E396" s="717"/>
      <c r="F396" s="686"/>
      <c r="G396" s="46"/>
      <c r="I396" s="46"/>
    </row>
    <row r="397" spans="1:9" ht="26.4">
      <c r="A397" s="55"/>
      <c r="B397" s="21" t="s">
        <v>203</v>
      </c>
      <c r="C397" s="41"/>
      <c r="D397" s="42"/>
      <c r="E397" s="717"/>
      <c r="F397" s="686"/>
      <c r="G397" s="46"/>
      <c r="I397" s="46"/>
    </row>
    <row r="398" spans="1:9" ht="26.4">
      <c r="A398" s="55"/>
      <c r="B398" s="21" t="s">
        <v>108</v>
      </c>
      <c r="C398" s="41"/>
      <c r="D398" s="42"/>
      <c r="E398" s="717"/>
      <c r="F398" s="686"/>
      <c r="G398" s="46"/>
      <c r="I398" s="46"/>
    </row>
    <row r="399" spans="1:9" ht="26.4">
      <c r="A399" s="55"/>
      <c r="B399" s="21" t="s">
        <v>109</v>
      </c>
      <c r="C399" s="41"/>
      <c r="D399" s="42"/>
      <c r="E399" s="717"/>
      <c r="F399" s="686"/>
      <c r="G399" s="46"/>
      <c r="I399" s="46"/>
    </row>
    <row r="400" spans="1:9" ht="26.4">
      <c r="A400" s="55"/>
      <c r="B400" s="21" t="s">
        <v>110</v>
      </c>
      <c r="C400" s="41"/>
      <c r="D400" s="42"/>
      <c r="E400" s="717"/>
      <c r="F400" s="686"/>
      <c r="G400" s="46"/>
      <c r="I400" s="46"/>
    </row>
    <row r="401" spans="1:9" ht="39.6">
      <c r="A401" s="55"/>
      <c r="B401" s="72" t="s">
        <v>136</v>
      </c>
      <c r="C401" s="41"/>
      <c r="D401" s="42"/>
      <c r="E401" s="717"/>
      <c r="F401" s="686"/>
      <c r="G401" s="46"/>
      <c r="I401" s="46"/>
    </row>
    <row r="402" spans="1:9" ht="39.6">
      <c r="A402" s="55"/>
      <c r="B402" s="72" t="s">
        <v>135</v>
      </c>
      <c r="C402" s="41"/>
      <c r="D402" s="42"/>
      <c r="E402" s="717"/>
      <c r="F402" s="686"/>
      <c r="G402" s="46"/>
      <c r="I402" s="46"/>
    </row>
    <row r="403" spans="1:9">
      <c r="A403" s="55"/>
      <c r="B403" s="60"/>
      <c r="C403" s="41"/>
      <c r="D403" s="42"/>
      <c r="E403" s="717"/>
      <c r="F403" s="686"/>
      <c r="G403" s="46"/>
      <c r="I403" s="46"/>
    </row>
    <row r="404" spans="1:9" ht="39.6">
      <c r="A404" s="73" t="s">
        <v>187</v>
      </c>
      <c r="B404" s="31" t="s">
        <v>350</v>
      </c>
      <c r="C404" s="39"/>
      <c r="D404" s="32"/>
      <c r="E404" s="685"/>
      <c r="F404" s="686"/>
      <c r="G404" s="46"/>
      <c r="I404" s="46"/>
    </row>
    <row r="405" spans="1:9" ht="39.6">
      <c r="A405" s="55"/>
      <c r="B405" s="43" t="s">
        <v>351</v>
      </c>
      <c r="C405" s="39"/>
      <c r="D405" s="32"/>
      <c r="E405" s="685"/>
      <c r="F405" s="686"/>
      <c r="G405" s="46"/>
      <c r="I405" s="46"/>
    </row>
    <row r="406" spans="1:9">
      <c r="A406" s="55"/>
      <c r="B406" s="40" t="s">
        <v>111</v>
      </c>
      <c r="C406" s="39"/>
      <c r="D406" s="32"/>
      <c r="E406" s="685"/>
      <c r="F406" s="686"/>
      <c r="G406" s="46"/>
      <c r="I406" s="46"/>
    </row>
    <row r="407" spans="1:9">
      <c r="A407" s="55"/>
      <c r="B407" s="40" t="s">
        <v>112</v>
      </c>
      <c r="C407" s="39"/>
      <c r="D407" s="32"/>
      <c r="E407" s="685"/>
      <c r="F407" s="686"/>
      <c r="G407" s="46"/>
      <c r="I407" s="46"/>
    </row>
    <row r="408" spans="1:9" ht="39.6">
      <c r="A408" s="55"/>
      <c r="B408" s="43" t="s">
        <v>351</v>
      </c>
      <c r="C408" s="39"/>
      <c r="D408" s="32"/>
      <c r="E408" s="685"/>
      <c r="F408" s="686"/>
      <c r="G408" s="46"/>
      <c r="I408" s="46"/>
    </row>
    <row r="409" spans="1:9">
      <c r="A409" s="55"/>
      <c r="B409" s="40"/>
      <c r="C409" s="39"/>
      <c r="D409" s="32"/>
      <c r="E409" s="685"/>
      <c r="F409" s="686"/>
      <c r="G409" s="46"/>
      <c r="I409" s="46"/>
    </row>
    <row r="410" spans="1:9" ht="26.4">
      <c r="A410" s="55"/>
      <c r="B410" s="113" t="s">
        <v>390</v>
      </c>
      <c r="C410" s="41" t="s">
        <v>21</v>
      </c>
      <c r="D410" s="42">
        <f>3*(18.1+6.75)+(1.2+3)/2*(4.78*4+5.18+3.98*3)</f>
        <v>150.65400000000002</v>
      </c>
      <c r="E410" s="685">
        <v>0</v>
      </c>
      <c r="F410" s="686">
        <f>E410*D410</f>
        <v>0</v>
      </c>
      <c r="G410" s="46"/>
      <c r="I410" s="46"/>
    </row>
    <row r="411" spans="1:9" s="58" customFormat="1">
      <c r="A411" s="107"/>
      <c r="B411" s="162"/>
      <c r="C411" s="532"/>
      <c r="D411" s="160"/>
      <c r="E411" s="718"/>
      <c r="F411" s="688"/>
    </row>
    <row r="412" spans="1:9" ht="39.6">
      <c r="A412" s="73" t="s">
        <v>188</v>
      </c>
      <c r="B412" s="31" t="s">
        <v>352</v>
      </c>
      <c r="C412" s="39"/>
      <c r="D412" s="32"/>
      <c r="E412" s="685"/>
      <c r="F412" s="686"/>
      <c r="G412" s="46"/>
      <c r="I412" s="46"/>
    </row>
    <row r="413" spans="1:9" ht="39.6">
      <c r="A413" s="55"/>
      <c r="B413" s="43" t="s">
        <v>351</v>
      </c>
      <c r="C413" s="39"/>
      <c r="D413" s="32"/>
      <c r="E413" s="685"/>
      <c r="F413" s="686"/>
      <c r="G413" s="46"/>
      <c r="I413" s="46"/>
    </row>
    <row r="414" spans="1:9">
      <c r="A414" s="55"/>
      <c r="B414" s="40" t="s">
        <v>111</v>
      </c>
      <c r="C414" s="39"/>
      <c r="D414" s="32"/>
      <c r="E414" s="685"/>
      <c r="F414" s="686"/>
      <c r="G414" s="46"/>
      <c r="I414" s="46"/>
    </row>
    <row r="415" spans="1:9">
      <c r="A415" s="55"/>
      <c r="B415" s="40" t="s">
        <v>112</v>
      </c>
      <c r="C415" s="39"/>
      <c r="D415" s="32"/>
      <c r="E415" s="685"/>
      <c r="F415" s="686"/>
      <c r="G415" s="46"/>
      <c r="I415" s="46"/>
    </row>
    <row r="416" spans="1:9" ht="39.6">
      <c r="A416" s="55"/>
      <c r="B416" s="43" t="s">
        <v>353</v>
      </c>
      <c r="C416" s="39"/>
      <c r="D416" s="32"/>
      <c r="E416" s="685"/>
      <c r="F416" s="686"/>
      <c r="G416" s="46"/>
      <c r="I416" s="46"/>
    </row>
    <row r="417" spans="1:9">
      <c r="A417" s="55"/>
      <c r="B417" s="40" t="s">
        <v>102</v>
      </c>
      <c r="C417" s="39"/>
      <c r="D417" s="32"/>
      <c r="E417" s="685"/>
      <c r="F417" s="686"/>
      <c r="G417" s="46"/>
      <c r="I417" s="46"/>
    </row>
    <row r="418" spans="1:9">
      <c r="A418" s="55"/>
      <c r="B418" s="113" t="s">
        <v>391</v>
      </c>
      <c r="C418" s="41" t="s">
        <v>21</v>
      </c>
      <c r="D418" s="42">
        <f>+(2.05+3)/2*2.52*2</f>
        <v>12.725999999999999</v>
      </c>
      <c r="E418" s="685">
        <v>0</v>
      </c>
      <c r="F418" s="686">
        <f>E418*D418</f>
        <v>0</v>
      </c>
      <c r="G418" s="46"/>
      <c r="I418" s="46"/>
    </row>
    <row r="419" spans="1:9">
      <c r="A419" s="55"/>
      <c r="B419" s="113"/>
      <c r="C419" s="41"/>
      <c r="D419" s="42"/>
      <c r="E419" s="685"/>
      <c r="F419" s="686"/>
      <c r="G419" s="46"/>
      <c r="I419" s="46"/>
    </row>
    <row r="420" spans="1:9" ht="39.6">
      <c r="A420" s="73" t="s">
        <v>392</v>
      </c>
      <c r="B420" s="31" t="s">
        <v>393</v>
      </c>
      <c r="C420" s="39"/>
      <c r="D420" s="32"/>
      <c r="E420" s="685"/>
      <c r="F420" s="686"/>
      <c r="G420" s="46"/>
      <c r="I420" s="46"/>
    </row>
    <row r="421" spans="1:9" ht="39.6">
      <c r="A421" s="55"/>
      <c r="B421" s="43" t="s">
        <v>353</v>
      </c>
      <c r="C421" s="39"/>
      <c r="D421" s="32"/>
      <c r="E421" s="685"/>
      <c r="F421" s="686"/>
      <c r="G421" s="46"/>
      <c r="I421" s="46"/>
    </row>
    <row r="422" spans="1:9">
      <c r="A422" s="55"/>
      <c r="B422" s="40" t="s">
        <v>111</v>
      </c>
      <c r="C422" s="39"/>
      <c r="D422" s="32"/>
      <c r="E422" s="685"/>
      <c r="F422" s="686"/>
      <c r="G422" s="46"/>
      <c r="I422" s="46"/>
    </row>
    <row r="423" spans="1:9">
      <c r="A423" s="55"/>
      <c r="B423" s="40" t="s">
        <v>112</v>
      </c>
      <c r="C423" s="39"/>
      <c r="D423" s="32"/>
      <c r="E423" s="685"/>
      <c r="F423" s="686"/>
      <c r="G423" s="46"/>
      <c r="I423" s="46"/>
    </row>
    <row r="424" spans="1:9" ht="39.6">
      <c r="A424" s="55"/>
      <c r="B424" s="43" t="s">
        <v>353</v>
      </c>
      <c r="C424" s="39"/>
      <c r="D424" s="32"/>
      <c r="E424" s="685"/>
      <c r="F424" s="686"/>
      <c r="G424" s="46"/>
      <c r="I424" s="46"/>
    </row>
    <row r="425" spans="1:9">
      <c r="A425" s="55"/>
      <c r="B425" s="40" t="s">
        <v>102</v>
      </c>
      <c r="C425" s="39"/>
      <c r="D425" s="32"/>
      <c r="E425" s="685"/>
      <c r="F425" s="686"/>
      <c r="G425" s="46"/>
      <c r="I425" s="46"/>
    </row>
    <row r="426" spans="1:9">
      <c r="A426" s="55"/>
      <c r="B426" s="113" t="s">
        <v>394</v>
      </c>
      <c r="C426" s="41" t="s">
        <v>21</v>
      </c>
      <c r="D426" s="42">
        <f>3*2.26</f>
        <v>6.7799999999999994</v>
      </c>
      <c r="E426" s="685">
        <v>0</v>
      </c>
      <c r="F426" s="686">
        <f>E426*D426</f>
        <v>0</v>
      </c>
      <c r="G426" s="46"/>
      <c r="I426" s="46"/>
    </row>
    <row r="427" spans="1:9">
      <c r="A427" s="55"/>
      <c r="B427" s="113"/>
      <c r="C427" s="41"/>
      <c r="D427" s="42"/>
      <c r="E427" s="685"/>
      <c r="F427" s="686"/>
      <c r="G427" s="46"/>
      <c r="I427" s="46"/>
    </row>
    <row r="428" spans="1:9" ht="105.6">
      <c r="A428" s="55" t="s">
        <v>137</v>
      </c>
      <c r="B428" s="21" t="s">
        <v>247</v>
      </c>
      <c r="C428" s="41"/>
      <c r="D428" s="42"/>
      <c r="E428" s="685"/>
      <c r="F428" s="686"/>
      <c r="G428" s="46"/>
      <c r="I428" s="46"/>
    </row>
    <row r="429" spans="1:9" ht="39.6">
      <c r="A429" s="55"/>
      <c r="B429" s="21" t="s">
        <v>973</v>
      </c>
      <c r="C429" s="41"/>
      <c r="D429" s="42"/>
      <c r="E429" s="685"/>
      <c r="F429" s="686"/>
      <c r="G429" s="46"/>
      <c r="I429" s="46"/>
    </row>
    <row r="430" spans="1:9" ht="26.4">
      <c r="A430" s="55"/>
      <c r="B430" s="21" t="s">
        <v>105</v>
      </c>
      <c r="C430" s="41"/>
      <c r="D430" s="42"/>
      <c r="E430" s="685"/>
      <c r="F430" s="686"/>
      <c r="G430" s="46"/>
      <c r="I430" s="46"/>
    </row>
    <row r="431" spans="1:9" ht="39.6">
      <c r="A431" s="55"/>
      <c r="B431" s="21" t="s">
        <v>106</v>
      </c>
      <c r="C431" s="41"/>
      <c r="D431" s="42"/>
      <c r="E431" s="685"/>
      <c r="F431" s="686"/>
      <c r="G431" s="46"/>
      <c r="I431" s="46"/>
    </row>
    <row r="432" spans="1:9" ht="26.4">
      <c r="A432" s="55"/>
      <c r="B432" s="21" t="s">
        <v>107</v>
      </c>
      <c r="C432" s="41"/>
      <c r="D432" s="42"/>
      <c r="E432" s="685"/>
      <c r="F432" s="686"/>
      <c r="G432" s="46"/>
      <c r="I432" s="46"/>
    </row>
    <row r="433" spans="1:9" ht="26.4">
      <c r="A433" s="55"/>
      <c r="B433" s="21" t="s">
        <v>203</v>
      </c>
      <c r="C433" s="41"/>
      <c r="D433" s="42"/>
      <c r="E433" s="685"/>
      <c r="F433" s="686"/>
      <c r="G433" s="46"/>
      <c r="I433" s="46"/>
    </row>
    <row r="434" spans="1:9" ht="26.4">
      <c r="A434" s="55"/>
      <c r="B434" s="21" t="s">
        <v>108</v>
      </c>
      <c r="C434" s="41"/>
      <c r="D434" s="42"/>
      <c r="E434" s="685"/>
      <c r="F434" s="686"/>
      <c r="G434" s="46"/>
      <c r="I434" s="46"/>
    </row>
    <row r="435" spans="1:9" ht="26.4">
      <c r="A435" s="55"/>
      <c r="B435" s="21" t="s">
        <v>109</v>
      </c>
      <c r="C435" s="41"/>
      <c r="D435" s="42"/>
      <c r="E435" s="685"/>
      <c r="F435" s="686"/>
      <c r="G435" s="46"/>
      <c r="I435" s="46"/>
    </row>
    <row r="436" spans="1:9" ht="26.4">
      <c r="A436" s="55"/>
      <c r="B436" s="21" t="s">
        <v>110</v>
      </c>
      <c r="C436" s="41"/>
      <c r="D436" s="42"/>
      <c r="E436" s="685"/>
      <c r="F436" s="686"/>
      <c r="G436" s="46"/>
      <c r="I436" s="46"/>
    </row>
    <row r="437" spans="1:9" ht="39.6">
      <c r="A437" s="55"/>
      <c r="B437" s="72" t="s">
        <v>136</v>
      </c>
      <c r="C437" s="41"/>
      <c r="D437" s="42"/>
      <c r="E437" s="685"/>
      <c r="F437" s="686"/>
      <c r="G437" s="46"/>
      <c r="I437" s="46"/>
    </row>
    <row r="438" spans="1:9" ht="39.6">
      <c r="A438" s="107"/>
      <c r="B438" s="633" t="s">
        <v>135</v>
      </c>
      <c r="C438" s="156"/>
      <c r="D438" s="158"/>
      <c r="E438" s="718"/>
      <c r="F438" s="688"/>
      <c r="G438" s="46"/>
      <c r="I438" s="46"/>
    </row>
    <row r="439" spans="1:9">
      <c r="A439" s="55"/>
      <c r="B439" s="113"/>
      <c r="C439" s="41"/>
      <c r="D439" s="42"/>
      <c r="E439" s="685"/>
      <c r="F439" s="686"/>
      <c r="G439" s="46"/>
      <c r="I439" s="46"/>
    </row>
    <row r="440" spans="1:9" ht="52.8">
      <c r="A440" s="73" t="s">
        <v>356</v>
      </c>
      <c r="B440" s="31" t="s">
        <v>354</v>
      </c>
      <c r="C440" s="39"/>
      <c r="D440" s="32"/>
      <c r="E440" s="685"/>
      <c r="F440" s="686"/>
      <c r="G440" s="46"/>
      <c r="I440" s="46"/>
    </row>
    <row r="441" spans="1:9" ht="39.6">
      <c r="A441" s="55"/>
      <c r="B441" s="43" t="s">
        <v>234</v>
      </c>
      <c r="C441" s="39"/>
      <c r="D441" s="32"/>
      <c r="E441" s="685"/>
      <c r="F441" s="686"/>
      <c r="G441" s="46"/>
      <c r="I441" s="46"/>
    </row>
    <row r="442" spans="1:9">
      <c r="A442" s="55"/>
      <c r="B442" s="40" t="s">
        <v>111</v>
      </c>
      <c r="C442" s="39"/>
      <c r="D442" s="32"/>
      <c r="E442" s="685"/>
      <c r="F442" s="686"/>
      <c r="G442" s="46"/>
      <c r="I442" s="46"/>
    </row>
    <row r="443" spans="1:9">
      <c r="A443" s="55"/>
      <c r="B443" s="40" t="s">
        <v>112</v>
      </c>
      <c r="C443" s="39"/>
      <c r="D443" s="32"/>
      <c r="E443" s="685"/>
      <c r="F443" s="686"/>
      <c r="G443" s="46"/>
      <c r="I443" s="46"/>
    </row>
    <row r="444" spans="1:9" ht="39.6">
      <c r="A444" s="55"/>
      <c r="B444" s="43" t="s">
        <v>234</v>
      </c>
      <c r="C444" s="39"/>
      <c r="D444" s="32"/>
      <c r="E444" s="685"/>
      <c r="F444" s="686"/>
      <c r="G444" s="46"/>
      <c r="I444" s="46"/>
    </row>
    <row r="445" spans="1:9">
      <c r="A445" s="55"/>
      <c r="B445" s="40"/>
      <c r="C445" s="39"/>
      <c r="D445" s="32"/>
      <c r="E445" s="685"/>
      <c r="F445" s="686"/>
      <c r="G445" s="46"/>
      <c r="I445" s="46"/>
    </row>
    <row r="446" spans="1:9" ht="26.4">
      <c r="A446" s="55"/>
      <c r="B446" s="113" t="s">
        <v>395</v>
      </c>
      <c r="C446" s="41" t="s">
        <v>21</v>
      </c>
      <c r="D446" s="42">
        <f>(1.2+2.52)/2*(2.58*2+2.43*2+1.85+1.26)+2.05*2.58</f>
        <v>29.710799999999999</v>
      </c>
      <c r="E446" s="685">
        <v>0</v>
      </c>
      <c r="F446" s="686">
        <f>E446*D446</f>
        <v>0</v>
      </c>
      <c r="G446" s="46"/>
      <c r="I446" s="46"/>
    </row>
    <row r="447" spans="1:9">
      <c r="A447" s="55"/>
      <c r="B447" s="113"/>
      <c r="C447" s="41"/>
      <c r="D447" s="42"/>
      <c r="E447" s="685"/>
      <c r="F447" s="686"/>
      <c r="G447" s="46"/>
      <c r="I447" s="46"/>
    </row>
    <row r="448" spans="1:9" ht="52.8">
      <c r="A448" s="73" t="s">
        <v>357</v>
      </c>
      <c r="B448" s="31" t="s">
        <v>355</v>
      </c>
      <c r="C448" s="39"/>
      <c r="D448" s="32"/>
      <c r="E448" s="685"/>
      <c r="F448" s="686"/>
      <c r="G448" s="46"/>
      <c r="I448" s="46"/>
    </row>
    <row r="449" spans="1:9" ht="39.6">
      <c r="A449" s="55"/>
      <c r="B449" s="43" t="s">
        <v>234</v>
      </c>
      <c r="C449" s="39"/>
      <c r="D449" s="32"/>
      <c r="E449" s="685"/>
      <c r="F449" s="686"/>
      <c r="G449" s="46"/>
      <c r="I449" s="46"/>
    </row>
    <row r="450" spans="1:9">
      <c r="A450" s="55"/>
      <c r="B450" s="40" t="s">
        <v>111</v>
      </c>
      <c r="C450" s="39"/>
      <c r="D450" s="32"/>
      <c r="E450" s="685"/>
      <c r="F450" s="686"/>
      <c r="G450" s="46"/>
      <c r="I450" s="46"/>
    </row>
    <row r="451" spans="1:9">
      <c r="A451" s="55"/>
      <c r="B451" s="40" t="s">
        <v>112</v>
      </c>
      <c r="C451" s="39"/>
      <c r="D451" s="32"/>
      <c r="E451" s="685"/>
      <c r="F451" s="686"/>
      <c r="G451" s="46"/>
      <c r="I451" s="46"/>
    </row>
    <row r="452" spans="1:9" ht="39.6">
      <c r="A452" s="55"/>
      <c r="B452" s="43" t="s">
        <v>144</v>
      </c>
      <c r="C452" s="39"/>
      <c r="D452" s="32"/>
      <c r="E452" s="685"/>
      <c r="F452" s="686"/>
      <c r="G452" s="46"/>
      <c r="I452" s="46"/>
    </row>
    <row r="453" spans="1:9">
      <c r="A453" s="55"/>
      <c r="B453" s="40" t="s">
        <v>102</v>
      </c>
      <c r="C453" s="39"/>
      <c r="D453" s="32"/>
      <c r="E453" s="685"/>
      <c r="F453" s="686"/>
      <c r="G453" s="46"/>
      <c r="I453" s="46"/>
    </row>
    <row r="454" spans="1:9">
      <c r="A454" s="55"/>
      <c r="B454" s="113" t="s">
        <v>396</v>
      </c>
      <c r="C454" s="41" t="s">
        <v>21</v>
      </c>
      <c r="D454" s="42">
        <f>(2.05+3)/2*2.52*2+2.05*2.38*2</f>
        <v>22.483999999999998</v>
      </c>
      <c r="E454" s="685">
        <v>0</v>
      </c>
      <c r="F454" s="686">
        <f>E454*D454</f>
        <v>0</v>
      </c>
      <c r="G454" s="46"/>
      <c r="I454" s="46"/>
    </row>
    <row r="455" spans="1:9">
      <c r="A455" s="55"/>
      <c r="B455" s="113"/>
      <c r="C455" s="41"/>
      <c r="D455" s="42"/>
      <c r="E455" s="685"/>
      <c r="F455" s="686"/>
      <c r="G455" s="46"/>
      <c r="I455" s="46"/>
    </row>
    <row r="456" spans="1:9" ht="52.8">
      <c r="A456" s="73" t="s">
        <v>358</v>
      </c>
      <c r="B456" s="173" t="s">
        <v>349</v>
      </c>
      <c r="C456" s="41"/>
      <c r="D456" s="33"/>
      <c r="E456" s="682"/>
      <c r="F456" s="686"/>
      <c r="G456" s="46"/>
      <c r="I456" s="46"/>
    </row>
    <row r="457" spans="1:9">
      <c r="A457" s="55"/>
      <c r="B457" s="142" t="s">
        <v>238</v>
      </c>
      <c r="C457" s="41"/>
      <c r="D457" s="33"/>
      <c r="E457" s="682"/>
      <c r="F457" s="686"/>
      <c r="G457" s="46"/>
      <c r="I457" s="46"/>
    </row>
    <row r="458" spans="1:9">
      <c r="A458" s="55"/>
      <c r="B458" s="30" t="s">
        <v>239</v>
      </c>
      <c r="C458" s="41"/>
      <c r="D458" s="33"/>
      <c r="E458" s="682"/>
      <c r="F458" s="686"/>
      <c r="G458" s="46"/>
      <c r="I458" s="46"/>
    </row>
    <row r="459" spans="1:9">
      <c r="A459" s="55"/>
      <c r="B459" s="40" t="s">
        <v>111</v>
      </c>
      <c r="C459" s="41"/>
      <c r="D459" s="33"/>
      <c r="E459" s="682"/>
      <c r="F459" s="686"/>
      <c r="G459" s="46"/>
      <c r="I459" s="46"/>
    </row>
    <row r="460" spans="1:9">
      <c r="A460" s="55"/>
      <c r="B460" s="40" t="s">
        <v>112</v>
      </c>
      <c r="C460" s="41"/>
      <c r="D460" s="33"/>
      <c r="E460" s="682"/>
      <c r="F460" s="686"/>
      <c r="G460" s="46"/>
      <c r="I460" s="46"/>
    </row>
    <row r="461" spans="1:9">
      <c r="A461" s="55"/>
      <c r="B461" s="142" t="s">
        <v>238</v>
      </c>
      <c r="C461" s="41"/>
      <c r="D461" s="33"/>
      <c r="E461" s="682"/>
      <c r="F461" s="686"/>
      <c r="G461" s="46"/>
      <c r="I461" s="46"/>
    </row>
    <row r="462" spans="1:9">
      <c r="A462" s="55"/>
      <c r="B462" s="30" t="s">
        <v>239</v>
      </c>
      <c r="C462" s="41"/>
      <c r="D462" s="33"/>
      <c r="E462" s="682"/>
      <c r="F462" s="686"/>
      <c r="G462" s="46"/>
      <c r="I462" s="46"/>
    </row>
    <row r="463" spans="1:9">
      <c r="A463" s="55"/>
      <c r="B463" s="174"/>
      <c r="C463" s="41"/>
      <c r="D463" s="33"/>
      <c r="E463" s="682"/>
      <c r="F463" s="686"/>
      <c r="G463" s="46"/>
      <c r="I463" s="46"/>
    </row>
    <row r="464" spans="1:9" ht="26.4">
      <c r="A464" s="55"/>
      <c r="B464" s="113" t="s">
        <v>397</v>
      </c>
      <c r="C464" s="41" t="s">
        <v>21</v>
      </c>
      <c r="D464" s="33">
        <f>3*1.1+(1+3)/2*(4.3*2+6.71)+3*(2.16+3.88)</f>
        <v>52.039999999999992</v>
      </c>
      <c r="E464" s="682">
        <v>0</v>
      </c>
      <c r="F464" s="686">
        <f>E464*D464</f>
        <v>0</v>
      </c>
      <c r="G464" s="46"/>
      <c r="I464" s="46"/>
    </row>
    <row r="465" spans="1:9">
      <c r="A465" s="55"/>
      <c r="B465" s="113"/>
      <c r="C465" s="41"/>
      <c r="D465" s="42"/>
      <c r="E465" s="685"/>
      <c r="F465" s="686"/>
      <c r="G465" s="46"/>
      <c r="I465" s="46"/>
    </row>
    <row r="466" spans="1:9" ht="52.8">
      <c r="A466" s="55" t="s">
        <v>168</v>
      </c>
      <c r="B466" s="31" t="s">
        <v>362</v>
      </c>
      <c r="C466" s="41"/>
      <c r="D466" s="42"/>
      <c r="E466" s="685"/>
      <c r="F466" s="686"/>
      <c r="G466" s="46"/>
      <c r="I466" s="46"/>
    </row>
    <row r="467" spans="1:9" ht="92.4">
      <c r="A467" s="55"/>
      <c r="B467" s="113" t="s">
        <v>319</v>
      </c>
      <c r="C467" s="41"/>
      <c r="D467" s="42"/>
      <c r="E467" s="685"/>
      <c r="F467" s="686"/>
      <c r="G467" s="46"/>
      <c r="I467" s="46"/>
    </row>
    <row r="468" spans="1:9">
      <c r="A468" s="55"/>
      <c r="B468" s="23" t="s">
        <v>305</v>
      </c>
      <c r="C468" s="41"/>
      <c r="D468" s="42"/>
      <c r="E468" s="685"/>
      <c r="F468" s="686"/>
      <c r="G468" s="46"/>
      <c r="I468" s="46"/>
    </row>
    <row r="469" spans="1:9">
      <c r="A469" s="55"/>
      <c r="B469" s="23" t="s">
        <v>306</v>
      </c>
      <c r="C469" s="41"/>
      <c r="D469" s="42"/>
      <c r="E469" s="685"/>
      <c r="F469" s="686"/>
      <c r="G469" s="46"/>
      <c r="I469" s="46"/>
    </row>
    <row r="470" spans="1:9">
      <c r="A470" s="107"/>
      <c r="B470" s="110" t="s">
        <v>307</v>
      </c>
      <c r="C470" s="156"/>
      <c r="D470" s="158"/>
      <c r="E470" s="718"/>
      <c r="F470" s="688"/>
      <c r="G470" s="46"/>
      <c r="I470" s="46"/>
    </row>
    <row r="471" spans="1:9">
      <c r="A471" s="55"/>
      <c r="B471" s="23" t="s">
        <v>308</v>
      </c>
      <c r="C471" s="41"/>
      <c r="D471" s="42"/>
      <c r="E471" s="685"/>
      <c r="F471" s="686"/>
      <c r="G471" s="46"/>
      <c r="I471" s="46"/>
    </row>
    <row r="472" spans="1:9">
      <c r="A472" s="55"/>
      <c r="B472" s="23" t="s">
        <v>309</v>
      </c>
      <c r="C472" s="41"/>
      <c r="D472" s="42"/>
      <c r="E472" s="685"/>
      <c r="F472" s="686"/>
      <c r="G472" s="46"/>
      <c r="I472" s="46"/>
    </row>
    <row r="473" spans="1:9">
      <c r="A473" s="55"/>
      <c r="B473" s="23" t="s">
        <v>310</v>
      </c>
      <c r="C473" s="41"/>
      <c r="D473" s="42"/>
      <c r="E473" s="685"/>
      <c r="F473" s="686"/>
      <c r="G473" s="46"/>
      <c r="I473" s="46"/>
    </row>
    <row r="474" spans="1:9">
      <c r="A474" s="55"/>
      <c r="B474" s="23" t="s">
        <v>311</v>
      </c>
      <c r="C474" s="41"/>
      <c r="D474" s="42"/>
      <c r="E474" s="685"/>
      <c r="F474" s="686"/>
      <c r="G474" s="46"/>
      <c r="I474" s="46"/>
    </row>
    <row r="475" spans="1:9">
      <c r="A475" s="55"/>
      <c r="B475" s="23" t="s">
        <v>312</v>
      </c>
      <c r="C475" s="41"/>
      <c r="D475" s="42"/>
      <c r="E475" s="685"/>
      <c r="F475" s="686"/>
      <c r="G475" s="46"/>
      <c r="I475" s="46"/>
    </row>
    <row r="476" spans="1:9">
      <c r="A476" s="55"/>
      <c r="B476" s="23" t="s">
        <v>313</v>
      </c>
      <c r="C476" s="41"/>
      <c r="D476" s="42"/>
      <c r="E476" s="685"/>
      <c r="F476" s="686"/>
      <c r="G476" s="46"/>
      <c r="I476" s="46"/>
    </row>
    <row r="477" spans="1:9">
      <c r="A477" s="55"/>
      <c r="B477" s="23" t="s">
        <v>320</v>
      </c>
      <c r="C477" s="41"/>
      <c r="D477" s="42"/>
      <c r="E477" s="685"/>
      <c r="F477" s="686"/>
      <c r="G477" s="46"/>
      <c r="I477" s="46"/>
    </row>
    <row r="478" spans="1:9">
      <c r="A478" s="55"/>
      <c r="B478" s="23"/>
      <c r="C478" s="41"/>
      <c r="D478" s="42"/>
      <c r="E478" s="685"/>
      <c r="F478" s="686"/>
      <c r="G478" s="46"/>
      <c r="I478" s="46"/>
    </row>
    <row r="479" spans="1:9" ht="39.6">
      <c r="A479" s="55"/>
      <c r="B479" s="31" t="s">
        <v>321</v>
      </c>
      <c r="C479" s="41"/>
      <c r="D479" s="42"/>
      <c r="E479" s="685"/>
      <c r="F479" s="686"/>
      <c r="G479" s="46"/>
      <c r="I479" s="46"/>
    </row>
    <row r="480" spans="1:9">
      <c r="A480" s="55"/>
      <c r="B480" s="23" t="s">
        <v>314</v>
      </c>
      <c r="C480" s="41"/>
      <c r="D480" s="42"/>
      <c r="E480" s="685"/>
      <c r="F480" s="686"/>
      <c r="G480" s="46"/>
      <c r="I480" s="46"/>
    </row>
    <row r="481" spans="1:9">
      <c r="A481" s="55"/>
      <c r="B481" s="23" t="s">
        <v>315</v>
      </c>
      <c r="C481" s="41"/>
      <c r="D481" s="42"/>
      <c r="E481" s="685"/>
      <c r="F481" s="686"/>
      <c r="G481" s="46"/>
      <c r="I481" s="46"/>
    </row>
    <row r="482" spans="1:9">
      <c r="A482" s="55"/>
      <c r="B482" s="23" t="s">
        <v>316</v>
      </c>
      <c r="C482" s="41"/>
      <c r="D482" s="42"/>
      <c r="E482" s="685"/>
      <c r="F482" s="686"/>
      <c r="G482" s="46"/>
      <c r="I482" s="46"/>
    </row>
    <row r="483" spans="1:9">
      <c r="A483" s="55"/>
      <c r="B483" s="23" t="s">
        <v>85</v>
      </c>
      <c r="C483" s="41"/>
      <c r="D483" s="42"/>
      <c r="E483" s="685"/>
      <c r="F483" s="686"/>
      <c r="G483" s="46"/>
      <c r="I483" s="46"/>
    </row>
    <row r="484" spans="1:9">
      <c r="A484" s="55"/>
      <c r="B484" s="23" t="s">
        <v>86</v>
      </c>
      <c r="C484" s="41"/>
      <c r="D484" s="42"/>
      <c r="E484" s="685"/>
      <c r="F484" s="686"/>
      <c r="G484" s="46"/>
      <c r="I484" s="46"/>
    </row>
    <row r="485" spans="1:9">
      <c r="A485" s="55"/>
      <c r="B485" s="23" t="s">
        <v>87</v>
      </c>
      <c r="C485" s="41"/>
      <c r="D485" s="42"/>
      <c r="E485" s="685"/>
      <c r="F485" s="686"/>
      <c r="G485" s="46"/>
      <c r="I485" s="46"/>
    </row>
    <row r="486" spans="1:9">
      <c r="A486" s="55"/>
      <c r="B486" s="23" t="s">
        <v>88</v>
      </c>
      <c r="C486" s="41"/>
      <c r="D486" s="42"/>
      <c r="E486" s="685"/>
      <c r="F486" s="686"/>
      <c r="G486" s="46"/>
      <c r="I486" s="46"/>
    </row>
    <row r="487" spans="1:9">
      <c r="A487" s="55"/>
      <c r="B487" s="23" t="s">
        <v>317</v>
      </c>
      <c r="C487" s="41"/>
      <c r="D487" s="42"/>
      <c r="E487" s="685"/>
      <c r="F487" s="686"/>
      <c r="G487" s="46"/>
      <c r="I487" s="46"/>
    </row>
    <row r="488" spans="1:9">
      <c r="A488" s="55"/>
      <c r="B488" s="23" t="s">
        <v>318</v>
      </c>
      <c r="C488" s="41"/>
      <c r="D488" s="42"/>
      <c r="E488" s="685"/>
      <c r="F488" s="686"/>
      <c r="G488" s="46"/>
      <c r="I488" s="46"/>
    </row>
    <row r="489" spans="1:9">
      <c r="A489" s="55"/>
      <c r="B489" s="23" t="s">
        <v>274</v>
      </c>
      <c r="C489" s="41"/>
      <c r="D489" s="42"/>
      <c r="E489" s="685"/>
      <c r="F489" s="686"/>
      <c r="G489" s="46"/>
      <c r="I489" s="46"/>
    </row>
    <row r="490" spans="1:9">
      <c r="A490" s="55"/>
      <c r="B490" s="23"/>
      <c r="C490" s="41"/>
      <c r="D490" s="42"/>
      <c r="E490" s="685"/>
      <c r="F490" s="686"/>
      <c r="G490" s="46"/>
      <c r="I490" s="46"/>
    </row>
    <row r="491" spans="1:9">
      <c r="A491" s="55"/>
      <c r="B491" s="72" t="s">
        <v>363</v>
      </c>
      <c r="C491" s="41"/>
      <c r="D491" s="42"/>
      <c r="E491" s="685"/>
      <c r="F491" s="686"/>
      <c r="G491" s="46"/>
      <c r="I491" s="46"/>
    </row>
    <row r="492" spans="1:9">
      <c r="A492" s="55"/>
      <c r="B492" s="113" t="s">
        <v>398</v>
      </c>
      <c r="C492" s="41" t="s">
        <v>21</v>
      </c>
      <c r="D492" s="33">
        <f>2.81*23.72+1.82*14.7</f>
        <v>93.407200000000003</v>
      </c>
      <c r="E492" s="682">
        <v>0</v>
      </c>
      <c r="F492" s="686">
        <f>E492*D492</f>
        <v>0</v>
      </c>
      <c r="G492" s="46"/>
      <c r="I492" s="46"/>
    </row>
    <row r="493" spans="1:9">
      <c r="A493" s="55"/>
      <c r="B493" s="113"/>
      <c r="C493" s="41"/>
      <c r="D493" s="42"/>
      <c r="E493" s="685"/>
      <c r="F493" s="686"/>
      <c r="G493" s="46"/>
      <c r="I493" s="46"/>
    </row>
    <row r="494" spans="1:9" ht="52.8">
      <c r="A494" s="55" t="s">
        <v>139</v>
      </c>
      <c r="B494" s="113" t="s">
        <v>359</v>
      </c>
      <c r="C494" s="41"/>
      <c r="D494" s="42"/>
      <c r="E494" s="685"/>
      <c r="F494" s="686"/>
      <c r="G494" s="46"/>
      <c r="I494" s="46"/>
    </row>
    <row r="495" spans="1:9" ht="79.2">
      <c r="A495" s="55"/>
      <c r="B495" s="113" t="s">
        <v>322</v>
      </c>
      <c r="C495" s="41"/>
      <c r="D495" s="42"/>
      <c r="E495" s="685"/>
      <c r="F495" s="686"/>
      <c r="G495" s="46"/>
      <c r="I495" s="46"/>
    </row>
    <row r="496" spans="1:9" ht="66">
      <c r="A496" s="55"/>
      <c r="B496" s="113" t="s">
        <v>844</v>
      </c>
      <c r="C496" s="41"/>
      <c r="D496" s="42"/>
      <c r="E496" s="685"/>
      <c r="F496" s="686"/>
      <c r="G496" s="46"/>
      <c r="I496" s="46"/>
    </row>
    <row r="497" spans="1:9" ht="39.6">
      <c r="A497" s="55"/>
      <c r="B497" s="113" t="s">
        <v>242</v>
      </c>
      <c r="C497" s="41"/>
      <c r="D497" s="42"/>
      <c r="E497" s="685"/>
      <c r="F497" s="686"/>
      <c r="G497" s="46"/>
      <c r="I497" s="46"/>
    </row>
    <row r="498" spans="1:9" ht="39.6">
      <c r="A498" s="55"/>
      <c r="B498" s="72" t="s">
        <v>136</v>
      </c>
      <c r="C498" s="41"/>
      <c r="D498" s="42"/>
      <c r="E498" s="685"/>
      <c r="F498" s="686"/>
      <c r="G498" s="46"/>
      <c r="I498" s="46"/>
    </row>
    <row r="499" spans="1:9" ht="39.6">
      <c r="A499" s="55"/>
      <c r="B499" s="72" t="s">
        <v>245</v>
      </c>
      <c r="C499" s="41"/>
      <c r="D499" s="42"/>
      <c r="E499" s="685"/>
      <c r="F499" s="686"/>
      <c r="G499" s="46"/>
      <c r="I499" s="46"/>
    </row>
    <row r="500" spans="1:9">
      <c r="A500" s="55"/>
      <c r="B500" s="72"/>
      <c r="C500" s="41"/>
      <c r="D500" s="42"/>
      <c r="E500" s="685"/>
      <c r="F500" s="686"/>
      <c r="G500" s="46"/>
      <c r="I500" s="46"/>
    </row>
    <row r="501" spans="1:9">
      <c r="A501" s="55"/>
      <c r="B501" s="72" t="s">
        <v>361</v>
      </c>
      <c r="C501" s="41"/>
      <c r="D501" s="42"/>
      <c r="E501" s="685"/>
      <c r="F501" s="686"/>
      <c r="G501" s="46"/>
      <c r="I501" s="46"/>
    </row>
    <row r="502" spans="1:9" ht="26.4">
      <c r="A502" s="55"/>
      <c r="B502" s="113" t="s">
        <v>416</v>
      </c>
      <c r="C502" s="41" t="s">
        <v>21</v>
      </c>
      <c r="D502" s="33">
        <f>3.2*(7.78+3.51*4+3.36+2.58+6.63+2.36*2+5.15+0.7)+2.06*(2.26*2+2.58+2.55)</f>
        <v>163.751</v>
      </c>
      <c r="E502" s="682">
        <v>0</v>
      </c>
      <c r="F502" s="686">
        <f>E502*D502</f>
        <v>0</v>
      </c>
      <c r="G502" s="46"/>
      <c r="I502" s="46"/>
    </row>
    <row r="503" spans="1:9">
      <c r="A503" s="55"/>
      <c r="B503" s="113"/>
      <c r="C503" s="41"/>
      <c r="D503" s="33"/>
      <c r="E503" s="682"/>
      <c r="F503" s="686"/>
      <c r="G503" s="46"/>
      <c r="I503" s="46"/>
    </row>
    <row r="504" spans="1:9">
      <c r="A504" s="55"/>
      <c r="B504" s="113" t="s">
        <v>360</v>
      </c>
      <c r="C504" s="41"/>
      <c r="D504" s="33"/>
      <c r="E504" s="682"/>
      <c r="F504" s="686"/>
      <c r="G504" s="46"/>
      <c r="I504" s="46"/>
    </row>
    <row r="505" spans="1:9">
      <c r="A505" s="55"/>
      <c r="B505" s="113" t="s">
        <v>399</v>
      </c>
      <c r="C505" s="41" t="s">
        <v>21</v>
      </c>
      <c r="D505" s="33">
        <f>0.16*(0.78*17+1.4*17)*2</f>
        <v>11.8592</v>
      </c>
      <c r="E505" s="682">
        <v>0</v>
      </c>
      <c r="F505" s="686">
        <f>E505*D505</f>
        <v>0</v>
      </c>
      <c r="G505" s="46"/>
      <c r="I505" s="46"/>
    </row>
    <row r="506" spans="1:9">
      <c r="A506" s="107"/>
      <c r="B506" s="172"/>
      <c r="C506" s="156"/>
      <c r="D506" s="158"/>
      <c r="E506" s="718"/>
      <c r="F506" s="688"/>
      <c r="G506" s="46"/>
      <c r="I506" s="46"/>
    </row>
    <row r="507" spans="1:9" ht="41.4" customHeight="1">
      <c r="A507" s="55" t="s">
        <v>140</v>
      </c>
      <c r="B507" s="45" t="s">
        <v>244</v>
      </c>
      <c r="C507" s="41"/>
      <c r="D507" s="42"/>
      <c r="E507" s="685"/>
      <c r="F507" s="686"/>
      <c r="G507" s="46"/>
      <c r="I507" s="46"/>
    </row>
    <row r="508" spans="1:9" ht="105.6">
      <c r="A508" s="55"/>
      <c r="B508" s="113" t="s">
        <v>241</v>
      </c>
      <c r="C508" s="41"/>
      <c r="D508" s="42"/>
      <c r="E508" s="685"/>
      <c r="F508" s="686"/>
      <c r="G508" s="46"/>
      <c r="I508" s="46"/>
    </row>
    <row r="509" spans="1:9" ht="57" customHeight="1">
      <c r="A509" s="55"/>
      <c r="B509" s="113" t="s">
        <v>243</v>
      </c>
      <c r="C509" s="41"/>
      <c r="D509" s="42"/>
      <c r="E509" s="685"/>
      <c r="F509" s="686"/>
      <c r="G509" s="46"/>
      <c r="I509" s="46"/>
    </row>
    <row r="510" spans="1:9" ht="39.6">
      <c r="A510" s="55"/>
      <c r="B510" s="113" t="s">
        <v>242</v>
      </c>
      <c r="C510" s="41"/>
      <c r="D510" s="42"/>
      <c r="E510" s="685"/>
      <c r="F510" s="686"/>
      <c r="G510" s="46"/>
      <c r="I510" s="46"/>
    </row>
    <row r="511" spans="1:9" ht="39.6">
      <c r="A511" s="55"/>
      <c r="B511" s="175" t="s">
        <v>136</v>
      </c>
      <c r="C511" s="41"/>
      <c r="D511" s="42"/>
      <c r="E511" s="685"/>
      <c r="F511" s="686"/>
      <c r="G511" s="46"/>
      <c r="I511" s="46"/>
    </row>
    <row r="512" spans="1:9" ht="39.6">
      <c r="A512" s="55"/>
      <c r="B512" s="175" t="s">
        <v>246</v>
      </c>
      <c r="C512" s="41"/>
      <c r="D512" s="33"/>
      <c r="E512" s="682"/>
      <c r="F512" s="686"/>
      <c r="G512" s="46"/>
      <c r="I512" s="46"/>
    </row>
    <row r="513" spans="1:9">
      <c r="A513" s="55"/>
      <c r="B513" s="176"/>
      <c r="C513" s="41"/>
      <c r="D513" s="33"/>
      <c r="E513" s="682"/>
      <c r="F513" s="686"/>
      <c r="G513" s="46"/>
      <c r="I513" s="46"/>
    </row>
    <row r="514" spans="1:9" ht="26.4">
      <c r="A514" s="55"/>
      <c r="B514" s="628" t="s">
        <v>417</v>
      </c>
      <c r="C514" s="41" t="s">
        <v>21</v>
      </c>
      <c r="D514" s="33">
        <f>1.25*(2.9+2.28+0.9+17.8+0.7+3.51*4+3.36+2.36*2+2.81+0.47+0.3+6.34)</f>
        <v>70.775000000000006</v>
      </c>
      <c r="E514" s="682">
        <v>0</v>
      </c>
      <c r="F514" s="686">
        <f>E514*D514</f>
        <v>0</v>
      </c>
      <c r="G514" s="46"/>
      <c r="I514" s="46"/>
    </row>
    <row r="515" spans="1:9">
      <c r="A515" s="55"/>
      <c r="B515" s="133"/>
      <c r="C515" s="22"/>
      <c r="D515" s="33"/>
      <c r="E515" s="685"/>
      <c r="F515" s="719"/>
      <c r="G515" s="46"/>
      <c r="I515" s="46"/>
    </row>
    <row r="516" spans="1:9" ht="52.8">
      <c r="A516" s="55" t="s">
        <v>251</v>
      </c>
      <c r="B516" s="31" t="s">
        <v>167</v>
      </c>
      <c r="C516" s="22"/>
      <c r="D516" s="150"/>
      <c r="E516" s="684"/>
      <c r="F516" s="711"/>
      <c r="G516" s="46"/>
      <c r="I516" s="46"/>
    </row>
    <row r="517" spans="1:9" ht="39.6">
      <c r="A517" s="55"/>
      <c r="B517" s="31" t="s">
        <v>142</v>
      </c>
      <c r="C517" s="22" t="s">
        <v>13</v>
      </c>
      <c r="D517" s="137">
        <f>10*2</f>
        <v>20</v>
      </c>
      <c r="E517" s="684">
        <v>0</v>
      </c>
      <c r="F517" s="711">
        <f>+D517*E517</f>
        <v>0</v>
      </c>
      <c r="G517" s="46"/>
      <c r="I517" s="46"/>
    </row>
    <row r="518" spans="1:9">
      <c r="A518" s="55"/>
      <c r="B518" s="31"/>
      <c r="C518" s="22"/>
      <c r="D518" s="137"/>
      <c r="E518" s="684"/>
      <c r="F518" s="711"/>
      <c r="G518" s="46"/>
      <c r="I518" s="46"/>
    </row>
    <row r="519" spans="1:9" ht="52.8">
      <c r="A519" s="55" t="s">
        <v>269</v>
      </c>
      <c r="B519" s="31" t="s">
        <v>845</v>
      </c>
      <c r="C519" s="22"/>
      <c r="D519" s="137"/>
      <c r="E519" s="684"/>
      <c r="F519" s="711"/>
      <c r="G519" s="46"/>
      <c r="I519" s="46"/>
    </row>
    <row r="520" spans="1:9" ht="39.6">
      <c r="A520" s="55"/>
      <c r="B520" s="113" t="s">
        <v>242</v>
      </c>
      <c r="C520" s="41"/>
      <c r="D520" s="42"/>
      <c r="E520" s="685"/>
      <c r="F520" s="686"/>
      <c r="G520" s="46"/>
      <c r="I520" s="46"/>
    </row>
    <row r="521" spans="1:9" ht="39.6">
      <c r="A521" s="55"/>
      <c r="B521" s="72" t="s">
        <v>246</v>
      </c>
      <c r="C521" s="41"/>
      <c r="D521" s="33"/>
      <c r="E521" s="682"/>
      <c r="F521" s="686"/>
      <c r="G521" s="46"/>
      <c r="I521" s="46"/>
    </row>
    <row r="522" spans="1:9">
      <c r="A522" s="55"/>
      <c r="B522" s="72"/>
      <c r="C522" s="41"/>
      <c r="D522" s="33"/>
      <c r="E522" s="682"/>
      <c r="F522" s="686"/>
      <c r="G522" s="46"/>
      <c r="I522" s="46"/>
    </row>
    <row r="523" spans="1:9">
      <c r="A523" s="55"/>
      <c r="B523" s="67" t="s">
        <v>371</v>
      </c>
      <c r="C523" s="41" t="s">
        <v>21</v>
      </c>
      <c r="D523" s="33">
        <f>110.79+27.89+26.76+15.48+16.17*3+15.7</f>
        <v>245.13</v>
      </c>
      <c r="E523" s="682">
        <v>0</v>
      </c>
      <c r="F523" s="686">
        <f>E523*D523</f>
        <v>0</v>
      </c>
      <c r="G523" s="46"/>
      <c r="I523" s="46"/>
    </row>
    <row r="524" spans="1:9">
      <c r="A524" s="55"/>
      <c r="B524" s="31"/>
      <c r="C524" s="22"/>
      <c r="D524" s="137"/>
      <c r="E524" s="684"/>
      <c r="F524" s="711"/>
      <c r="G524" s="46"/>
      <c r="I524" s="46"/>
    </row>
    <row r="525" spans="1:9" ht="105.6">
      <c r="A525" s="55" t="s">
        <v>324</v>
      </c>
      <c r="B525" s="21" t="s">
        <v>807</v>
      </c>
      <c r="C525" s="22"/>
      <c r="D525" s="137"/>
      <c r="E525" s="684"/>
      <c r="F525" s="711"/>
      <c r="G525" s="46"/>
      <c r="I525" s="46"/>
    </row>
    <row r="526" spans="1:9">
      <c r="A526" s="55"/>
      <c r="B526" s="60" t="s">
        <v>262</v>
      </c>
      <c r="C526" s="22"/>
      <c r="D526" s="137"/>
      <c r="E526" s="684"/>
      <c r="F526" s="711"/>
      <c r="G526" s="46"/>
      <c r="I526" s="46"/>
    </row>
    <row r="527" spans="1:9">
      <c r="A527" s="107"/>
      <c r="B527" s="614" t="s">
        <v>263</v>
      </c>
      <c r="C527" s="108"/>
      <c r="D527" s="615"/>
      <c r="E527" s="687"/>
      <c r="F527" s="720"/>
      <c r="G527" s="46"/>
      <c r="I527" s="46"/>
    </row>
    <row r="528" spans="1:9">
      <c r="A528" s="55"/>
      <c r="B528" s="60" t="s">
        <v>141</v>
      </c>
      <c r="C528" s="22"/>
      <c r="D528" s="137"/>
      <c r="E528" s="684"/>
      <c r="F528" s="711"/>
      <c r="G528" s="46"/>
      <c r="I528" s="46"/>
    </row>
    <row r="529" spans="1:9">
      <c r="A529" s="55"/>
      <c r="B529" s="60" t="s">
        <v>264</v>
      </c>
      <c r="C529" s="22"/>
      <c r="D529" s="137"/>
      <c r="E529" s="684"/>
      <c r="F529" s="711"/>
      <c r="G529" s="46"/>
      <c r="I529" s="46"/>
    </row>
    <row r="530" spans="1:9">
      <c r="A530" s="55"/>
      <c r="B530" s="60" t="s">
        <v>265</v>
      </c>
      <c r="C530" s="22"/>
      <c r="D530" s="137"/>
      <c r="E530" s="684"/>
      <c r="F530" s="711"/>
      <c r="G530" s="46"/>
      <c r="I530" s="46"/>
    </row>
    <row r="531" spans="1:9">
      <c r="A531" s="55"/>
      <c r="B531" s="60" t="s">
        <v>266</v>
      </c>
      <c r="C531" s="22"/>
      <c r="D531" s="137"/>
      <c r="E531" s="684"/>
      <c r="F531" s="711"/>
      <c r="G531" s="46"/>
      <c r="I531" s="46"/>
    </row>
    <row r="532" spans="1:9">
      <c r="A532" s="55"/>
      <c r="B532" s="60" t="s">
        <v>138</v>
      </c>
      <c r="C532" s="22"/>
      <c r="D532" s="137"/>
      <c r="E532" s="684"/>
      <c r="F532" s="711"/>
      <c r="G532" s="46"/>
      <c r="I532" s="46"/>
    </row>
    <row r="533" spans="1:9">
      <c r="A533" s="55"/>
      <c r="B533" s="31"/>
      <c r="C533" s="22"/>
      <c r="D533" s="137"/>
      <c r="E533" s="684"/>
      <c r="F533" s="711"/>
      <c r="G533" s="46"/>
      <c r="I533" s="46"/>
    </row>
    <row r="534" spans="1:9" ht="26.4">
      <c r="A534" s="55"/>
      <c r="B534" s="31" t="s">
        <v>267</v>
      </c>
      <c r="C534" s="22"/>
      <c r="D534" s="177"/>
      <c r="E534" s="684"/>
      <c r="F534" s="711"/>
      <c r="G534" s="46"/>
      <c r="I534" s="46"/>
    </row>
    <row r="535" spans="1:9">
      <c r="A535" s="55"/>
      <c r="B535" s="24" t="s">
        <v>268</v>
      </c>
      <c r="C535" s="22" t="s">
        <v>13</v>
      </c>
      <c r="D535" s="178">
        <v>2</v>
      </c>
      <c r="E535" s="684">
        <v>0</v>
      </c>
      <c r="F535" s="686">
        <f>E535*D535</f>
        <v>0</v>
      </c>
      <c r="G535" s="46"/>
      <c r="I535" s="46"/>
    </row>
    <row r="536" spans="1:9" s="865" customFormat="1">
      <c r="A536" s="55"/>
      <c r="B536" s="24"/>
      <c r="C536" s="22"/>
      <c r="D536" s="178"/>
      <c r="E536" s="684"/>
      <c r="F536" s="686"/>
    </row>
    <row r="537" spans="1:9" s="865" customFormat="1" ht="52.8">
      <c r="A537" s="881" t="s">
        <v>965</v>
      </c>
      <c r="B537" s="877" t="s">
        <v>362</v>
      </c>
      <c r="C537" s="878"/>
      <c r="D537" s="879"/>
      <c r="E537" s="684"/>
      <c r="F537" s="686"/>
    </row>
    <row r="538" spans="1:9" s="865" customFormat="1" ht="92.4">
      <c r="A538" s="881"/>
      <c r="B538" s="883" t="s">
        <v>319</v>
      </c>
      <c r="C538" s="878"/>
      <c r="D538" s="879"/>
      <c r="E538" s="684"/>
      <c r="F538" s="686"/>
    </row>
    <row r="539" spans="1:9" s="865" customFormat="1">
      <c r="A539" s="881"/>
      <c r="B539" s="876" t="s">
        <v>960</v>
      </c>
      <c r="C539" s="878"/>
      <c r="D539" s="879"/>
      <c r="E539" s="684"/>
      <c r="F539" s="686"/>
    </row>
    <row r="540" spans="1:9" s="865" customFormat="1">
      <c r="A540" s="881"/>
      <c r="B540" s="876" t="s">
        <v>306</v>
      </c>
      <c r="C540" s="878"/>
      <c r="D540" s="879"/>
      <c r="E540" s="684"/>
      <c r="F540" s="686"/>
    </row>
    <row r="541" spans="1:9" s="865" customFormat="1">
      <c r="A541" s="881"/>
      <c r="B541" s="876" t="s">
        <v>961</v>
      </c>
      <c r="C541" s="878"/>
      <c r="D541" s="879"/>
      <c r="E541" s="684"/>
      <c r="F541" s="686"/>
    </row>
    <row r="542" spans="1:9" s="865" customFormat="1">
      <c r="A542" s="881"/>
      <c r="B542" s="876" t="s">
        <v>962</v>
      </c>
      <c r="C542" s="878"/>
      <c r="D542" s="879"/>
      <c r="E542" s="684"/>
      <c r="F542" s="686"/>
    </row>
    <row r="543" spans="1:9" s="865" customFormat="1">
      <c r="A543" s="881"/>
      <c r="B543" s="876" t="s">
        <v>963</v>
      </c>
      <c r="C543" s="878"/>
      <c r="D543" s="879"/>
      <c r="E543" s="684"/>
      <c r="F543" s="686"/>
    </row>
    <row r="544" spans="1:9" s="865" customFormat="1" ht="39.6">
      <c r="A544" s="881"/>
      <c r="B544" s="877" t="s">
        <v>321</v>
      </c>
      <c r="C544" s="878"/>
      <c r="D544" s="879"/>
      <c r="E544" s="684"/>
      <c r="F544" s="686"/>
    </row>
    <row r="545" spans="1:6" s="865" customFormat="1">
      <c r="A545" s="881"/>
      <c r="B545" s="876" t="s">
        <v>314</v>
      </c>
      <c r="C545" s="878"/>
      <c r="D545" s="879"/>
      <c r="E545" s="684"/>
      <c r="F545" s="686"/>
    </row>
    <row r="546" spans="1:6" s="865" customFormat="1">
      <c r="A546" s="881"/>
      <c r="B546" s="876" t="s">
        <v>315</v>
      </c>
      <c r="C546" s="878"/>
      <c r="D546" s="879"/>
      <c r="E546" s="684"/>
      <c r="F546" s="686"/>
    </row>
    <row r="547" spans="1:6" s="865" customFormat="1">
      <c r="A547" s="881"/>
      <c r="B547" s="876" t="s">
        <v>316</v>
      </c>
      <c r="C547" s="878"/>
      <c r="D547" s="879"/>
      <c r="E547" s="684"/>
      <c r="F547" s="686"/>
    </row>
    <row r="548" spans="1:6" s="865" customFormat="1">
      <c r="A548" s="881"/>
      <c r="B548" s="876" t="s">
        <v>85</v>
      </c>
      <c r="C548" s="878"/>
      <c r="D548" s="879"/>
      <c r="E548" s="684"/>
      <c r="F548" s="686"/>
    </row>
    <row r="549" spans="1:6" s="865" customFormat="1">
      <c r="A549" s="882"/>
      <c r="B549" s="876" t="s">
        <v>86</v>
      </c>
      <c r="C549" s="878"/>
      <c r="D549" s="879"/>
      <c r="E549" s="684"/>
      <c r="F549" s="686"/>
    </row>
    <row r="550" spans="1:6" s="865" customFormat="1">
      <c r="A550" s="881"/>
      <c r="B550" s="876" t="s">
        <v>87</v>
      </c>
      <c r="C550" s="878"/>
      <c r="D550" s="879"/>
      <c r="E550" s="684"/>
      <c r="F550" s="686"/>
    </row>
    <row r="551" spans="1:6" s="865" customFormat="1">
      <c r="A551" s="881"/>
      <c r="B551" s="876" t="s">
        <v>88</v>
      </c>
      <c r="C551" s="878"/>
      <c r="D551" s="879"/>
      <c r="E551" s="684"/>
      <c r="F551" s="686"/>
    </row>
    <row r="552" spans="1:6" s="865" customFormat="1">
      <c r="A552" s="881"/>
      <c r="B552" s="876" t="s">
        <v>317</v>
      </c>
      <c r="C552" s="878"/>
      <c r="D552" s="879"/>
      <c r="E552" s="684"/>
      <c r="F552" s="686"/>
    </row>
    <row r="553" spans="1:6" s="865" customFormat="1">
      <c r="A553" s="881"/>
      <c r="B553" s="876" t="s">
        <v>318</v>
      </c>
      <c r="C553" s="878"/>
      <c r="D553" s="879"/>
      <c r="E553" s="684"/>
      <c r="F553" s="686"/>
    </row>
    <row r="554" spans="1:6" s="865" customFormat="1">
      <c r="A554" s="881"/>
      <c r="B554" s="876" t="s">
        <v>274</v>
      </c>
      <c r="C554" s="878"/>
      <c r="D554" s="879"/>
      <c r="E554" s="684"/>
      <c r="F554" s="686"/>
    </row>
    <row r="555" spans="1:6" s="865" customFormat="1" ht="26.4">
      <c r="A555" s="881"/>
      <c r="B555" s="884" t="s">
        <v>964</v>
      </c>
      <c r="C555" s="885" t="s">
        <v>21</v>
      </c>
      <c r="D555" s="886">
        <v>231.97</v>
      </c>
      <c r="E555" s="684"/>
      <c r="F555" s="686">
        <f>D555*E555</f>
        <v>0</v>
      </c>
    </row>
    <row r="556" spans="1:6" s="865" customFormat="1">
      <c r="A556" s="55"/>
      <c r="B556" s="24"/>
      <c r="C556" s="22"/>
      <c r="D556" s="178"/>
      <c r="E556" s="684"/>
      <c r="F556" s="686"/>
    </row>
    <row r="557" spans="1:6" s="865" customFormat="1" ht="52.8">
      <c r="A557" s="890" t="s">
        <v>971</v>
      </c>
      <c r="B557" s="891" t="s">
        <v>966</v>
      </c>
      <c r="C557" s="888"/>
      <c r="D557" s="889"/>
      <c r="E557" s="684"/>
      <c r="F557" s="686"/>
    </row>
    <row r="558" spans="1:6" s="865" customFormat="1" ht="132">
      <c r="A558" s="107"/>
      <c r="B558" s="875" t="s">
        <v>967</v>
      </c>
      <c r="C558" s="156"/>
      <c r="D558" s="158"/>
      <c r="E558" s="687"/>
      <c r="F558" s="688"/>
    </row>
    <row r="559" spans="1:6" s="865" customFormat="1" ht="171.6">
      <c r="A559" s="890"/>
      <c r="B559" s="887" t="s">
        <v>968</v>
      </c>
      <c r="C559" s="888"/>
      <c r="D559" s="889"/>
      <c r="E559" s="684"/>
      <c r="F559" s="686"/>
    </row>
    <row r="560" spans="1:6" s="865" customFormat="1" ht="66">
      <c r="A560" s="890"/>
      <c r="B560" s="887" t="s">
        <v>969</v>
      </c>
      <c r="C560" s="888"/>
      <c r="D560" s="889"/>
      <c r="E560" s="684"/>
      <c r="F560" s="686"/>
    </row>
    <row r="561" spans="1:14" s="880" customFormat="1" ht="52.8">
      <c r="A561" s="890"/>
      <c r="B561" s="887" t="s">
        <v>970</v>
      </c>
      <c r="C561" s="892" t="s">
        <v>21</v>
      </c>
      <c r="D561" s="893">
        <v>231.97</v>
      </c>
      <c r="E561" s="684"/>
      <c r="F561" s="686">
        <f>D561*E561</f>
        <v>0</v>
      </c>
    </row>
    <row r="562" spans="1:14" ht="13.8" thickBot="1">
      <c r="A562" s="55"/>
      <c r="B562" s="31"/>
      <c r="C562" s="22"/>
      <c r="D562" s="137"/>
      <c r="E562" s="684"/>
      <c r="F562" s="711"/>
      <c r="G562" s="46"/>
      <c r="I562" s="46"/>
    </row>
    <row r="563" spans="1:14" ht="15.9" customHeight="1" thickTop="1" thickBot="1">
      <c r="A563" s="908" t="s">
        <v>115</v>
      </c>
      <c r="B563" s="909"/>
      <c r="C563" s="909"/>
      <c r="D563" s="909"/>
      <c r="E563" s="909"/>
      <c r="F563" s="691">
        <f>SUM(F384:F562)</f>
        <v>0</v>
      </c>
    </row>
    <row r="564" spans="1:14" ht="15.9" customHeight="1" thickTop="1" thickBot="1">
      <c r="A564" s="63" t="s">
        <v>163</v>
      </c>
      <c r="B564" s="903" t="s">
        <v>24</v>
      </c>
      <c r="C564" s="903"/>
      <c r="D564" s="903"/>
      <c r="E564" s="903"/>
      <c r="F564" s="904"/>
    </row>
    <row r="565" spans="1:14" ht="12" customHeight="1" thickTop="1">
      <c r="A565" s="74"/>
      <c r="B565" s="75"/>
      <c r="C565" s="75"/>
      <c r="D565" s="75"/>
      <c r="E565" s="721"/>
      <c r="F565" s="722"/>
    </row>
    <row r="566" spans="1:14" ht="12.75" customHeight="1">
      <c r="A566" s="55" t="s">
        <v>164</v>
      </c>
      <c r="B566" s="93" t="s">
        <v>80</v>
      </c>
      <c r="C566" s="22"/>
      <c r="D566" s="22"/>
      <c r="E566" s="682"/>
      <c r="F566" s="683"/>
      <c r="J566" s="58"/>
      <c r="K566" s="58"/>
      <c r="L566" s="58"/>
      <c r="M566" s="58"/>
      <c r="N566" s="58"/>
    </row>
    <row r="567" spans="1:14" ht="12.75" customHeight="1">
      <c r="A567" s="76"/>
      <c r="B567" s="93" t="s">
        <v>248</v>
      </c>
      <c r="C567" s="41"/>
      <c r="D567" s="40"/>
      <c r="E567" s="682"/>
      <c r="F567" s="683"/>
      <c r="J567" s="3"/>
      <c r="K567" s="58"/>
      <c r="L567" s="58"/>
      <c r="M567" s="58"/>
      <c r="N567" s="58"/>
    </row>
    <row r="568" spans="1:14" ht="12.75" customHeight="1">
      <c r="A568" s="76"/>
      <c r="B568" s="93" t="s">
        <v>249</v>
      </c>
      <c r="C568" s="41"/>
      <c r="D568" s="40"/>
      <c r="E568" s="682"/>
      <c r="F568" s="683"/>
      <c r="J568" s="10"/>
      <c r="K568" s="7"/>
      <c r="L568" s="4"/>
      <c r="M568" s="58"/>
      <c r="N568" s="58"/>
    </row>
    <row r="569" spans="1:14" ht="12.75" customHeight="1">
      <c r="A569" s="76"/>
      <c r="B569" s="99" t="s">
        <v>129</v>
      </c>
      <c r="C569" s="41"/>
      <c r="D569" s="40"/>
      <c r="E569" s="682"/>
      <c r="F569" s="683"/>
      <c r="J569" s="10"/>
      <c r="K569" s="7"/>
      <c r="L569" s="4"/>
      <c r="M569" s="58"/>
      <c r="N569" s="58"/>
    </row>
    <row r="570" spans="1:14" ht="12.75" customHeight="1">
      <c r="A570" s="76"/>
      <c r="B570" s="99" t="s">
        <v>130</v>
      </c>
      <c r="C570" s="41"/>
      <c r="D570" s="40"/>
      <c r="E570" s="682"/>
      <c r="F570" s="683"/>
      <c r="J570" s="3"/>
      <c r="K570" s="58"/>
      <c r="L570" s="58"/>
      <c r="M570" s="58"/>
      <c r="N570" s="58"/>
    </row>
    <row r="571" spans="1:14" ht="12.75" customHeight="1">
      <c r="A571" s="76"/>
      <c r="B571" s="99" t="s">
        <v>131</v>
      </c>
      <c r="C571" s="41"/>
      <c r="D571" s="40"/>
      <c r="E571" s="682"/>
      <c r="F571" s="683"/>
      <c r="J571" s="3"/>
      <c r="K571" s="58"/>
      <c r="L571" s="58"/>
      <c r="M571" s="58"/>
      <c r="N571" s="58"/>
    </row>
    <row r="572" spans="1:14" ht="12.75" customHeight="1">
      <c r="A572" s="76"/>
      <c r="B572" s="93" t="s">
        <v>132</v>
      </c>
      <c r="C572" s="41"/>
      <c r="D572" s="40"/>
      <c r="E572" s="682"/>
      <c r="F572" s="683"/>
      <c r="J572" s="3"/>
      <c r="K572" s="58"/>
      <c r="L572" s="58"/>
      <c r="M572" s="58"/>
      <c r="N572" s="58"/>
    </row>
    <row r="573" spans="1:14" ht="12.75" customHeight="1">
      <c r="A573" s="76"/>
      <c r="B573" s="93" t="s">
        <v>133</v>
      </c>
      <c r="C573" s="41"/>
      <c r="D573" s="40"/>
      <c r="E573" s="682"/>
      <c r="F573" s="683"/>
      <c r="J573" s="3"/>
      <c r="K573" s="58"/>
      <c r="L573" s="58"/>
      <c r="M573" s="58"/>
      <c r="N573" s="58"/>
    </row>
    <row r="574" spans="1:14" ht="12.75" customHeight="1">
      <c r="A574" s="76"/>
      <c r="B574" s="93" t="s">
        <v>134</v>
      </c>
      <c r="C574" s="41"/>
      <c r="D574" s="40"/>
      <c r="E574" s="682"/>
      <c r="F574" s="683"/>
      <c r="J574" s="3"/>
      <c r="K574" s="58"/>
      <c r="L574" s="58"/>
      <c r="M574" s="58"/>
      <c r="N574" s="58"/>
    </row>
    <row r="575" spans="1:14" ht="12.75" customHeight="1">
      <c r="A575" s="76"/>
      <c r="B575" s="93" t="s">
        <v>96</v>
      </c>
      <c r="C575" s="41"/>
      <c r="D575" s="40"/>
      <c r="E575" s="682"/>
      <c r="F575" s="683"/>
      <c r="J575" s="3"/>
      <c r="K575" s="58"/>
      <c r="L575" s="58"/>
      <c r="M575" s="58"/>
      <c r="N575" s="58"/>
    </row>
    <row r="576" spans="1:14" ht="12.75" customHeight="1">
      <c r="A576" s="76"/>
      <c r="B576" s="24"/>
      <c r="C576" s="41"/>
      <c r="D576" s="40"/>
      <c r="E576" s="682"/>
      <c r="F576" s="683"/>
      <c r="J576" s="3"/>
      <c r="K576" s="58"/>
      <c r="L576" s="58"/>
      <c r="M576" s="58"/>
      <c r="N576" s="58"/>
    </row>
    <row r="577" spans="1:14" ht="12.75" customHeight="1">
      <c r="A577" s="76"/>
      <c r="B577" s="24" t="s">
        <v>116</v>
      </c>
      <c r="C577" s="41"/>
      <c r="D577" s="40"/>
      <c r="E577" s="682"/>
      <c r="F577" s="683"/>
      <c r="J577" s="3"/>
      <c r="K577" s="58"/>
      <c r="L577" s="58"/>
      <c r="M577" s="58"/>
      <c r="N577" s="58"/>
    </row>
    <row r="578" spans="1:14" ht="26.4">
      <c r="A578" s="77"/>
      <c r="B578" s="113" t="s">
        <v>419</v>
      </c>
      <c r="C578" s="22" t="s">
        <v>27</v>
      </c>
      <c r="D578" s="43">
        <f>(1.2+3)/2*(20.5+91.43+27.29+21.95+14.5+14.8*3+14.6)</f>
        <v>492.80700000000002</v>
      </c>
      <c r="E578" s="690">
        <v>0</v>
      </c>
      <c r="F578" s="686">
        <f>+D578*E578</f>
        <v>0</v>
      </c>
      <c r="J578" s="3"/>
    </row>
    <row r="579" spans="1:14">
      <c r="A579" s="77"/>
      <c r="B579" s="43"/>
      <c r="C579" s="22"/>
      <c r="D579" s="43"/>
      <c r="E579" s="690"/>
      <c r="F579" s="686"/>
      <c r="J579" s="3"/>
    </row>
    <row r="580" spans="1:14">
      <c r="A580" s="77"/>
      <c r="B580" s="30" t="s">
        <v>250</v>
      </c>
      <c r="C580" s="22"/>
      <c r="D580" s="1"/>
      <c r="E580" s="690"/>
      <c r="F580" s="686">
        <f>+D580*E580</f>
        <v>0</v>
      </c>
      <c r="J580" s="3"/>
    </row>
    <row r="581" spans="1:14" ht="26.4">
      <c r="A581" s="77"/>
      <c r="B581" s="113" t="s">
        <v>416</v>
      </c>
      <c r="C581" s="41" t="s">
        <v>21</v>
      </c>
      <c r="D581" s="33">
        <f>3.2*(7.78+3.51*4+3.36+2.58+6.63+2.36*2+5.15+0.7)+2.06*(2.26*2+2.58+2.55)</f>
        <v>163.751</v>
      </c>
      <c r="E581" s="690">
        <v>0</v>
      </c>
      <c r="F581" s="686">
        <f>+D581*E581</f>
        <v>0</v>
      </c>
      <c r="J581" s="3"/>
    </row>
    <row r="582" spans="1:14">
      <c r="A582" s="77"/>
      <c r="B582" s="113"/>
      <c r="C582" s="41"/>
      <c r="D582" s="33"/>
      <c r="E582" s="690"/>
      <c r="F582" s="686"/>
      <c r="J582" s="3"/>
    </row>
    <row r="583" spans="1:14">
      <c r="A583" s="77"/>
      <c r="B583" s="43" t="s">
        <v>323</v>
      </c>
      <c r="C583" s="22"/>
      <c r="D583" s="43"/>
      <c r="E583" s="690"/>
      <c r="F583" s="686"/>
      <c r="J583" s="3"/>
    </row>
    <row r="584" spans="1:14">
      <c r="A584" s="77"/>
      <c r="B584" s="113" t="s">
        <v>398</v>
      </c>
      <c r="C584" s="41" t="s">
        <v>21</v>
      </c>
      <c r="D584" s="33">
        <f>2.81*23.72+1.82*14.7</f>
        <v>93.407200000000003</v>
      </c>
      <c r="E584" s="690">
        <v>0</v>
      </c>
      <c r="F584" s="686">
        <f>+D584*E584</f>
        <v>0</v>
      </c>
      <c r="J584" s="3"/>
    </row>
    <row r="585" spans="1:14" ht="13.8" thickBot="1">
      <c r="A585" s="77"/>
      <c r="B585" s="43"/>
      <c r="C585" s="22"/>
      <c r="D585" s="43"/>
      <c r="E585" s="690"/>
      <c r="F585" s="686"/>
      <c r="J585" s="3"/>
    </row>
    <row r="586" spans="1:14" ht="15.9" customHeight="1" thickTop="1" thickBot="1">
      <c r="A586" s="908" t="s">
        <v>23</v>
      </c>
      <c r="B586" s="909"/>
      <c r="C586" s="909"/>
      <c r="D586" s="909"/>
      <c r="E586" s="909"/>
      <c r="F586" s="691">
        <f>SUM(F567:F585)</f>
        <v>0</v>
      </c>
    </row>
    <row r="587" spans="1:14" ht="15.6" customHeight="1" thickTop="1" thickBot="1">
      <c r="A587" s="63" t="s">
        <v>189</v>
      </c>
      <c r="B587" s="903" t="s">
        <v>207</v>
      </c>
      <c r="C587" s="903"/>
      <c r="D587" s="903"/>
      <c r="E587" s="903"/>
      <c r="F587" s="904"/>
      <c r="I587" s="59"/>
      <c r="J587" s="5"/>
    </row>
    <row r="588" spans="1:14" ht="12.75" customHeight="1" thickTop="1">
      <c r="A588" s="74"/>
      <c r="B588" s="75"/>
      <c r="C588" s="75"/>
      <c r="D588" s="75"/>
      <c r="E588" s="721"/>
      <c r="F588" s="722"/>
      <c r="I588" s="59"/>
      <c r="J588" s="5"/>
    </row>
    <row r="589" spans="1:14" ht="12.75" customHeight="1">
      <c r="A589" s="55" t="s">
        <v>191</v>
      </c>
      <c r="B589" s="95" t="s">
        <v>208</v>
      </c>
      <c r="C589" s="60"/>
      <c r="D589" s="23"/>
      <c r="E589" s="684"/>
      <c r="F589" s="683"/>
      <c r="I589" s="59"/>
      <c r="J589" s="5"/>
    </row>
    <row r="590" spans="1:14" ht="12.75" customHeight="1">
      <c r="A590" s="74"/>
      <c r="B590" s="95" t="s">
        <v>209</v>
      </c>
      <c r="C590" s="60"/>
      <c r="D590" s="23"/>
      <c r="E590" s="684"/>
      <c r="F590" s="683"/>
      <c r="I590" s="59"/>
      <c r="J590" s="5"/>
    </row>
    <row r="591" spans="1:14" ht="12.75" customHeight="1">
      <c r="A591" s="74"/>
      <c r="B591" s="95" t="s">
        <v>210</v>
      </c>
      <c r="C591" s="60"/>
      <c r="D591" s="23"/>
      <c r="E591" s="684"/>
      <c r="F591" s="683"/>
      <c r="I591" s="59"/>
      <c r="J591" s="5"/>
    </row>
    <row r="592" spans="1:14" ht="12.75" customHeight="1">
      <c r="A592" s="74"/>
      <c r="B592" s="95" t="s">
        <v>211</v>
      </c>
      <c r="C592" s="60"/>
      <c r="D592" s="23"/>
      <c r="E592" s="684"/>
      <c r="F592" s="683"/>
      <c r="I592" s="59"/>
      <c r="J592" s="5"/>
    </row>
    <row r="593" spans="1:10" ht="12.75" customHeight="1">
      <c r="A593" s="74"/>
      <c r="B593" s="95" t="s">
        <v>212</v>
      </c>
      <c r="C593" s="60"/>
      <c r="D593" s="23"/>
      <c r="E593" s="684"/>
      <c r="F593" s="683"/>
      <c r="I593" s="59"/>
      <c r="J593" s="5"/>
    </row>
    <row r="594" spans="1:10" ht="12.75" customHeight="1">
      <c r="A594" s="74"/>
      <c r="B594" s="95" t="s">
        <v>213</v>
      </c>
      <c r="C594" s="60"/>
      <c r="D594" s="23"/>
      <c r="E594" s="684"/>
      <c r="F594" s="683"/>
      <c r="I594" s="59"/>
      <c r="J594" s="5"/>
    </row>
    <row r="595" spans="1:10" ht="12.75" customHeight="1">
      <c r="A595" s="74"/>
      <c r="B595" s="95" t="s">
        <v>214</v>
      </c>
      <c r="C595" s="60"/>
      <c r="D595" s="23"/>
      <c r="E595" s="684"/>
      <c r="F595" s="683"/>
      <c r="I595" s="59"/>
      <c r="J595" s="5"/>
    </row>
    <row r="596" spans="1:10" ht="12.75" customHeight="1">
      <c r="A596" s="74"/>
      <c r="B596" s="95" t="s">
        <v>215</v>
      </c>
      <c r="C596" s="60"/>
      <c r="D596" s="23"/>
      <c r="E596" s="684"/>
      <c r="F596" s="683"/>
      <c r="I596" s="59"/>
      <c r="J596" s="5"/>
    </row>
    <row r="597" spans="1:10" ht="12.75" customHeight="1">
      <c r="A597" s="616"/>
      <c r="B597" s="617" t="s">
        <v>216</v>
      </c>
      <c r="C597" s="614"/>
      <c r="D597" s="110"/>
      <c r="E597" s="687"/>
      <c r="F597" s="713"/>
      <c r="I597" s="59"/>
      <c r="J597" s="5"/>
    </row>
    <row r="598" spans="1:10" ht="12.75" customHeight="1">
      <c r="A598" s="74"/>
      <c r="B598" s="95" t="s">
        <v>217</v>
      </c>
      <c r="C598" s="60"/>
      <c r="D598" s="23"/>
      <c r="E598" s="684"/>
      <c r="F598" s="683"/>
      <c r="I598" s="59"/>
      <c r="J598" s="5"/>
    </row>
    <row r="599" spans="1:10" ht="12.75" customHeight="1">
      <c r="A599" s="74"/>
      <c r="B599" s="95" t="s">
        <v>218</v>
      </c>
      <c r="C599" s="60"/>
      <c r="D599" s="23"/>
      <c r="E599" s="684"/>
      <c r="F599" s="683"/>
      <c r="I599" s="59"/>
      <c r="J599" s="5"/>
    </row>
    <row r="600" spans="1:10" ht="12.75" customHeight="1">
      <c r="A600" s="74"/>
      <c r="B600" s="95" t="s">
        <v>219</v>
      </c>
      <c r="C600" s="60"/>
      <c r="D600" s="23"/>
      <c r="E600" s="684"/>
      <c r="F600" s="683"/>
      <c r="I600" s="59"/>
      <c r="J600" s="5"/>
    </row>
    <row r="601" spans="1:10" ht="12.75" customHeight="1">
      <c r="A601" s="74"/>
      <c r="B601" s="95" t="s">
        <v>220</v>
      </c>
      <c r="C601" s="60"/>
      <c r="D601" s="40"/>
      <c r="E601" s="684"/>
      <c r="F601" s="683"/>
      <c r="I601" s="59"/>
      <c r="J601" s="5"/>
    </row>
    <row r="602" spans="1:10" ht="12.75" customHeight="1">
      <c r="A602" s="74"/>
      <c r="B602" s="95" t="s">
        <v>221</v>
      </c>
      <c r="C602" s="60"/>
      <c r="D602" s="40"/>
      <c r="E602" s="684"/>
      <c r="F602" s="683"/>
      <c r="I602" s="59"/>
      <c r="J602" s="5"/>
    </row>
    <row r="603" spans="1:10" ht="12.75" customHeight="1">
      <c r="A603" s="74"/>
      <c r="B603" s="95" t="s">
        <v>222</v>
      </c>
      <c r="C603" s="60"/>
      <c r="D603" s="40"/>
      <c r="E603" s="684"/>
      <c r="F603" s="683"/>
      <c r="I603" s="59"/>
      <c r="J603" s="5"/>
    </row>
    <row r="604" spans="1:10" ht="12.75" customHeight="1">
      <c r="A604" s="74"/>
      <c r="B604" s="95" t="s">
        <v>223</v>
      </c>
      <c r="C604" s="60"/>
      <c r="D604" s="40"/>
      <c r="E604" s="684"/>
      <c r="F604" s="683"/>
      <c r="I604" s="59"/>
      <c r="J604" s="5"/>
    </row>
    <row r="605" spans="1:10" ht="12.75" customHeight="1">
      <c r="A605" s="74"/>
      <c r="B605" s="95" t="s">
        <v>224</v>
      </c>
      <c r="C605" s="60"/>
      <c r="D605" s="40"/>
      <c r="E605" s="684"/>
      <c r="F605" s="683"/>
      <c r="I605" s="59"/>
      <c r="J605" s="5"/>
    </row>
    <row r="606" spans="1:10" ht="12.75" customHeight="1">
      <c r="A606" s="74"/>
      <c r="B606" s="634" t="s">
        <v>165</v>
      </c>
      <c r="C606" s="60"/>
      <c r="D606" s="40"/>
      <c r="E606" s="684"/>
      <c r="F606" s="683"/>
      <c r="I606" s="59"/>
      <c r="J606" s="5"/>
    </row>
    <row r="607" spans="1:10" ht="12.75" customHeight="1">
      <c r="A607" s="74"/>
      <c r="B607" s="634" t="s">
        <v>225</v>
      </c>
      <c r="C607" s="60"/>
      <c r="D607" s="40"/>
      <c r="E607" s="684"/>
      <c r="F607" s="683"/>
      <c r="I607" s="59"/>
      <c r="J607" s="5"/>
    </row>
    <row r="608" spans="1:10" ht="12.75" customHeight="1">
      <c r="A608" s="74"/>
      <c r="B608" s="634" t="s">
        <v>480</v>
      </c>
      <c r="C608" s="60"/>
      <c r="D608" s="40"/>
      <c r="E608" s="684"/>
      <c r="F608" s="683"/>
      <c r="I608" s="59"/>
      <c r="J608" s="5"/>
    </row>
    <row r="609" spans="1:10" ht="12.75" customHeight="1">
      <c r="A609" s="74"/>
      <c r="B609" s="95" t="s">
        <v>226</v>
      </c>
      <c r="C609" s="60"/>
      <c r="D609" s="40"/>
      <c r="E609" s="684"/>
      <c r="F609" s="683"/>
      <c r="I609" s="59"/>
      <c r="J609" s="5"/>
    </row>
    <row r="610" spans="1:10" ht="12.75" customHeight="1">
      <c r="A610" s="74"/>
      <c r="B610" s="95" t="s">
        <v>227</v>
      </c>
      <c r="C610" s="60"/>
      <c r="D610" s="40"/>
      <c r="E610" s="684"/>
      <c r="F610" s="683"/>
      <c r="I610" s="59"/>
      <c r="J610" s="5"/>
    </row>
    <row r="611" spans="1:10" ht="12.75" customHeight="1">
      <c r="A611" s="74"/>
      <c r="B611" s="95" t="s">
        <v>228</v>
      </c>
      <c r="C611" s="60"/>
      <c r="D611" s="40"/>
      <c r="E611" s="684"/>
      <c r="F611" s="683"/>
      <c r="I611" s="59"/>
      <c r="J611" s="5"/>
    </row>
    <row r="612" spans="1:10" ht="12.75" customHeight="1">
      <c r="A612" s="74"/>
      <c r="B612" s="95" t="s">
        <v>229</v>
      </c>
      <c r="C612" s="60"/>
      <c r="D612" s="40"/>
      <c r="E612" s="684"/>
      <c r="F612" s="683"/>
      <c r="I612" s="59"/>
      <c r="J612" s="5"/>
    </row>
    <row r="613" spans="1:10" ht="12.75" customHeight="1">
      <c r="A613" s="74"/>
      <c r="B613" s="42"/>
      <c r="C613" s="60"/>
      <c r="D613" s="40"/>
      <c r="E613" s="684"/>
      <c r="F613" s="683"/>
      <c r="I613" s="59"/>
      <c r="J613" s="5"/>
    </row>
    <row r="614" spans="1:10" ht="12.75" customHeight="1">
      <c r="A614" s="74"/>
      <c r="B614" s="31"/>
      <c r="C614" s="37"/>
      <c r="D614" s="103"/>
      <c r="E614" s="684"/>
      <c r="F614" s="683"/>
      <c r="I614" s="59"/>
      <c r="J614" s="5"/>
    </row>
    <row r="615" spans="1:10" ht="12.75" customHeight="1">
      <c r="A615" s="74"/>
      <c r="B615" s="31" t="s">
        <v>261</v>
      </c>
      <c r="C615" s="37"/>
      <c r="D615" s="78">
        <f>(5.7*2)*8</f>
        <v>91.2</v>
      </c>
      <c r="E615" s="684"/>
      <c r="F615" s="683"/>
      <c r="I615" s="59"/>
      <c r="J615" s="5"/>
    </row>
    <row r="616" spans="1:10" ht="12.75" customHeight="1">
      <c r="A616" s="74"/>
      <c r="B616" s="31"/>
      <c r="C616" s="37"/>
      <c r="D616" s="103"/>
      <c r="E616" s="684"/>
      <c r="F616" s="683"/>
      <c r="I616" s="59"/>
      <c r="J616" s="5"/>
    </row>
    <row r="617" spans="1:10" ht="12.75" customHeight="1">
      <c r="A617" s="74"/>
      <c r="B617" s="31" t="s">
        <v>240</v>
      </c>
      <c r="C617" s="37"/>
      <c r="D617" s="103">
        <v>11469.93</v>
      </c>
      <c r="E617" s="684"/>
      <c r="F617" s="683"/>
      <c r="I617" s="59"/>
      <c r="J617" s="5"/>
    </row>
    <row r="618" spans="1:10" ht="12.75" customHeight="1">
      <c r="A618" s="74"/>
      <c r="B618" s="23"/>
      <c r="C618" s="60"/>
      <c r="D618" s="40"/>
      <c r="E618" s="684"/>
      <c r="F618" s="683"/>
      <c r="I618" s="59"/>
      <c r="J618" s="5"/>
    </row>
    <row r="619" spans="1:10" ht="12.75" customHeight="1">
      <c r="A619" s="74"/>
      <c r="B619" s="43" t="s">
        <v>231</v>
      </c>
      <c r="C619" s="22" t="s">
        <v>183</v>
      </c>
      <c r="D619" s="40">
        <f>SUM(D614:D617)</f>
        <v>11561.130000000001</v>
      </c>
      <c r="E619" s="684">
        <v>0</v>
      </c>
      <c r="F619" s="683">
        <f>D619*E619</f>
        <v>0</v>
      </c>
      <c r="I619" s="59"/>
      <c r="J619" s="5"/>
    </row>
    <row r="620" spans="1:10" ht="13.8" customHeight="1" thickBot="1">
      <c r="A620" s="74"/>
      <c r="B620" s="75"/>
      <c r="C620" s="75"/>
      <c r="D620" s="75"/>
      <c r="E620" s="721"/>
      <c r="F620" s="722"/>
      <c r="I620" s="59"/>
      <c r="J620" s="5"/>
    </row>
    <row r="621" spans="1:10" ht="15" customHeight="1" thickTop="1" thickBot="1">
      <c r="A621" s="908" t="s">
        <v>230</v>
      </c>
      <c r="B621" s="909"/>
      <c r="C621" s="909"/>
      <c r="D621" s="909"/>
      <c r="E621" s="909"/>
      <c r="F621" s="691">
        <f>SUM(F619:F620)</f>
        <v>0</v>
      </c>
      <c r="I621" s="59"/>
      <c r="J621" s="5"/>
    </row>
    <row r="622" spans="1:10" ht="15" customHeight="1" thickTop="1" thickBot="1">
      <c r="A622" s="63" t="s">
        <v>192</v>
      </c>
      <c r="B622" s="903" t="s">
        <v>25</v>
      </c>
      <c r="C622" s="903"/>
      <c r="D622" s="903"/>
      <c r="E622" s="903"/>
      <c r="F622" s="904"/>
      <c r="I622" s="59"/>
      <c r="J622" s="5"/>
    </row>
    <row r="623" spans="1:10" ht="12.75" customHeight="1" thickTop="1">
      <c r="A623" s="74"/>
      <c r="B623" s="75"/>
      <c r="C623" s="75"/>
      <c r="D623" s="75"/>
      <c r="E623" s="721"/>
      <c r="F623" s="722"/>
      <c r="I623" s="59"/>
      <c r="J623" s="5"/>
    </row>
    <row r="624" spans="1:10" ht="12.75" customHeight="1">
      <c r="A624" s="55" t="s">
        <v>190</v>
      </c>
      <c r="B624" s="24" t="s">
        <v>43</v>
      </c>
      <c r="C624" s="22"/>
      <c r="D624" s="22"/>
      <c r="E624" s="682"/>
      <c r="F624" s="683"/>
      <c r="I624" s="59"/>
      <c r="J624" s="5"/>
    </row>
    <row r="625" spans="1:10" ht="12.75" customHeight="1">
      <c r="A625" s="55"/>
      <c r="B625" s="24" t="s">
        <v>44</v>
      </c>
      <c r="C625" s="22"/>
      <c r="D625" s="22"/>
      <c r="E625" s="682"/>
      <c r="F625" s="683"/>
      <c r="I625" s="59"/>
      <c r="J625" s="5"/>
    </row>
    <row r="626" spans="1:10" ht="12.75" customHeight="1">
      <c r="A626" s="55"/>
      <c r="B626" s="24" t="s">
        <v>45</v>
      </c>
      <c r="C626" s="22"/>
      <c r="D626" s="22"/>
      <c r="E626" s="682"/>
      <c r="F626" s="683"/>
      <c r="I626" s="59"/>
      <c r="J626" s="5"/>
    </row>
    <row r="627" spans="1:10" ht="12.75" customHeight="1">
      <c r="A627" s="55"/>
      <c r="B627" s="24" t="s">
        <v>46</v>
      </c>
      <c r="C627" s="22"/>
      <c r="D627" s="22"/>
      <c r="E627" s="682"/>
      <c r="F627" s="683"/>
      <c r="I627" s="59"/>
      <c r="J627" s="5"/>
    </row>
    <row r="628" spans="1:10" ht="12.75" customHeight="1">
      <c r="A628" s="55"/>
      <c r="B628" s="24" t="s">
        <v>4</v>
      </c>
      <c r="C628" s="22" t="s">
        <v>27</v>
      </c>
      <c r="D628" s="78">
        <v>271.83999999999997</v>
      </c>
      <c r="E628" s="684">
        <v>0</v>
      </c>
      <c r="F628" s="686">
        <f>E628*D628</f>
        <v>0</v>
      </c>
      <c r="I628" s="59"/>
      <c r="J628" s="5"/>
    </row>
    <row r="629" spans="1:10" ht="12.75" customHeight="1">
      <c r="A629" s="55"/>
      <c r="B629" s="24"/>
      <c r="C629" s="22"/>
      <c r="D629" s="78"/>
      <c r="E629" s="684"/>
      <c r="F629" s="686"/>
      <c r="I629" s="59"/>
      <c r="J629" s="5"/>
    </row>
    <row r="630" spans="1:10" ht="12.75" customHeight="1">
      <c r="A630" s="55" t="s">
        <v>404</v>
      </c>
      <c r="B630" s="125" t="s">
        <v>275</v>
      </c>
      <c r="C630" s="136"/>
      <c r="D630" s="32"/>
      <c r="E630" s="693"/>
      <c r="F630" s="686"/>
      <c r="I630" s="59"/>
      <c r="J630" s="5"/>
    </row>
    <row r="631" spans="1:10" ht="12.75" customHeight="1">
      <c r="A631" s="55"/>
      <c r="B631" s="23" t="s">
        <v>285</v>
      </c>
      <c r="C631" s="136"/>
      <c r="D631" s="32"/>
      <c r="E631" s="693"/>
      <c r="F631" s="686"/>
      <c r="I631" s="59"/>
      <c r="J631" s="5"/>
    </row>
    <row r="632" spans="1:10" ht="12.75" customHeight="1">
      <c r="A632" s="55"/>
      <c r="B632" s="23" t="s">
        <v>286</v>
      </c>
      <c r="C632" s="136"/>
      <c r="D632" s="32"/>
      <c r="E632" s="693"/>
      <c r="F632" s="686"/>
      <c r="I632" s="59"/>
      <c r="J632" s="5"/>
    </row>
    <row r="633" spans="1:10" ht="12.75" customHeight="1">
      <c r="A633" s="55"/>
      <c r="B633" s="30" t="s">
        <v>284</v>
      </c>
      <c r="C633" s="136"/>
      <c r="D633" s="32"/>
      <c r="E633" s="693"/>
      <c r="F633" s="686"/>
      <c r="I633" s="59"/>
      <c r="J633" s="5"/>
    </row>
    <row r="634" spans="1:10" ht="12.75" customHeight="1">
      <c r="A634" s="55"/>
      <c r="B634" s="30" t="s">
        <v>276</v>
      </c>
      <c r="C634" s="136"/>
      <c r="D634" s="32"/>
      <c r="E634" s="693"/>
      <c r="F634" s="686"/>
      <c r="I634" s="59"/>
      <c r="J634" s="5"/>
    </row>
    <row r="635" spans="1:10" ht="12.75" customHeight="1">
      <c r="A635" s="55"/>
      <c r="B635" s="30" t="s">
        <v>277</v>
      </c>
      <c r="C635" s="136"/>
      <c r="D635" s="32"/>
      <c r="E635" s="693"/>
      <c r="F635" s="686"/>
      <c r="I635" s="59"/>
      <c r="J635" s="5"/>
    </row>
    <row r="636" spans="1:10" ht="12.75" customHeight="1">
      <c r="A636" s="55"/>
      <c r="B636" s="23" t="s">
        <v>278</v>
      </c>
      <c r="C636" s="136"/>
      <c r="D636" s="32"/>
      <c r="E636" s="693"/>
      <c r="F636" s="686"/>
      <c r="I636" s="59"/>
      <c r="J636" s="5"/>
    </row>
    <row r="637" spans="1:10" ht="12.75" customHeight="1">
      <c r="A637" s="55"/>
      <c r="B637" s="23" t="s">
        <v>279</v>
      </c>
      <c r="C637" s="136"/>
      <c r="D637" s="32"/>
      <c r="E637" s="693"/>
      <c r="F637" s="686"/>
      <c r="I637" s="59"/>
      <c r="J637" s="5"/>
    </row>
    <row r="638" spans="1:10" ht="12.75" customHeight="1">
      <c r="A638" s="55"/>
      <c r="B638" s="23" t="s">
        <v>280</v>
      </c>
      <c r="C638" s="136"/>
      <c r="D638" s="32"/>
      <c r="E638" s="693"/>
      <c r="F638" s="686"/>
      <c r="I638" s="59"/>
      <c r="J638" s="5"/>
    </row>
    <row r="639" spans="1:10" ht="12.75" customHeight="1">
      <c r="A639" s="55"/>
      <c r="B639" s="23" t="s">
        <v>281</v>
      </c>
      <c r="C639" s="136"/>
      <c r="D639" s="32"/>
      <c r="E639" s="693"/>
      <c r="F639" s="686"/>
      <c r="I639" s="59"/>
      <c r="J639" s="5"/>
    </row>
    <row r="640" spans="1:10" ht="12.75" customHeight="1">
      <c r="A640" s="55"/>
      <c r="B640" s="60" t="s">
        <v>282</v>
      </c>
      <c r="C640" s="136"/>
      <c r="D640" s="32"/>
      <c r="E640" s="693"/>
      <c r="F640" s="686"/>
      <c r="I640" s="59"/>
      <c r="J640" s="5"/>
    </row>
    <row r="641" spans="1:10" ht="12.75" customHeight="1">
      <c r="A641" s="55"/>
      <c r="B641" s="60" t="s">
        <v>283</v>
      </c>
      <c r="C641" s="136"/>
      <c r="D641" s="32"/>
      <c r="E641" s="693"/>
      <c r="F641" s="686"/>
      <c r="I641" s="59"/>
      <c r="J641" s="5"/>
    </row>
    <row r="642" spans="1:10" ht="12.75" customHeight="1">
      <c r="A642" s="55"/>
      <c r="B642" s="30" t="s">
        <v>4</v>
      </c>
      <c r="C642" s="136"/>
      <c r="D642" s="32"/>
      <c r="E642" s="693"/>
      <c r="F642" s="686"/>
      <c r="I642" s="59"/>
      <c r="J642" s="5"/>
    </row>
    <row r="643" spans="1:10" ht="12.75" customHeight="1">
      <c r="A643" s="55"/>
      <c r="B643" s="170" t="s">
        <v>371</v>
      </c>
      <c r="C643" s="41" t="s">
        <v>21</v>
      </c>
      <c r="D643" s="33">
        <f>110.79+27.89+26.76+15.48+16.17*3+15.7</f>
        <v>245.13</v>
      </c>
      <c r="E643" s="685">
        <v>0</v>
      </c>
      <c r="F643" s="686">
        <f>+D643*E643</f>
        <v>0</v>
      </c>
      <c r="I643" s="59"/>
      <c r="J643" s="5"/>
    </row>
    <row r="644" spans="1:10" ht="12.75" customHeight="1">
      <c r="A644" s="55"/>
      <c r="B644" s="24"/>
      <c r="C644" s="22"/>
      <c r="D644" s="78"/>
      <c r="E644" s="684"/>
      <c r="F644" s="686"/>
      <c r="I644" s="59"/>
      <c r="J644" s="5"/>
    </row>
    <row r="645" spans="1:10" s="865" customFormat="1" ht="92.4">
      <c r="A645" s="870" t="s">
        <v>952</v>
      </c>
      <c r="B645" s="868" t="s">
        <v>953</v>
      </c>
      <c r="C645" s="871"/>
      <c r="D645" s="869"/>
      <c r="E645" s="721"/>
      <c r="F645" s="722"/>
      <c r="G645" s="863"/>
      <c r="I645" s="866"/>
      <c r="J645" s="864"/>
    </row>
    <row r="646" spans="1:10" s="865" customFormat="1" ht="66">
      <c r="A646" s="870"/>
      <c r="B646" s="868" t="s">
        <v>954</v>
      </c>
      <c r="C646" s="871"/>
      <c r="D646" s="869"/>
      <c r="E646" s="721"/>
      <c r="F646" s="722"/>
      <c r="G646" s="863"/>
      <c r="I646" s="866"/>
      <c r="J646" s="864"/>
    </row>
    <row r="647" spans="1:10" s="865" customFormat="1" ht="26.4">
      <c r="A647" s="894"/>
      <c r="B647" s="895" t="s">
        <v>955</v>
      </c>
      <c r="C647" s="896"/>
      <c r="D647" s="897"/>
      <c r="E647" s="898"/>
      <c r="F647" s="899"/>
      <c r="G647" s="863"/>
      <c r="I647" s="866"/>
      <c r="J647" s="864"/>
    </row>
    <row r="648" spans="1:10" s="865" customFormat="1">
      <c r="A648" s="870"/>
      <c r="B648" s="872" t="s">
        <v>956</v>
      </c>
      <c r="C648" s="871"/>
      <c r="D648" s="869"/>
      <c r="E648" s="721"/>
      <c r="F648" s="722"/>
      <c r="G648" s="863"/>
      <c r="I648" s="866"/>
      <c r="J648" s="864"/>
    </row>
    <row r="649" spans="1:10" s="865" customFormat="1" ht="26.4">
      <c r="A649" s="870"/>
      <c r="B649" s="867" t="s">
        <v>957</v>
      </c>
      <c r="C649" s="871"/>
      <c r="D649" s="869"/>
      <c r="E649" s="721"/>
      <c r="F649" s="722"/>
      <c r="G649" s="863"/>
      <c r="I649" s="866"/>
      <c r="J649" s="864"/>
    </row>
    <row r="650" spans="1:10" s="865" customFormat="1" ht="52.8">
      <c r="A650" s="870"/>
      <c r="B650" s="868" t="s">
        <v>958</v>
      </c>
      <c r="C650" s="873" t="s">
        <v>959</v>
      </c>
      <c r="D650" s="874">
        <v>235.69</v>
      </c>
      <c r="E650" s="862">
        <v>0</v>
      </c>
      <c r="F650" s="686">
        <f>+D650*E650</f>
        <v>0</v>
      </c>
      <c r="G650" s="863"/>
      <c r="I650" s="866"/>
      <c r="J650" s="864"/>
    </row>
    <row r="651" spans="1:10" ht="12.75" customHeight="1" thickBot="1">
      <c r="A651" s="55"/>
      <c r="B651" s="24"/>
      <c r="C651" s="22"/>
      <c r="D651" s="35"/>
      <c r="E651" s="684"/>
      <c r="F651" s="686"/>
      <c r="I651" s="59"/>
      <c r="J651" s="5"/>
    </row>
    <row r="652" spans="1:10" ht="15" customHeight="1" thickTop="1" thickBot="1">
      <c r="A652" s="102"/>
      <c r="B652" s="900" t="s">
        <v>162</v>
      </c>
      <c r="C652" s="901"/>
      <c r="D652" s="901"/>
      <c r="E652" s="902"/>
      <c r="F652" s="723">
        <f>SUM(F624:F651)</f>
        <v>0</v>
      </c>
      <c r="I652" s="59"/>
      <c r="J652" s="5"/>
    </row>
    <row r="653" spans="1:10" ht="13.8" thickTop="1">
      <c r="A653" s="79"/>
      <c r="B653" s="79"/>
      <c r="C653" s="79"/>
      <c r="D653" s="79"/>
      <c r="E653" s="79"/>
      <c r="F653" s="114"/>
      <c r="I653" s="59"/>
      <c r="J653" s="5"/>
    </row>
    <row r="654" spans="1:10">
      <c r="A654" s="79"/>
      <c r="B654" s="79"/>
      <c r="C654" s="79"/>
      <c r="D654" s="79"/>
      <c r="E654" s="79"/>
      <c r="F654" s="114"/>
      <c r="I654" s="59"/>
      <c r="J654" s="5"/>
    </row>
    <row r="655" spans="1:10" ht="15.9" customHeight="1" thickBot="1">
      <c r="A655" s="80"/>
      <c r="B655" s="80"/>
      <c r="C655" s="80"/>
      <c r="D655" s="80"/>
      <c r="E655" s="80"/>
      <c r="F655" s="115"/>
    </row>
    <row r="656" spans="1:10" ht="19.5" customHeight="1" thickTop="1" thickBot="1">
      <c r="A656" s="81" t="s">
        <v>481</v>
      </c>
      <c r="B656" s="931" t="s">
        <v>3</v>
      </c>
      <c r="C656" s="931"/>
      <c r="D656" s="931"/>
      <c r="E656" s="931"/>
      <c r="F656" s="932"/>
    </row>
    <row r="657" spans="1:10" ht="17.25" customHeight="1" thickTop="1" thickBot="1">
      <c r="A657" s="51" t="str">
        <f>A7</f>
        <v>01.00.</v>
      </c>
      <c r="B657" s="930" t="str">
        <f>B7</f>
        <v>ДЕМОНТАЖНИ РАДОВИ</v>
      </c>
      <c r="C657" s="930"/>
      <c r="D657" s="930"/>
      <c r="E657" s="930"/>
      <c r="F657" s="724">
        <f>F106</f>
        <v>0</v>
      </c>
    </row>
    <row r="658" spans="1:10" ht="17.25" customHeight="1" thickTop="1" thickBot="1">
      <c r="A658" s="51" t="str">
        <f>A107</f>
        <v>02.00.</v>
      </c>
      <c r="B658" s="938" t="str">
        <f>B107</f>
        <v>БЕТОНСКИ И АРМИРАНО БЕТОНСКИ РАДОВИ</v>
      </c>
      <c r="C658" s="939"/>
      <c r="D658" s="939"/>
      <c r="E658" s="940"/>
      <c r="F658" s="724">
        <f>F146</f>
        <v>0</v>
      </c>
    </row>
    <row r="659" spans="1:10" ht="17.25" customHeight="1" thickTop="1" thickBot="1">
      <c r="A659" s="51" t="str">
        <f>A147</f>
        <v>03.00.</v>
      </c>
      <c r="B659" s="180" t="str">
        <f>B147</f>
        <v>АРМИРАЧКИ РАДОВИ</v>
      </c>
      <c r="C659" s="181"/>
      <c r="D659" s="181"/>
      <c r="E659" s="182"/>
      <c r="F659" s="724">
        <f>F155</f>
        <v>0</v>
      </c>
    </row>
    <row r="660" spans="1:10" ht="17.25" customHeight="1" thickTop="1" thickBot="1">
      <c r="A660" s="51" t="str">
        <f>A156</f>
        <v>04.00.</v>
      </c>
      <c r="B660" s="180" t="str">
        <f>B156</f>
        <v>ЗИДАРСКИ РАДОВИ</v>
      </c>
      <c r="C660" s="181"/>
      <c r="D660" s="181"/>
      <c r="E660" s="182"/>
      <c r="F660" s="724">
        <f>F179</f>
        <v>0</v>
      </c>
    </row>
    <row r="661" spans="1:10" ht="17.25" customHeight="1" thickTop="1" thickBot="1">
      <c r="A661" s="51" t="str">
        <f>A180</f>
        <v>05.00.</v>
      </c>
      <c r="B661" s="180" t="str">
        <f>B180</f>
        <v>ИЗОЛАТЕРСКИ РАДОВИ</v>
      </c>
      <c r="C661" s="181"/>
      <c r="D661" s="181"/>
      <c r="E661" s="182"/>
      <c r="F661" s="724">
        <f>F203</f>
        <v>0</v>
      </c>
    </row>
    <row r="662" spans="1:10" ht="17.25" customHeight="1" thickTop="1" thickBot="1">
      <c r="A662" s="51" t="str">
        <f>A204</f>
        <v>06.00.</v>
      </c>
      <c r="B662" s="180" t="str">
        <f>B204</f>
        <v>СТОЛАРСКИ  РАДОВИ</v>
      </c>
      <c r="C662" s="181"/>
      <c r="D662" s="181"/>
      <c r="E662" s="182"/>
      <c r="F662" s="724">
        <f>F229</f>
        <v>0</v>
      </c>
    </row>
    <row r="663" spans="1:10" ht="17.25" customHeight="1" thickTop="1" thickBot="1">
      <c r="A663" s="51" t="str">
        <f>A230</f>
        <v>07.00.</v>
      </c>
      <c r="B663" s="930" t="str">
        <f>B230</f>
        <v>АЛУМИНАРИЈА И БРАВАРСКИ РАДОВИ</v>
      </c>
      <c r="C663" s="930"/>
      <c r="D663" s="930"/>
      <c r="E663" s="930"/>
      <c r="F663" s="724">
        <f>F322</f>
        <v>0</v>
      </c>
    </row>
    <row r="664" spans="1:10" ht="17.25" customHeight="1" thickTop="1" thickBot="1">
      <c r="A664" s="51" t="str">
        <f>A323</f>
        <v>08.00.</v>
      </c>
      <c r="B664" s="82" t="str">
        <f>B323</f>
        <v>КЕРАМИЧАРСКИ РАДОВИ</v>
      </c>
      <c r="C664" s="181"/>
      <c r="D664" s="181"/>
      <c r="E664" s="182"/>
      <c r="F664" s="724">
        <f>F343</f>
        <v>0</v>
      </c>
    </row>
    <row r="665" spans="1:10" ht="17.25" customHeight="1" thickTop="1" thickBot="1">
      <c r="A665" s="51" t="str">
        <f>A344</f>
        <v>09.00.</v>
      </c>
      <c r="B665" s="930" t="str">
        <f>B344</f>
        <v>ОБЛАГАЊЕ ПОДОВА</v>
      </c>
      <c r="C665" s="930"/>
      <c r="D665" s="930"/>
      <c r="E665" s="930"/>
      <c r="F665" s="724">
        <f>F382</f>
        <v>0</v>
      </c>
      <c r="J665" s="83"/>
    </row>
    <row r="666" spans="1:10" ht="17.25" customHeight="1" thickTop="1" thickBot="1">
      <c r="A666" s="51" t="str">
        <f>A383</f>
        <v>10.00.</v>
      </c>
      <c r="B666" s="930" t="str">
        <f>B383</f>
        <v>СУВОМОНТАЖНИ РАДОВИ</v>
      </c>
      <c r="C666" s="930"/>
      <c r="D666" s="930"/>
      <c r="E666" s="930"/>
      <c r="F666" s="724">
        <f>F563</f>
        <v>0</v>
      </c>
      <c r="J666" s="83"/>
    </row>
    <row r="667" spans="1:10" ht="17.25" customHeight="1" thickTop="1" thickBot="1">
      <c r="A667" s="51" t="str">
        <f>A564</f>
        <v>11.00.</v>
      </c>
      <c r="B667" s="930" t="str">
        <f>B564</f>
        <v>МОЛЕРСКО ФАРБАРСКИ РАДОВИ</v>
      </c>
      <c r="C667" s="930"/>
      <c r="D667" s="930"/>
      <c r="E667" s="930"/>
      <c r="F667" s="724">
        <f>F586</f>
        <v>0</v>
      </c>
      <c r="J667" s="83"/>
    </row>
    <row r="668" spans="1:10" ht="17.25" customHeight="1" thickTop="1" thickBot="1">
      <c r="A668" s="51" t="str">
        <f>A587</f>
        <v>12.00.</v>
      </c>
      <c r="B668" s="180" t="str">
        <f>B587</f>
        <v>ЧЕЛИЧНА КОНСТРУКЦИЈА</v>
      </c>
      <c r="C668" s="181"/>
      <c r="D668" s="181"/>
      <c r="E668" s="182"/>
      <c r="F668" s="724">
        <f>F621</f>
        <v>0</v>
      </c>
      <c r="J668" s="83"/>
    </row>
    <row r="669" spans="1:10" ht="17.25" customHeight="1" thickTop="1" thickBot="1">
      <c r="A669" s="51" t="str">
        <f>A622</f>
        <v>13.00.</v>
      </c>
      <c r="B669" s="180" t="str">
        <f>B622</f>
        <v>РАЗНИ РАДОВИ</v>
      </c>
      <c r="C669" s="181"/>
      <c r="D669" s="181"/>
      <c r="E669" s="182"/>
      <c r="F669" s="724">
        <f>F652</f>
        <v>0</v>
      </c>
      <c r="J669" s="83"/>
    </row>
    <row r="670" spans="1:10" ht="17.25" customHeight="1" thickTop="1" thickBot="1">
      <c r="A670" s="51"/>
      <c r="B670" s="82"/>
      <c r="C670" s="181"/>
      <c r="D670" s="181"/>
      <c r="E670" s="182"/>
      <c r="F670" s="724"/>
      <c r="J670" s="83"/>
    </row>
    <row r="671" spans="1:10" ht="18" customHeight="1" thickTop="1" thickBot="1">
      <c r="A671" s="84"/>
      <c r="B671" s="935" t="s">
        <v>816</v>
      </c>
      <c r="C671" s="936"/>
      <c r="D671" s="936"/>
      <c r="E671" s="937"/>
      <c r="F671" s="724">
        <f>SUM(F657:F670)</f>
        <v>0</v>
      </c>
      <c r="J671" s="83"/>
    </row>
    <row r="672" spans="1:10" ht="13.8" thickTop="1">
      <c r="A672" s="86"/>
      <c r="B672" s="85"/>
      <c r="C672" s="86"/>
      <c r="D672" s="86"/>
      <c r="E672" s="86"/>
      <c r="F672" s="86"/>
    </row>
    <row r="673" spans="1:6">
      <c r="A673" s="1"/>
      <c r="B673" s="4"/>
      <c r="C673" s="1"/>
      <c r="D673" s="1"/>
      <c r="E673" s="1"/>
      <c r="F673" s="1"/>
    </row>
    <row r="674" spans="1:6">
      <c r="A674" s="1"/>
      <c r="B674" s="4"/>
      <c r="C674" s="1"/>
      <c r="D674" s="1"/>
      <c r="E674" s="1"/>
      <c r="F674" s="1"/>
    </row>
    <row r="675" spans="1:6">
      <c r="A675" s="1"/>
      <c r="B675" s="4"/>
      <c r="C675" s="1"/>
      <c r="D675" s="1"/>
      <c r="E675" s="1"/>
      <c r="F675" s="1"/>
    </row>
    <row r="676" spans="1:6">
      <c r="A676" s="1"/>
      <c r="B676" s="4"/>
      <c r="C676" s="1"/>
      <c r="D676" s="1"/>
      <c r="E676" s="1"/>
      <c r="F676" s="1"/>
    </row>
    <row r="677" spans="1:6">
      <c r="A677" s="1"/>
      <c r="B677" s="4"/>
      <c r="C677" s="1"/>
      <c r="D677" s="1"/>
      <c r="E677" s="1"/>
      <c r="F677" s="1"/>
    </row>
    <row r="678" spans="1:6">
      <c r="A678" s="1"/>
      <c r="B678" s="4"/>
      <c r="C678" s="1"/>
      <c r="D678" s="1"/>
      <c r="E678" s="1"/>
      <c r="F678" s="1"/>
    </row>
    <row r="679" spans="1:6">
      <c r="A679" s="1"/>
      <c r="B679" s="4"/>
      <c r="C679" s="1"/>
      <c r="D679" s="1"/>
      <c r="E679" s="1"/>
      <c r="F679" s="4"/>
    </row>
    <row r="680" spans="1:6">
      <c r="A680" s="1"/>
      <c r="B680" s="4"/>
      <c r="C680" s="1"/>
      <c r="D680" s="934"/>
      <c r="E680" s="934"/>
      <c r="F680" s="934"/>
    </row>
    <row r="681" spans="1:6">
      <c r="A681" s="1"/>
      <c r="B681" s="4"/>
      <c r="C681" s="1"/>
      <c r="D681" s="1"/>
      <c r="E681" s="179"/>
      <c r="F681" s="1"/>
    </row>
    <row r="682" spans="1:6">
      <c r="A682" s="1"/>
      <c r="B682" s="4"/>
      <c r="C682" s="1"/>
      <c r="D682" s="1"/>
      <c r="E682" s="179"/>
      <c r="F682" s="1"/>
    </row>
    <row r="683" spans="1:6">
      <c r="A683" s="1"/>
      <c r="B683" s="4"/>
      <c r="C683" s="1"/>
      <c r="D683" s="934"/>
      <c r="E683" s="934"/>
      <c r="F683" s="934"/>
    </row>
    <row r="684" spans="1:6">
      <c r="A684" s="1"/>
      <c r="B684" s="4"/>
      <c r="C684" s="1"/>
      <c r="D684" s="179"/>
      <c r="E684" s="179"/>
      <c r="F684" s="179"/>
    </row>
    <row r="685" spans="1:6">
      <c r="A685" s="1"/>
      <c r="B685" s="4"/>
      <c r="C685" s="1"/>
      <c r="D685" s="1"/>
      <c r="E685" s="1"/>
      <c r="F685" s="1"/>
    </row>
    <row r="686" spans="1:6">
      <c r="A686" s="1"/>
      <c r="B686" s="4"/>
      <c r="C686" s="1"/>
      <c r="D686" s="933"/>
      <c r="E686" s="933"/>
      <c r="F686" s="933"/>
    </row>
    <row r="687" spans="1:6">
      <c r="A687" s="1"/>
      <c r="B687" s="4"/>
      <c r="C687" s="1"/>
      <c r="D687" s="933"/>
      <c r="E687" s="933"/>
      <c r="F687" s="933"/>
    </row>
    <row r="688" spans="1:6">
      <c r="A688" s="1"/>
      <c r="B688" s="4"/>
      <c r="C688" s="1"/>
      <c r="D688" s="87"/>
      <c r="E688" s="88"/>
      <c r="F688" s="116"/>
    </row>
    <row r="689" spans="1:9">
      <c r="A689" s="1"/>
      <c r="B689" s="5"/>
      <c r="C689" s="1"/>
      <c r="D689" s="933"/>
      <c r="E689" s="933"/>
      <c r="F689" s="933"/>
    </row>
    <row r="699" spans="1:9">
      <c r="A699" s="46"/>
      <c r="B699" s="89"/>
      <c r="C699" s="46"/>
      <c r="D699" s="46"/>
      <c r="E699" s="46"/>
      <c r="F699" s="46"/>
      <c r="G699" s="46"/>
      <c r="I699" s="46"/>
    </row>
  </sheetData>
  <sheetProtection algorithmName="SHA-512" hashValue="hoG4btXyCSGbfkVm6nKgOp0uOW8fDmZzSI7a5UNV7IhcAmstIl8aX+TBuBXxBaFKx7ISjWgmkex65ZiTY6H2Xw==" saltValue="Rsv2oFbDesZAcwA17v4ZFg==" spinCount="100000" sheet="1" objects="1" scenarios="1"/>
  <mergeCells count="45">
    <mergeCell ref="B663:E663"/>
    <mergeCell ref="B657:E657"/>
    <mergeCell ref="B656:F656"/>
    <mergeCell ref="D689:F689"/>
    <mergeCell ref="B665:E665"/>
    <mergeCell ref="B667:E667"/>
    <mergeCell ref="D686:F686"/>
    <mergeCell ref="D680:F680"/>
    <mergeCell ref="D683:F683"/>
    <mergeCell ref="D687:F687"/>
    <mergeCell ref="B671:E671"/>
    <mergeCell ref="B666:E666"/>
    <mergeCell ref="B658:E658"/>
    <mergeCell ref="B204:F204"/>
    <mergeCell ref="A179:E179"/>
    <mergeCell ref="B180:F180"/>
    <mergeCell ref="B107:F107"/>
    <mergeCell ref="B156:F156"/>
    <mergeCell ref="A1:F1"/>
    <mergeCell ref="A2:F2"/>
    <mergeCell ref="A155:E155"/>
    <mergeCell ref="A146:E146"/>
    <mergeCell ref="B147:F147"/>
    <mergeCell ref="B5:B6"/>
    <mergeCell ref="C5:C6"/>
    <mergeCell ref="A106:E106"/>
    <mergeCell ref="A5:A6"/>
    <mergeCell ref="A3:F3"/>
    <mergeCell ref="B4:F4"/>
    <mergeCell ref="B652:E652"/>
    <mergeCell ref="B587:F587"/>
    <mergeCell ref="A203:E203"/>
    <mergeCell ref="A382:E382"/>
    <mergeCell ref="A563:E563"/>
    <mergeCell ref="B323:F323"/>
    <mergeCell ref="A586:E586"/>
    <mergeCell ref="B564:F564"/>
    <mergeCell ref="A343:E343"/>
    <mergeCell ref="B344:F344"/>
    <mergeCell ref="B383:F383"/>
    <mergeCell ref="B622:F622"/>
    <mergeCell ref="A621:E621"/>
    <mergeCell ref="A322:E322"/>
    <mergeCell ref="A229:E229"/>
    <mergeCell ref="B230:F230"/>
  </mergeCells>
  <phoneticPr fontId="0" type="noConversion"/>
  <pageMargins left="0.98425196850393704" right="0.19685039370078741" top="0.31496062992125984" bottom="0.51181102362204722" header="0.19685039370078741" footer="0.19685039370078741"/>
  <pageSetup paperSize="9" orientation="portrait" r:id="rId1"/>
  <headerFooter>
    <oddFooter>&amp;CНефрологија</oddFooter>
  </headerFooter>
  <rowBreaks count="6" manualBreakCount="6">
    <brk id="49" max="5" man="1"/>
    <brk id="103" max="5" man="1"/>
    <brk id="146" max="5" man="1"/>
    <brk id="203" max="5" man="1"/>
    <brk id="380" max="5" man="1"/>
    <brk id="654"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19"/>
  <sheetViews>
    <sheetView showZeros="0" view="pageBreakPreview" topLeftCell="A13" zoomScaleNormal="100" zoomScaleSheetLayoutView="100" workbookViewId="0">
      <selection activeCell="D14" sqref="D14"/>
    </sheetView>
  </sheetViews>
  <sheetFormatPr defaultColWidth="8.88671875" defaultRowHeight="13.2"/>
  <cols>
    <col min="1" max="1" width="10.6640625" style="192" customWidth="1"/>
    <col min="2" max="2" width="33.6640625" style="2" customWidth="1"/>
    <col min="3" max="3" width="6.44140625" style="2" customWidth="1"/>
    <col min="4" max="4" width="12" style="2" customWidth="1"/>
    <col min="5" max="5" width="13" style="2" customWidth="1"/>
    <col min="6" max="6" width="17.6640625" style="2" customWidth="1"/>
    <col min="7" max="7" width="1.6640625" style="2" customWidth="1"/>
    <col min="8" max="8" width="11.6640625" style="8" bestFit="1" customWidth="1"/>
    <col min="9" max="9" width="12.44140625" style="8" bestFit="1" customWidth="1"/>
    <col min="10" max="16384" width="8.88671875" style="8"/>
  </cols>
  <sheetData>
    <row r="1" spans="1:7" s="46" customFormat="1">
      <c r="A1" s="192"/>
      <c r="B1" s="2"/>
      <c r="C1" s="2"/>
      <c r="D1" s="2"/>
      <c r="E1" s="2"/>
      <c r="F1" s="2"/>
      <c r="G1" s="2"/>
    </row>
    <row r="2" spans="1:7" s="46" customFormat="1" ht="13.8">
      <c r="A2" s="913" t="s">
        <v>802</v>
      </c>
      <c r="B2" s="913"/>
      <c r="C2" s="913"/>
      <c r="D2" s="913"/>
      <c r="E2" s="913"/>
      <c r="F2" s="913"/>
      <c r="G2" s="2"/>
    </row>
    <row r="3" spans="1:7" s="46" customFormat="1" ht="47.25" customHeight="1">
      <c r="A3" s="914" t="s">
        <v>824</v>
      </c>
      <c r="B3" s="915"/>
      <c r="C3" s="915"/>
      <c r="D3" s="915"/>
      <c r="E3" s="915"/>
      <c r="F3" s="915"/>
      <c r="G3" s="2"/>
    </row>
    <row r="4" spans="1:7" s="46" customFormat="1">
      <c r="A4" s="965"/>
      <c r="B4" s="965"/>
      <c r="C4" s="965"/>
      <c r="D4" s="965"/>
      <c r="E4" s="965"/>
      <c r="F4" s="965"/>
      <c r="G4" s="2"/>
    </row>
    <row r="5" spans="1:7" s="46" customFormat="1" hidden="1">
      <c r="A5" s="965"/>
      <c r="B5" s="965"/>
      <c r="C5" s="965"/>
      <c r="D5" s="965"/>
      <c r="E5" s="965"/>
      <c r="F5" s="965"/>
      <c r="G5" s="2"/>
    </row>
    <row r="6" spans="1:7" s="46" customFormat="1" ht="22.5" hidden="1" customHeight="1">
      <c r="A6" s="965"/>
      <c r="B6" s="965"/>
      <c r="C6" s="965"/>
      <c r="D6" s="965"/>
      <c r="E6" s="965"/>
      <c r="F6" s="965"/>
      <c r="G6" s="2"/>
    </row>
    <row r="7" spans="1:7" s="46" customFormat="1" ht="19.5" customHeight="1" thickBot="1">
      <c r="A7" s="191" t="s">
        <v>565</v>
      </c>
      <c r="B7" s="925" t="s">
        <v>811</v>
      </c>
      <c r="C7" s="926"/>
      <c r="D7" s="926"/>
      <c r="E7" s="926"/>
      <c r="F7" s="926"/>
      <c r="G7" s="2"/>
    </row>
    <row r="8" spans="1:7" s="46" customFormat="1" ht="27.6" thickTop="1" thickBot="1">
      <c r="A8" s="966" t="s">
        <v>11</v>
      </c>
      <c r="B8" s="968" t="s">
        <v>14</v>
      </c>
      <c r="C8" s="968" t="s">
        <v>18</v>
      </c>
      <c r="D8" s="194" t="s">
        <v>12</v>
      </c>
      <c r="E8" s="194" t="s">
        <v>482</v>
      </c>
      <c r="F8" s="195" t="s">
        <v>483</v>
      </c>
      <c r="G8" s="2"/>
    </row>
    <row r="9" spans="1:7" s="46" customFormat="1" ht="14.4" thickTop="1" thickBot="1">
      <c r="A9" s="967"/>
      <c r="B9" s="969"/>
      <c r="C9" s="969"/>
      <c r="D9" s="196" t="s">
        <v>15</v>
      </c>
      <c r="E9" s="196" t="s">
        <v>16</v>
      </c>
      <c r="F9" s="197" t="s">
        <v>17</v>
      </c>
      <c r="G9" s="2"/>
    </row>
    <row r="10" spans="1:7" s="203" customFormat="1" ht="14.4" thickTop="1" thickBot="1">
      <c r="A10" s="198"/>
      <c r="B10" s="199"/>
      <c r="C10" s="200"/>
      <c r="D10" s="200"/>
      <c r="E10" s="201"/>
      <c r="F10" s="201"/>
      <c r="G10" s="202"/>
    </row>
    <row r="11" spans="1:7" s="203" customFormat="1" ht="14.4" thickTop="1" thickBot="1">
      <c r="A11" s="204" t="s">
        <v>76</v>
      </c>
      <c r="B11" s="947" t="s">
        <v>485</v>
      </c>
      <c r="C11" s="948"/>
      <c r="D11" s="948"/>
      <c r="E11" s="948"/>
      <c r="F11" s="953"/>
      <c r="G11" s="202"/>
    </row>
    <row r="12" spans="1:7" s="203" customFormat="1" ht="14.4" thickTop="1" thickBot="1">
      <c r="A12" s="204" t="s">
        <v>486</v>
      </c>
      <c r="B12" s="947" t="s">
        <v>487</v>
      </c>
      <c r="C12" s="948"/>
      <c r="D12" s="948"/>
      <c r="E12" s="948"/>
      <c r="F12" s="953"/>
      <c r="G12" s="202"/>
    </row>
    <row r="13" spans="1:7" s="203" customFormat="1" ht="66.599999999999994" thickTop="1">
      <c r="A13" s="205" t="s">
        <v>488</v>
      </c>
      <c r="B13" s="206" t="s">
        <v>489</v>
      </c>
      <c r="C13" s="207"/>
      <c r="D13" s="207"/>
      <c r="E13" s="725"/>
      <c r="F13" s="726"/>
      <c r="G13" s="202"/>
    </row>
    <row r="14" spans="1:7" s="203" customFormat="1">
      <c r="A14" s="208"/>
      <c r="B14" s="209"/>
      <c r="C14" s="210" t="s">
        <v>490</v>
      </c>
      <c r="D14" s="211">
        <v>1</v>
      </c>
      <c r="E14" s="727">
        <v>0</v>
      </c>
      <c r="F14" s="728">
        <f>+D14*E14</f>
        <v>0</v>
      </c>
      <c r="G14" s="202"/>
    </row>
    <row r="15" spans="1:7" s="203" customFormat="1">
      <c r="A15" s="212"/>
      <c r="B15" s="213"/>
      <c r="C15" s="214"/>
      <c r="D15" s="214"/>
      <c r="E15" s="215"/>
      <c r="F15" s="215"/>
      <c r="G15" s="202"/>
    </row>
    <row r="16" spans="1:7" s="203" customFormat="1">
      <c r="A16" s="941" t="s">
        <v>491</v>
      </c>
      <c r="B16" s="942"/>
      <c r="C16" s="942"/>
      <c r="D16" s="942"/>
      <c r="E16" s="943"/>
      <c r="F16" s="729">
        <f>SUM(F14:F14)</f>
        <v>0</v>
      </c>
      <c r="G16" s="202"/>
    </row>
    <row r="17" spans="1:7" s="203" customFormat="1" ht="13.8" thickBot="1">
      <c r="A17" s="216"/>
      <c r="B17" s="217"/>
      <c r="C17" s="217"/>
      <c r="D17" s="217"/>
      <c r="E17" s="217"/>
      <c r="F17" s="218"/>
      <c r="G17" s="202"/>
    </row>
    <row r="18" spans="1:7" s="203" customFormat="1" ht="14.4" thickTop="1" thickBot="1">
      <c r="A18" s="204" t="s">
        <v>492</v>
      </c>
      <c r="B18" s="947" t="s">
        <v>493</v>
      </c>
      <c r="C18" s="948"/>
      <c r="D18" s="948"/>
      <c r="E18" s="948"/>
      <c r="F18" s="953"/>
      <c r="G18" s="202"/>
    </row>
    <row r="19" spans="1:7" s="203" customFormat="1" ht="409.6" thickTop="1">
      <c r="A19" s="205" t="s">
        <v>494</v>
      </c>
      <c r="B19" s="206" t="s">
        <v>495</v>
      </c>
      <c r="C19" s="207"/>
      <c r="D19" s="207"/>
      <c r="E19" s="725"/>
      <c r="F19" s="726"/>
      <c r="G19" s="202"/>
    </row>
    <row r="20" spans="1:7" s="203" customFormat="1">
      <c r="A20" s="208"/>
      <c r="B20" s="209" t="s">
        <v>496</v>
      </c>
      <c r="C20" s="210" t="s">
        <v>497</v>
      </c>
      <c r="D20" s="211">
        <v>6</v>
      </c>
      <c r="E20" s="727">
        <v>0</v>
      </c>
      <c r="F20" s="728">
        <f>+D20*E20</f>
        <v>0</v>
      </c>
      <c r="G20" s="202"/>
    </row>
    <row r="21" spans="1:7" s="203" customFormat="1" ht="198">
      <c r="A21" s="205" t="s">
        <v>498</v>
      </c>
      <c r="B21" s="206" t="s">
        <v>499</v>
      </c>
      <c r="C21" s="207"/>
      <c r="D21" s="207"/>
      <c r="E21" s="725"/>
      <c r="F21" s="726"/>
      <c r="G21" s="202"/>
    </row>
    <row r="22" spans="1:7" s="203" customFormat="1">
      <c r="A22" s="219"/>
      <c r="B22" s="220" t="s">
        <v>500</v>
      </c>
      <c r="C22" s="221" t="s">
        <v>497</v>
      </c>
      <c r="D22" s="222">
        <v>27.5</v>
      </c>
      <c r="E22" s="730">
        <v>0</v>
      </c>
      <c r="F22" s="731">
        <f>+D22*E22</f>
        <v>0</v>
      </c>
      <c r="G22" s="202"/>
    </row>
    <row r="23" spans="1:7" s="203" customFormat="1">
      <c r="A23" s="208"/>
      <c r="B23" s="209" t="s">
        <v>501</v>
      </c>
      <c r="C23" s="210" t="s">
        <v>497</v>
      </c>
      <c r="D23" s="211">
        <v>6.5</v>
      </c>
      <c r="E23" s="727">
        <v>0</v>
      </c>
      <c r="F23" s="728">
        <f>+D23*E23</f>
        <v>0</v>
      </c>
      <c r="G23" s="202"/>
    </row>
    <row r="24" spans="1:7" s="203" customFormat="1" ht="79.2">
      <c r="A24" s="205" t="s">
        <v>502</v>
      </c>
      <c r="B24" s="206" t="s">
        <v>503</v>
      </c>
      <c r="C24" s="207"/>
      <c r="D24" s="207"/>
      <c r="E24" s="725"/>
      <c r="F24" s="726"/>
      <c r="G24" s="202"/>
    </row>
    <row r="25" spans="1:7" s="203" customFormat="1">
      <c r="A25" s="223"/>
      <c r="B25" s="224" t="s">
        <v>504</v>
      </c>
      <c r="C25" s="225"/>
      <c r="D25" s="225"/>
      <c r="E25" s="732"/>
      <c r="F25" s="733"/>
      <c r="G25" s="202"/>
    </row>
    <row r="26" spans="1:7" s="203" customFormat="1">
      <c r="A26" s="223"/>
      <c r="B26" s="220" t="s">
        <v>500</v>
      </c>
      <c r="C26" s="221" t="s">
        <v>13</v>
      </c>
      <c r="D26" s="226">
        <v>10</v>
      </c>
      <c r="E26" s="730">
        <v>0</v>
      </c>
      <c r="F26" s="731">
        <f>+D26*E26</f>
        <v>0</v>
      </c>
      <c r="G26" s="202"/>
    </row>
    <row r="27" spans="1:7" s="203" customFormat="1">
      <c r="A27" s="223"/>
      <c r="B27" s="220" t="s">
        <v>501</v>
      </c>
      <c r="C27" s="221" t="s">
        <v>13</v>
      </c>
      <c r="D27" s="226">
        <v>3</v>
      </c>
      <c r="E27" s="730">
        <v>0</v>
      </c>
      <c r="F27" s="731">
        <f>+D27*E27</f>
        <v>0</v>
      </c>
      <c r="G27" s="202"/>
    </row>
    <row r="28" spans="1:7" s="203" customFormat="1">
      <c r="A28" s="223"/>
      <c r="B28" s="224" t="s">
        <v>505</v>
      </c>
      <c r="C28" s="225"/>
      <c r="D28" s="225"/>
      <c r="E28" s="732"/>
      <c r="F28" s="733"/>
      <c r="G28" s="202"/>
    </row>
    <row r="29" spans="1:7" s="46" customFormat="1">
      <c r="A29" s="227"/>
      <c r="B29" s="220" t="s">
        <v>500</v>
      </c>
      <c r="C29" s="221" t="s">
        <v>13</v>
      </c>
      <c r="D29" s="226">
        <v>10</v>
      </c>
      <c r="E29" s="730">
        <v>0</v>
      </c>
      <c r="F29" s="731">
        <f>+D29*E29</f>
        <v>0</v>
      </c>
      <c r="G29" s="2"/>
    </row>
    <row r="30" spans="1:7" s="46" customFormat="1" ht="39.6">
      <c r="A30" s="622" t="s">
        <v>506</v>
      </c>
      <c r="B30" s="206" t="s">
        <v>846</v>
      </c>
      <c r="C30" s="207"/>
      <c r="D30" s="638"/>
      <c r="E30" s="725"/>
      <c r="F30" s="726"/>
      <c r="G30" s="2"/>
    </row>
    <row r="31" spans="1:7" s="46" customFormat="1">
      <c r="A31" s="219"/>
      <c r="B31" s="635"/>
      <c r="C31" s="636" t="s">
        <v>13</v>
      </c>
      <c r="D31" s="637">
        <v>3</v>
      </c>
      <c r="E31" s="734">
        <v>0</v>
      </c>
      <c r="F31" s="735">
        <f>+D31*E31</f>
        <v>0</v>
      </c>
      <c r="G31" s="2"/>
    </row>
    <row r="32" spans="1:7" s="203" customFormat="1" ht="105.6">
      <c r="A32" s="205" t="s">
        <v>847</v>
      </c>
      <c r="B32" s="228" t="s">
        <v>507</v>
      </c>
      <c r="C32" s="229" t="s">
        <v>13</v>
      </c>
      <c r="D32" s="229">
        <v>1</v>
      </c>
      <c r="E32" s="736">
        <v>0</v>
      </c>
      <c r="F32" s="737">
        <f>D32*E32</f>
        <v>0</v>
      </c>
      <c r="G32" s="202"/>
    </row>
    <row r="33" spans="1:10" s="203" customFormat="1">
      <c r="A33" s="212"/>
      <c r="B33" s="213"/>
      <c r="C33" s="214"/>
      <c r="D33" s="214"/>
      <c r="E33" s="215"/>
      <c r="F33" s="215"/>
      <c r="G33" s="202"/>
    </row>
    <row r="34" spans="1:10" s="203" customFormat="1">
      <c r="A34" s="941" t="s">
        <v>508</v>
      </c>
      <c r="B34" s="942"/>
      <c r="C34" s="942"/>
      <c r="D34" s="942"/>
      <c r="E34" s="943"/>
      <c r="F34" s="729">
        <f>SUM(F20:F32)</f>
        <v>0</v>
      </c>
      <c r="G34" s="202"/>
    </row>
    <row r="35" spans="1:10" s="203" customFormat="1" ht="13.8" thickBot="1">
      <c r="A35" s="216"/>
      <c r="B35" s="217"/>
      <c r="C35" s="217"/>
      <c r="D35" s="217"/>
      <c r="E35" s="217"/>
      <c r="F35" s="218"/>
      <c r="G35" s="202"/>
    </row>
    <row r="36" spans="1:10" s="203" customFormat="1" ht="13.5" customHeight="1" thickTop="1" thickBot="1">
      <c r="A36" s="204" t="s">
        <v>509</v>
      </c>
      <c r="B36" s="947" t="s">
        <v>510</v>
      </c>
      <c r="C36" s="948"/>
      <c r="D36" s="948"/>
      <c r="E36" s="948"/>
      <c r="F36" s="953"/>
      <c r="G36" s="202"/>
    </row>
    <row r="37" spans="1:10" s="203" customFormat="1" ht="80.25" customHeight="1" thickTop="1">
      <c r="A37" s="230" t="s">
        <v>511</v>
      </c>
      <c r="B37" s="231" t="s">
        <v>512</v>
      </c>
      <c r="C37" s="229" t="s">
        <v>513</v>
      </c>
      <c r="D37" s="232">
        <v>40</v>
      </c>
      <c r="E37" s="727">
        <v>0</v>
      </c>
      <c r="F37" s="728">
        <f>D37*E37</f>
        <v>0</v>
      </c>
      <c r="G37" s="202"/>
    </row>
    <row r="38" spans="1:10" s="203" customFormat="1" ht="62.25" customHeight="1">
      <c r="A38" s="233" t="s">
        <v>514</v>
      </c>
      <c r="B38" s="228" t="s">
        <v>515</v>
      </c>
      <c r="C38" s="229" t="s">
        <v>513</v>
      </c>
      <c r="D38" s="234">
        <f>+D37</f>
        <v>40</v>
      </c>
      <c r="E38" s="736">
        <v>0</v>
      </c>
      <c r="F38" s="737">
        <f>D38*E38</f>
        <v>0</v>
      </c>
      <c r="G38" s="202"/>
    </row>
    <row r="39" spans="1:10" s="203" customFormat="1" ht="74.099999999999994" customHeight="1">
      <c r="A39" s="233" t="s">
        <v>516</v>
      </c>
      <c r="B39" s="228" t="s">
        <v>517</v>
      </c>
      <c r="C39" s="229" t="s">
        <v>13</v>
      </c>
      <c r="D39" s="235">
        <v>1</v>
      </c>
      <c r="E39" s="736">
        <v>0</v>
      </c>
      <c r="F39" s="737">
        <f>D39*E39</f>
        <v>0</v>
      </c>
      <c r="G39" s="202"/>
    </row>
    <row r="40" spans="1:10" s="203" customFormat="1">
      <c r="A40" s="212"/>
      <c r="B40" s="213"/>
      <c r="C40" s="214"/>
      <c r="D40" s="236"/>
      <c r="E40" s="215"/>
      <c r="F40" s="215"/>
      <c r="G40" s="202"/>
    </row>
    <row r="41" spans="1:10" s="203" customFormat="1">
      <c r="A41" s="941" t="s">
        <v>518</v>
      </c>
      <c r="B41" s="942"/>
      <c r="C41" s="942"/>
      <c r="D41" s="942"/>
      <c r="E41" s="943"/>
      <c r="F41" s="729">
        <f>SUM(F37:F39)</f>
        <v>0</v>
      </c>
      <c r="G41" s="202"/>
    </row>
    <row r="42" spans="1:10" s="203" customFormat="1" ht="20.100000000000001" customHeight="1" thickBot="1">
      <c r="A42" s="237"/>
      <c r="B42" s="238"/>
      <c r="C42" s="238"/>
      <c r="D42" s="238"/>
      <c r="E42" s="238"/>
      <c r="F42" s="239"/>
      <c r="G42" s="202"/>
    </row>
    <row r="43" spans="1:10" s="203" customFormat="1" ht="14.4" thickTop="1" thickBot="1">
      <c r="A43" s="957" t="s">
        <v>566</v>
      </c>
      <c r="B43" s="958"/>
      <c r="C43" s="958"/>
      <c r="D43" s="958"/>
      <c r="E43" s="958"/>
      <c r="F43" s="959"/>
      <c r="G43" s="202"/>
    </row>
    <row r="44" spans="1:10" s="203" customFormat="1" ht="14.4" thickTop="1" thickBot="1">
      <c r="A44" s="237"/>
      <c r="B44" s="238"/>
      <c r="C44" s="238"/>
      <c r="D44" s="238"/>
      <c r="E44" s="238"/>
      <c r="F44" s="239"/>
      <c r="G44" s="202"/>
    </row>
    <row r="45" spans="1:10" s="203" customFormat="1" ht="14.4" thickTop="1" thickBot="1">
      <c r="A45" s="204" t="str">
        <f>+A12</f>
        <v>1.1.</v>
      </c>
      <c r="B45" s="240" t="str">
        <f>+B12</f>
        <v>ПРИПРЕМНИ РАДОВИ</v>
      </c>
      <c r="C45" s="241"/>
      <c r="D45" s="241"/>
      <c r="E45" s="242"/>
      <c r="F45" s="738">
        <f>SUM(F16)</f>
        <v>0</v>
      </c>
      <c r="G45" s="202"/>
    </row>
    <row r="46" spans="1:10" s="203" customFormat="1" ht="14.4" thickTop="1" thickBot="1">
      <c r="A46" s="204" t="s">
        <v>492</v>
      </c>
      <c r="B46" s="947" t="str">
        <f>+B18</f>
        <v>МОНТАЖНИ РАДОВИ</v>
      </c>
      <c r="C46" s="948"/>
      <c r="D46" s="948"/>
      <c r="E46" s="949"/>
      <c r="F46" s="738">
        <f>SUM(F34)</f>
        <v>0</v>
      </c>
      <c r="G46" s="202"/>
    </row>
    <row r="47" spans="1:10" s="203" customFormat="1" ht="14.4" thickTop="1" thickBot="1">
      <c r="A47" s="204" t="s">
        <v>509</v>
      </c>
      <c r="B47" s="947" t="str">
        <f>+B36</f>
        <v>ОСТАЛИ РАДОВИ</v>
      </c>
      <c r="C47" s="948"/>
      <c r="D47" s="948"/>
      <c r="E47" s="949"/>
      <c r="F47" s="738">
        <f>SUM(F41)</f>
        <v>0</v>
      </c>
      <c r="G47" s="202"/>
    </row>
    <row r="48" spans="1:10" s="203" customFormat="1" ht="14.4" thickTop="1" thickBot="1">
      <c r="A48" s="192"/>
      <c r="B48" s="2"/>
      <c r="C48" s="2"/>
      <c r="D48" s="960" t="s">
        <v>484</v>
      </c>
      <c r="E48" s="961"/>
      <c r="F48" s="739">
        <f>SUM(F45:F47)</f>
        <v>0</v>
      </c>
      <c r="G48" s="202"/>
      <c r="H48" s="243"/>
      <c r="I48" s="243"/>
      <c r="J48" s="243"/>
    </row>
    <row r="49" spans="1:10" s="203" customFormat="1" ht="14.4" thickTop="1" thickBot="1">
      <c r="A49" s="244"/>
      <c r="B49" s="202"/>
      <c r="C49" s="202"/>
      <c r="D49" s="202"/>
      <c r="E49" s="202"/>
      <c r="F49" s="202"/>
      <c r="G49" s="202"/>
      <c r="H49" s="243"/>
      <c r="I49" s="243"/>
      <c r="J49" s="243"/>
    </row>
    <row r="50" spans="1:10" s="203" customFormat="1" ht="14.4" thickTop="1" thickBot="1">
      <c r="A50" s="204" t="s">
        <v>519</v>
      </c>
      <c r="B50" s="947" t="s">
        <v>520</v>
      </c>
      <c r="C50" s="948"/>
      <c r="D50" s="948"/>
      <c r="E50" s="948"/>
      <c r="F50" s="953"/>
      <c r="G50" s="202"/>
    </row>
    <row r="51" spans="1:10" s="203" customFormat="1" ht="17.100000000000001" customHeight="1" thickTop="1" thickBot="1">
      <c r="A51" s="204" t="s">
        <v>521</v>
      </c>
      <c r="B51" s="947" t="s">
        <v>487</v>
      </c>
      <c r="C51" s="948"/>
      <c r="D51" s="948"/>
      <c r="E51" s="948"/>
      <c r="F51" s="953"/>
      <c r="G51" s="202"/>
    </row>
    <row r="52" spans="1:10" s="203" customFormat="1" ht="60.9" customHeight="1" thickTop="1">
      <c r="A52" s="245" t="s">
        <v>522</v>
      </c>
      <c r="B52" s="246" t="s">
        <v>523</v>
      </c>
      <c r="C52" s="247" t="s">
        <v>524</v>
      </c>
      <c r="D52" s="248">
        <v>1</v>
      </c>
      <c r="E52" s="740">
        <v>0</v>
      </c>
      <c r="F52" s="741">
        <f t="shared" ref="F52" si="0">+D52*E52</f>
        <v>0</v>
      </c>
      <c r="G52" s="202"/>
    </row>
    <row r="53" spans="1:10" s="203" customFormat="1" ht="18" customHeight="1">
      <c r="A53" s="249"/>
      <c r="B53" s="250"/>
      <c r="C53" s="250"/>
      <c r="D53" s="250"/>
      <c r="E53" s="250"/>
      <c r="F53" s="250"/>
      <c r="G53" s="202"/>
    </row>
    <row r="54" spans="1:10" s="203" customFormat="1" ht="15.9" customHeight="1">
      <c r="A54" s="941" t="s">
        <v>491</v>
      </c>
      <c r="B54" s="942"/>
      <c r="C54" s="942"/>
      <c r="D54" s="942"/>
      <c r="E54" s="943"/>
      <c r="F54" s="729">
        <f>SUM(F52:F53)</f>
        <v>0</v>
      </c>
      <c r="G54" s="202"/>
    </row>
    <row r="55" spans="1:10" s="203" customFormat="1" ht="18.899999999999999" customHeight="1" thickBot="1">
      <c r="A55" s="251"/>
      <c r="B55" s="252"/>
      <c r="C55" s="252"/>
      <c r="D55" s="252"/>
      <c r="E55" s="252"/>
      <c r="F55" s="253"/>
      <c r="G55" s="202"/>
    </row>
    <row r="56" spans="1:10" s="203" customFormat="1" ht="14.25" customHeight="1" thickTop="1" thickBot="1">
      <c r="A56" s="254" t="s">
        <v>525</v>
      </c>
      <c r="B56" s="954" t="s">
        <v>493</v>
      </c>
      <c r="C56" s="955"/>
      <c r="D56" s="955"/>
      <c r="E56" s="955"/>
      <c r="F56" s="956"/>
      <c r="G56" s="202"/>
    </row>
    <row r="57" spans="1:10" s="203" customFormat="1" ht="185.1" customHeight="1" thickTop="1">
      <c r="A57" s="223" t="s">
        <v>526</v>
      </c>
      <c r="B57" s="255" t="s">
        <v>527</v>
      </c>
      <c r="C57" s="221"/>
      <c r="D57" s="221"/>
      <c r="E57" s="730"/>
      <c r="F57" s="731"/>
      <c r="G57" s="202"/>
    </row>
    <row r="58" spans="1:10" s="203" customFormat="1" ht="18.899999999999999" customHeight="1">
      <c r="A58" s="223"/>
      <c r="B58" s="220" t="s">
        <v>528</v>
      </c>
      <c r="C58" s="221" t="s">
        <v>497</v>
      </c>
      <c r="D58" s="222">
        <v>4.5</v>
      </c>
      <c r="E58" s="730">
        <v>0</v>
      </c>
      <c r="F58" s="731">
        <f>+D58*E58</f>
        <v>0</v>
      </c>
      <c r="G58" s="202"/>
    </row>
    <row r="59" spans="1:10" s="203" customFormat="1" ht="18" customHeight="1">
      <c r="A59" s="223"/>
      <c r="B59" s="220" t="s">
        <v>529</v>
      </c>
      <c r="C59" s="221" t="s">
        <v>497</v>
      </c>
      <c r="D59" s="222">
        <v>6</v>
      </c>
      <c r="E59" s="730">
        <v>0</v>
      </c>
      <c r="F59" s="731">
        <f>+D59*E59</f>
        <v>0</v>
      </c>
      <c r="G59" s="202"/>
    </row>
    <row r="60" spans="1:10" s="203" customFormat="1" ht="15.9" customHeight="1">
      <c r="A60" s="223"/>
      <c r="B60" s="220" t="s">
        <v>530</v>
      </c>
      <c r="C60" s="221" t="s">
        <v>497</v>
      </c>
      <c r="D60" s="222">
        <v>5.5</v>
      </c>
      <c r="E60" s="730">
        <v>0</v>
      </c>
      <c r="F60" s="731">
        <f>+D60*E60</f>
        <v>0</v>
      </c>
      <c r="G60" s="202"/>
    </row>
    <row r="61" spans="1:10" s="203" customFormat="1" ht="15.9" customHeight="1">
      <c r="A61" s="223"/>
      <c r="B61" s="220" t="s">
        <v>531</v>
      </c>
      <c r="C61" s="221"/>
      <c r="D61" s="222"/>
      <c r="E61" s="730"/>
      <c r="F61" s="731"/>
      <c r="G61" s="202"/>
    </row>
    <row r="62" spans="1:10" s="203" customFormat="1" ht="15.9" customHeight="1">
      <c r="A62" s="223"/>
      <c r="B62" s="220" t="s">
        <v>529</v>
      </c>
      <c r="C62" s="221" t="s">
        <v>497</v>
      </c>
      <c r="D62" s="222">
        <v>14.6</v>
      </c>
      <c r="E62" s="730">
        <v>0</v>
      </c>
      <c r="F62" s="731">
        <f>+D62*E62</f>
        <v>0</v>
      </c>
      <c r="G62" s="202"/>
    </row>
    <row r="63" spans="1:10" s="203" customFormat="1" ht="15.9" customHeight="1">
      <c r="A63" s="530"/>
      <c r="B63" s="209" t="s">
        <v>530</v>
      </c>
      <c r="C63" s="210" t="s">
        <v>497</v>
      </c>
      <c r="D63" s="211">
        <v>4.5</v>
      </c>
      <c r="E63" s="727">
        <v>0</v>
      </c>
      <c r="F63" s="728">
        <f>+D63*E63</f>
        <v>0</v>
      </c>
      <c r="G63" s="202"/>
    </row>
    <row r="64" spans="1:10" s="203" customFormat="1" ht="135" customHeight="1">
      <c r="A64" s="205" t="s">
        <v>532</v>
      </c>
      <c r="B64" s="256" t="s">
        <v>533</v>
      </c>
      <c r="C64" s="256"/>
      <c r="D64" s="256"/>
      <c r="E64" s="742"/>
      <c r="F64" s="733"/>
      <c r="G64" s="202"/>
    </row>
    <row r="65" spans="1:9" s="203" customFormat="1">
      <c r="A65" s="530"/>
      <c r="B65" s="257"/>
      <c r="C65" s="210" t="s">
        <v>13</v>
      </c>
      <c r="D65" s="258">
        <v>4</v>
      </c>
      <c r="E65" s="727">
        <v>0</v>
      </c>
      <c r="F65" s="728">
        <f>+D65*E65</f>
        <v>0</v>
      </c>
      <c r="G65" s="202"/>
    </row>
    <row r="66" spans="1:9" s="203" customFormat="1" ht="145.19999999999999">
      <c r="A66" s="205" t="s">
        <v>534</v>
      </c>
      <c r="B66" s="256" t="s">
        <v>535</v>
      </c>
      <c r="C66" s="256"/>
      <c r="D66" s="256"/>
      <c r="E66" s="742"/>
      <c r="F66" s="726"/>
      <c r="G66" s="202"/>
    </row>
    <row r="67" spans="1:9" s="203" customFormat="1">
      <c r="A67" s="223"/>
      <c r="B67" s="259" t="s">
        <v>536</v>
      </c>
      <c r="C67" s="221" t="s">
        <v>13</v>
      </c>
      <c r="D67" s="260">
        <v>4</v>
      </c>
      <c r="E67" s="730">
        <v>0</v>
      </c>
      <c r="F67" s="731">
        <f>+D67*E67</f>
        <v>0</v>
      </c>
      <c r="G67" s="202"/>
    </row>
    <row r="68" spans="1:9" s="203" customFormat="1">
      <c r="A68" s="223"/>
      <c r="B68" s="259" t="s">
        <v>537</v>
      </c>
      <c r="C68" s="221" t="s">
        <v>13</v>
      </c>
      <c r="D68" s="260">
        <v>3</v>
      </c>
      <c r="E68" s="730">
        <v>0</v>
      </c>
      <c r="F68" s="731">
        <f>+D68*E68</f>
        <v>0</v>
      </c>
      <c r="G68" s="202"/>
    </row>
    <row r="69" spans="1:9" s="203" customFormat="1">
      <c r="A69" s="212"/>
      <c r="B69" s="261"/>
      <c r="C69" s="214"/>
      <c r="D69" s="262"/>
      <c r="E69" s="215"/>
      <c r="F69" s="215"/>
      <c r="G69" s="202"/>
    </row>
    <row r="70" spans="1:9" s="203" customFormat="1">
      <c r="A70" s="941" t="s">
        <v>508</v>
      </c>
      <c r="B70" s="942"/>
      <c r="C70" s="942"/>
      <c r="D70" s="942"/>
      <c r="E70" s="943"/>
      <c r="F70" s="729">
        <f>SUM(F58:F68)</f>
        <v>0</v>
      </c>
      <c r="G70" s="202"/>
    </row>
    <row r="71" spans="1:9" s="203" customFormat="1" ht="13.8" thickBot="1">
      <c r="A71" s="216"/>
      <c r="B71" s="217"/>
      <c r="C71" s="217"/>
      <c r="D71" s="217"/>
      <c r="E71" s="217"/>
      <c r="F71" s="218"/>
      <c r="G71" s="202"/>
    </row>
    <row r="72" spans="1:9" s="203" customFormat="1" ht="14.4" thickTop="1" thickBot="1">
      <c r="A72" s="204" t="s">
        <v>538</v>
      </c>
      <c r="B72" s="947" t="s">
        <v>510</v>
      </c>
      <c r="C72" s="948"/>
      <c r="D72" s="948"/>
      <c r="E72" s="948"/>
      <c r="F72" s="953"/>
      <c r="G72" s="202"/>
    </row>
    <row r="73" spans="1:9" s="203" customFormat="1" ht="79.8" thickTop="1">
      <c r="A73" s="230" t="s">
        <v>539</v>
      </c>
      <c r="B73" s="231" t="s">
        <v>540</v>
      </c>
      <c r="C73" s="229" t="s">
        <v>513</v>
      </c>
      <c r="D73" s="232">
        <f>SUM(D58:D63)</f>
        <v>35.1</v>
      </c>
      <c r="E73" s="727">
        <v>0</v>
      </c>
      <c r="F73" s="728">
        <f t="shared" ref="F73" si="1">D73*E73</f>
        <v>0</v>
      </c>
      <c r="G73" s="202"/>
    </row>
    <row r="74" spans="1:9" s="203" customFormat="1">
      <c r="A74" s="263"/>
      <c r="B74" s="264"/>
      <c r="C74" s="265"/>
      <c r="D74" s="265"/>
      <c r="E74" s="266"/>
      <c r="F74" s="266"/>
      <c r="G74" s="202"/>
    </row>
    <row r="75" spans="1:9" s="203" customFormat="1">
      <c r="A75" s="941" t="s">
        <v>518</v>
      </c>
      <c r="B75" s="942"/>
      <c r="C75" s="942"/>
      <c r="D75" s="942"/>
      <c r="E75" s="943"/>
      <c r="F75" s="729">
        <f>SUM(F73:F74)</f>
        <v>0</v>
      </c>
      <c r="G75" s="202"/>
    </row>
    <row r="76" spans="1:9" s="203" customFormat="1">
      <c r="A76" s="237"/>
      <c r="B76" s="267"/>
      <c r="C76" s="267"/>
      <c r="D76" s="267"/>
      <c r="E76" s="267"/>
      <c r="F76" s="239"/>
      <c r="G76" s="202"/>
    </row>
    <row r="77" spans="1:9" s="203" customFormat="1" ht="13.8" thickBot="1">
      <c r="A77" s="237"/>
      <c r="B77" s="238"/>
      <c r="C77" s="238"/>
      <c r="D77" s="238"/>
      <c r="E77" s="238"/>
      <c r="F77" s="239"/>
      <c r="G77" s="202"/>
    </row>
    <row r="78" spans="1:9" s="203" customFormat="1" ht="14.4" thickTop="1" thickBot="1">
      <c r="A78" s="957" t="s">
        <v>567</v>
      </c>
      <c r="B78" s="958"/>
      <c r="C78" s="958"/>
      <c r="D78" s="958"/>
      <c r="E78" s="958"/>
      <c r="F78" s="959"/>
      <c r="G78" s="202"/>
    </row>
    <row r="79" spans="1:9" s="203" customFormat="1" ht="14.4" thickTop="1" thickBot="1">
      <c r="A79" s="237"/>
      <c r="B79" s="238"/>
      <c r="C79" s="238"/>
      <c r="D79" s="238"/>
      <c r="E79" s="238"/>
      <c r="F79" s="239"/>
      <c r="G79" s="202"/>
      <c r="H79" s="268"/>
      <c r="I79" s="268"/>
    </row>
    <row r="80" spans="1:9" s="203" customFormat="1" ht="14.4" thickTop="1" thickBot="1">
      <c r="A80" s="204" t="s">
        <v>541</v>
      </c>
      <c r="B80" s="240" t="str">
        <f>+B51</f>
        <v>ПРИПРЕМНИ РАДОВИ</v>
      </c>
      <c r="C80" s="241"/>
      <c r="D80" s="241"/>
      <c r="E80" s="242"/>
      <c r="F80" s="738">
        <f>SUM(F54)</f>
        <v>0</v>
      </c>
      <c r="G80" s="202"/>
      <c r="H80" s="268"/>
      <c r="I80" s="268"/>
    </row>
    <row r="81" spans="1:7" s="203" customFormat="1" ht="14.4" thickTop="1" thickBot="1">
      <c r="A81" s="204" t="s">
        <v>542</v>
      </c>
      <c r="B81" s="240" t="str">
        <f>+B56</f>
        <v>МОНТАЖНИ РАДОВИ</v>
      </c>
      <c r="C81" s="241"/>
      <c r="D81" s="241"/>
      <c r="E81" s="242"/>
      <c r="F81" s="738">
        <f>SUM(F70)</f>
        <v>0</v>
      </c>
      <c r="G81" s="202"/>
    </row>
    <row r="82" spans="1:7" s="203" customFormat="1" ht="14.4" thickTop="1" thickBot="1">
      <c r="A82" s="204" t="str">
        <f>+A72</f>
        <v>2.3.</v>
      </c>
      <c r="B82" s="947" t="str">
        <f>+B72</f>
        <v>ОСТАЛИ РАДОВИ</v>
      </c>
      <c r="C82" s="948"/>
      <c r="D82" s="948"/>
      <c r="E82" s="949"/>
      <c r="F82" s="738">
        <f>SUM(F75)</f>
        <v>0</v>
      </c>
      <c r="G82" s="202"/>
    </row>
    <row r="83" spans="1:7" s="203" customFormat="1" ht="14.4" thickTop="1" thickBot="1">
      <c r="A83" s="192"/>
      <c r="B83" s="2"/>
      <c r="C83" s="2"/>
      <c r="D83" s="960" t="s">
        <v>484</v>
      </c>
      <c r="E83" s="961"/>
      <c r="F83" s="739">
        <f>SUM(F80:F82)</f>
        <v>0</v>
      </c>
      <c r="G83" s="202"/>
    </row>
    <row r="84" spans="1:7" s="203" customFormat="1" ht="14.4" thickTop="1" thickBot="1">
      <c r="A84" s="244"/>
      <c r="B84" s="202"/>
      <c r="C84" s="202"/>
      <c r="D84" s="202"/>
      <c r="E84" s="202"/>
      <c r="F84" s="202"/>
      <c r="G84" s="202"/>
    </row>
    <row r="85" spans="1:7" s="203" customFormat="1" ht="14.4" thickTop="1" thickBot="1">
      <c r="A85" s="204" t="s">
        <v>26</v>
      </c>
      <c r="B85" s="947" t="s">
        <v>543</v>
      </c>
      <c r="C85" s="948"/>
      <c r="D85" s="948"/>
      <c r="E85" s="948"/>
      <c r="F85" s="953"/>
      <c r="G85" s="202"/>
    </row>
    <row r="86" spans="1:7" s="203" customFormat="1" ht="14.4" thickTop="1" thickBot="1">
      <c r="A86" s="269"/>
      <c r="B86" s="962" t="s">
        <v>544</v>
      </c>
      <c r="C86" s="963"/>
      <c r="D86" s="963"/>
      <c r="E86" s="963"/>
      <c r="F86" s="964"/>
      <c r="G86" s="202"/>
    </row>
    <row r="87" spans="1:7" s="203" customFormat="1" ht="277.8" thickTop="1">
      <c r="A87" s="245" t="s">
        <v>177</v>
      </c>
      <c r="B87" s="270" t="s">
        <v>848</v>
      </c>
      <c r="C87" s="247" t="s">
        <v>13</v>
      </c>
      <c r="D87" s="271">
        <v>2</v>
      </c>
      <c r="E87" s="740">
        <v>0</v>
      </c>
      <c r="F87" s="741">
        <f t="shared" ref="F87:F97" si="2">+D87*E87</f>
        <v>0</v>
      </c>
      <c r="G87" s="202"/>
    </row>
    <row r="88" spans="1:7" s="203" customFormat="1" ht="52.8">
      <c r="A88" s="205" t="s">
        <v>545</v>
      </c>
      <c r="B88" s="206" t="s">
        <v>546</v>
      </c>
      <c r="C88" s="229" t="s">
        <v>13</v>
      </c>
      <c r="D88" s="272">
        <f>D87</f>
        <v>2</v>
      </c>
      <c r="E88" s="736">
        <v>0</v>
      </c>
      <c r="F88" s="737">
        <f t="shared" si="2"/>
        <v>0</v>
      </c>
      <c r="G88" s="202"/>
    </row>
    <row r="89" spans="1:7" s="203" customFormat="1" ht="79.2">
      <c r="A89" s="233" t="s">
        <v>547</v>
      </c>
      <c r="B89" s="228" t="s">
        <v>548</v>
      </c>
      <c r="C89" s="229" t="s">
        <v>13</v>
      </c>
      <c r="D89" s="272">
        <v>4</v>
      </c>
      <c r="E89" s="736">
        <v>0</v>
      </c>
      <c r="F89" s="737">
        <f t="shared" si="2"/>
        <v>0</v>
      </c>
      <c r="G89" s="202"/>
    </row>
    <row r="90" spans="1:7" s="203" customFormat="1" ht="66">
      <c r="A90" s="951" t="s">
        <v>549</v>
      </c>
      <c r="B90" s="274" t="s">
        <v>550</v>
      </c>
      <c r="C90" s="275"/>
      <c r="D90" s="276"/>
      <c r="E90" s="743"/>
      <c r="F90" s="744"/>
      <c r="G90" s="202"/>
    </row>
    <row r="91" spans="1:7" s="203" customFormat="1">
      <c r="A91" s="952"/>
      <c r="B91" s="277" t="s">
        <v>551</v>
      </c>
      <c r="C91" s="221" t="s">
        <v>13</v>
      </c>
      <c r="D91" s="226">
        <v>4</v>
      </c>
      <c r="E91" s="730">
        <v>0</v>
      </c>
      <c r="F91" s="731">
        <f t="shared" ref="F91" si="3">+D91*E91</f>
        <v>0</v>
      </c>
      <c r="G91" s="202"/>
    </row>
    <row r="92" spans="1:7" s="203" customFormat="1" ht="52.8">
      <c r="A92" s="205" t="s">
        <v>552</v>
      </c>
      <c r="B92" s="274" t="s">
        <v>553</v>
      </c>
      <c r="C92" s="275"/>
      <c r="D92" s="276"/>
      <c r="E92" s="743"/>
      <c r="F92" s="744"/>
      <c r="G92" s="202"/>
    </row>
    <row r="93" spans="1:7" s="203" customFormat="1">
      <c r="A93" s="223"/>
      <c r="B93" s="255" t="s">
        <v>554</v>
      </c>
      <c r="C93" s="210" t="s">
        <v>13</v>
      </c>
      <c r="D93" s="278">
        <v>4</v>
      </c>
      <c r="E93" s="727">
        <v>0</v>
      </c>
      <c r="F93" s="728">
        <f>D93*E93</f>
        <v>0</v>
      </c>
      <c r="G93" s="202"/>
    </row>
    <row r="94" spans="1:7" s="203" customFormat="1" ht="92.4">
      <c r="A94" s="233" t="s">
        <v>555</v>
      </c>
      <c r="B94" s="228" t="s">
        <v>556</v>
      </c>
      <c r="C94" s="229" t="s">
        <v>13</v>
      </c>
      <c r="D94" s="272">
        <v>4</v>
      </c>
      <c r="E94" s="736">
        <v>0</v>
      </c>
      <c r="F94" s="737">
        <f t="shared" ref="F94" si="4">+D94*E94</f>
        <v>0</v>
      </c>
      <c r="G94" s="202"/>
    </row>
    <row r="95" spans="1:7" s="203" customFormat="1" ht="79.2">
      <c r="A95" s="233" t="s">
        <v>557</v>
      </c>
      <c r="B95" s="228" t="s">
        <v>558</v>
      </c>
      <c r="C95" s="229" t="s">
        <v>13</v>
      </c>
      <c r="D95" s="272">
        <v>4</v>
      </c>
      <c r="E95" s="736">
        <v>0</v>
      </c>
      <c r="F95" s="737">
        <f t="shared" si="2"/>
        <v>0</v>
      </c>
      <c r="G95" s="202"/>
    </row>
    <row r="96" spans="1:7" s="203" customFormat="1" ht="118.5" customHeight="1">
      <c r="A96" s="233" t="s">
        <v>559</v>
      </c>
      <c r="B96" s="228" t="s">
        <v>560</v>
      </c>
      <c r="C96" s="229" t="s">
        <v>13</v>
      </c>
      <c r="D96" s="272">
        <v>2</v>
      </c>
      <c r="E96" s="736">
        <v>0</v>
      </c>
      <c r="F96" s="737">
        <f t="shared" si="2"/>
        <v>0</v>
      </c>
      <c r="G96" s="202"/>
    </row>
    <row r="97" spans="1:7" s="203" customFormat="1" ht="79.2">
      <c r="A97" s="223" t="s">
        <v>561</v>
      </c>
      <c r="B97" s="279" t="s">
        <v>562</v>
      </c>
      <c r="C97" s="210" t="s">
        <v>13</v>
      </c>
      <c r="D97" s="278">
        <v>2</v>
      </c>
      <c r="E97" s="727">
        <v>0</v>
      </c>
      <c r="F97" s="728">
        <f t="shared" si="2"/>
        <v>0</v>
      </c>
      <c r="G97" s="202"/>
    </row>
    <row r="98" spans="1:7" s="203" customFormat="1">
      <c r="A98" s="249"/>
      <c r="B98" s="250"/>
      <c r="C98" s="250"/>
      <c r="D98" s="250"/>
      <c r="E98" s="250"/>
      <c r="F98" s="250"/>
      <c r="G98" s="202"/>
    </row>
    <row r="99" spans="1:7" s="203" customFormat="1">
      <c r="A99" s="941" t="s">
        <v>563</v>
      </c>
      <c r="B99" s="942"/>
      <c r="C99" s="942"/>
      <c r="D99" s="942"/>
      <c r="E99" s="943"/>
      <c r="F99" s="729">
        <f>SUM(F87:F97)</f>
        <v>0</v>
      </c>
      <c r="G99" s="202"/>
    </row>
    <row r="100" spans="1:7" s="203" customFormat="1">
      <c r="A100" s="216"/>
      <c r="B100" s="217"/>
      <c r="C100" s="217"/>
      <c r="D100" s="217"/>
      <c r="E100" s="217"/>
      <c r="F100" s="218"/>
      <c r="G100" s="202"/>
    </row>
    <row r="101" spans="1:7" s="203" customFormat="1">
      <c r="A101" s="237"/>
      <c r="B101" s="238"/>
      <c r="C101" s="238"/>
      <c r="D101" s="238"/>
      <c r="E101" s="238"/>
      <c r="F101" s="239"/>
      <c r="G101" s="202"/>
    </row>
    <row r="102" spans="1:7" s="203" customFormat="1">
      <c r="A102" s="237"/>
      <c r="B102" s="238"/>
      <c r="C102" s="238"/>
      <c r="D102" s="238"/>
      <c r="E102" s="238"/>
      <c r="F102" s="239"/>
      <c r="G102" s="202"/>
    </row>
    <row r="103" spans="1:7" s="203" customFormat="1" ht="15.6">
      <c r="A103" s="244"/>
      <c r="B103" s="202"/>
      <c r="C103" s="202"/>
      <c r="D103" s="280"/>
      <c r="E103" s="281"/>
      <c r="F103" s="282"/>
      <c r="G103" s="202"/>
    </row>
    <row r="104" spans="1:7" ht="16.2" thickBot="1">
      <c r="A104" s="244"/>
      <c r="B104" s="202"/>
      <c r="C104" s="202"/>
      <c r="D104" s="280"/>
      <c r="E104" s="281"/>
      <c r="F104" s="282"/>
    </row>
    <row r="105" spans="1:7" ht="16.8" thickTop="1" thickBot="1">
      <c r="A105" s="944"/>
      <c r="B105" s="945"/>
      <c r="C105" s="945"/>
      <c r="D105" s="945"/>
      <c r="E105" s="945"/>
      <c r="F105" s="946"/>
    </row>
    <row r="106" spans="1:7" ht="16.8" thickTop="1" thickBot="1">
      <c r="A106" s="81" t="s">
        <v>565</v>
      </c>
      <c r="B106" s="931" t="s">
        <v>3</v>
      </c>
      <c r="C106" s="931"/>
      <c r="D106" s="931"/>
      <c r="E106" s="931"/>
      <c r="F106" s="932"/>
    </row>
    <row r="107" spans="1:7" ht="16.8" thickTop="1" thickBot="1">
      <c r="A107" s="204" t="s">
        <v>76</v>
      </c>
      <c r="B107" s="240" t="s">
        <v>564</v>
      </c>
      <c r="C107" s="241"/>
      <c r="D107" s="241"/>
      <c r="E107" s="242"/>
      <c r="F107" s="745">
        <f>F48</f>
        <v>0</v>
      </c>
    </row>
    <row r="108" spans="1:7" ht="16.8" thickTop="1" thickBot="1">
      <c r="A108" s="204" t="s">
        <v>519</v>
      </c>
      <c r="B108" s="240" t="s">
        <v>520</v>
      </c>
      <c r="C108" s="241"/>
      <c r="D108" s="241"/>
      <c r="E108" s="242"/>
      <c r="F108" s="745">
        <f>F83</f>
        <v>0</v>
      </c>
    </row>
    <row r="109" spans="1:7" ht="16.8" thickTop="1" thickBot="1">
      <c r="A109" s="204" t="s">
        <v>26</v>
      </c>
      <c r="B109" s="947" t="s">
        <v>543</v>
      </c>
      <c r="C109" s="948"/>
      <c r="D109" s="948"/>
      <c r="E109" s="949"/>
      <c r="F109" s="745">
        <f>F99</f>
        <v>0</v>
      </c>
    </row>
    <row r="110" spans="1:7" ht="16.8" thickTop="1" thickBot="1">
      <c r="A110" s="244"/>
      <c r="B110" s="6"/>
      <c r="C110" s="6"/>
      <c r="D110" s="283" t="s">
        <v>718</v>
      </c>
      <c r="E110" s="284"/>
      <c r="F110" s="746">
        <f>SUM(F107:F109)</f>
        <v>0</v>
      </c>
    </row>
    <row r="111" spans="1:7" ht="16.2" thickTop="1">
      <c r="A111" s="244"/>
      <c r="B111" s="202"/>
      <c r="C111" s="202"/>
      <c r="D111" s="280"/>
      <c r="E111" s="281"/>
      <c r="F111" s="282"/>
    </row>
    <row r="112" spans="1:7" ht="15.6">
      <c r="A112" s="244"/>
      <c r="B112" s="202"/>
      <c r="C112" s="202"/>
      <c r="D112" s="280"/>
      <c r="E112" s="281"/>
      <c r="F112" s="282"/>
    </row>
    <row r="113" spans="1:6" ht="15.6">
      <c r="A113" s="244"/>
      <c r="B113" s="202"/>
      <c r="C113" s="202"/>
      <c r="D113" s="285"/>
      <c r="E113" s="281"/>
      <c r="F113" s="282"/>
    </row>
    <row r="114" spans="1:6" ht="15.6">
      <c r="A114" s="244"/>
      <c r="B114" s="202"/>
      <c r="C114" s="202"/>
      <c r="D114" s="285"/>
      <c r="E114" s="281"/>
      <c r="F114" s="282"/>
    </row>
    <row r="115" spans="1:6" ht="15">
      <c r="A115" s="244"/>
      <c r="B115" s="202"/>
      <c r="C115" s="202"/>
      <c r="D115" s="950"/>
      <c r="E115" s="950"/>
      <c r="F115" s="950"/>
    </row>
    <row r="116" spans="1:6" ht="15">
      <c r="A116" s="286"/>
      <c r="B116" s="202"/>
      <c r="C116" s="202"/>
      <c r="D116" s="287"/>
      <c r="E116" s="287"/>
      <c r="F116" s="287"/>
    </row>
    <row r="117" spans="1:6" ht="15.6">
      <c r="A117" s="244"/>
      <c r="B117" s="202"/>
      <c r="C117" s="202"/>
      <c r="D117" s="280"/>
      <c r="E117" s="281"/>
      <c r="F117" s="282"/>
    </row>
    <row r="118" spans="1:6" ht="15.6">
      <c r="A118" s="244"/>
      <c r="B118" s="202"/>
      <c r="C118" s="202"/>
      <c r="D118" s="280"/>
      <c r="E118" s="281"/>
      <c r="F118" s="282"/>
    </row>
    <row r="119" spans="1:6">
      <c r="A119" s="244"/>
      <c r="B119" s="202"/>
      <c r="C119" s="202"/>
      <c r="D119" s="202"/>
      <c r="E119" s="202"/>
      <c r="F119" s="202"/>
    </row>
  </sheetData>
  <sheetProtection algorithmName="SHA-512" hashValue="RfS2j+RSElO5ftL6kkR8GhAQr93JR3Co7hN7g5jPtk1H716E80ephBGpDBF6yVtPHf9YAXQKhJhVDNFGHYj4Qg==" saltValue="1s0qxgWxzY6yBMrZtfKD+A==" spinCount="100000" sheet="1" objects="1" scenarios="1"/>
  <mergeCells count="36">
    <mergeCell ref="A2:F2"/>
    <mergeCell ref="A3:F3"/>
    <mergeCell ref="A4:F6"/>
    <mergeCell ref="A8:A9"/>
    <mergeCell ref="B8:B9"/>
    <mergeCell ref="C8:C9"/>
    <mergeCell ref="B7:F7"/>
    <mergeCell ref="B50:F50"/>
    <mergeCell ref="B11:F11"/>
    <mergeCell ref="B12:F12"/>
    <mergeCell ref="A16:E16"/>
    <mergeCell ref="B18:F18"/>
    <mergeCell ref="A34:E34"/>
    <mergeCell ref="B36:F36"/>
    <mergeCell ref="A41:E41"/>
    <mergeCell ref="A43:F43"/>
    <mergeCell ref="B46:E46"/>
    <mergeCell ref="B47:E47"/>
    <mergeCell ref="D48:E48"/>
    <mergeCell ref="A90:A91"/>
    <mergeCell ref="B51:F51"/>
    <mergeCell ref="A54:E54"/>
    <mergeCell ref="B56:F56"/>
    <mergeCell ref="A70:E70"/>
    <mergeCell ref="B72:F72"/>
    <mergeCell ref="A75:E75"/>
    <mergeCell ref="A78:F78"/>
    <mergeCell ref="B82:E82"/>
    <mergeCell ref="D83:E83"/>
    <mergeCell ref="B85:F85"/>
    <mergeCell ref="B86:F86"/>
    <mergeCell ref="A99:E99"/>
    <mergeCell ref="A105:F105"/>
    <mergeCell ref="B109:E109"/>
    <mergeCell ref="D115:F115"/>
    <mergeCell ref="B106:F106"/>
  </mergeCells>
  <pageMargins left="0.70866141732283472" right="0.19685039370078741" top="0.35433070866141736" bottom="0.51181102362204722" header="0.31496062992125984" footer="0.31496062992125984"/>
  <pageSetup scale="92" orientation="portrait" horizontalDpi="4294967294" verticalDpi="4294967294" r:id="rId1"/>
  <headerFooter>
    <oddFooter>&amp;CНефрологија</oddFooter>
  </headerFooter>
  <rowBreaks count="3" manualBreakCount="3">
    <brk id="20" max="5" man="1"/>
    <brk id="39" max="16383" man="1"/>
    <brk id="8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Z116"/>
  <sheetViews>
    <sheetView showZeros="0" view="pageBreakPreview" topLeftCell="A55" zoomScaleNormal="75" zoomScaleSheetLayoutView="100" workbookViewId="0">
      <selection activeCell="C60" sqref="C60"/>
    </sheetView>
  </sheetViews>
  <sheetFormatPr defaultColWidth="9.109375" defaultRowHeight="13.2"/>
  <cols>
    <col min="1" max="1" width="10.88671875" style="418" customWidth="1"/>
    <col min="2" max="2" width="40.44140625" style="419" customWidth="1"/>
    <col min="3" max="3" width="8" style="420" customWidth="1"/>
    <col min="4" max="4" width="9.109375" style="418"/>
    <col min="5" max="5" width="12.109375" style="424" customWidth="1"/>
    <col min="6" max="6" width="14.44140625" style="424" customWidth="1"/>
    <col min="7" max="16384" width="9.109375" style="288"/>
  </cols>
  <sheetData>
    <row r="1" spans="1:13" s="12" customFormat="1" ht="12.75" customHeight="1">
      <c r="A1" s="984"/>
      <c r="B1" s="984"/>
      <c r="C1" s="984"/>
      <c r="D1" s="984"/>
      <c r="E1" s="984"/>
      <c r="F1" s="984"/>
    </row>
    <row r="2" spans="1:13" s="12" customFormat="1" ht="13.5" customHeight="1">
      <c r="A2" s="913" t="s">
        <v>801</v>
      </c>
      <c r="B2" s="913"/>
      <c r="C2" s="913"/>
      <c r="D2" s="913"/>
      <c r="E2" s="913"/>
      <c r="F2" s="913"/>
    </row>
    <row r="3" spans="1:13" s="12" customFormat="1" ht="45.75" customHeight="1">
      <c r="A3" s="914" t="s">
        <v>825</v>
      </c>
      <c r="B3" s="915"/>
      <c r="C3" s="915"/>
      <c r="D3" s="915"/>
      <c r="E3" s="915"/>
      <c r="F3" s="915"/>
    </row>
    <row r="4" spans="1:13" s="12" customFormat="1" ht="12.75" customHeight="1">
      <c r="A4" s="984"/>
      <c r="B4" s="984"/>
      <c r="C4" s="984"/>
      <c r="D4" s="984"/>
      <c r="E4" s="984"/>
      <c r="F4" s="984"/>
    </row>
    <row r="5" spans="1:13" ht="14.4" thickBot="1">
      <c r="A5" s="191" t="s">
        <v>630</v>
      </c>
      <c r="B5" s="925" t="s">
        <v>568</v>
      </c>
      <c r="C5" s="926"/>
      <c r="D5" s="926"/>
      <c r="E5" s="926"/>
      <c r="F5" s="926"/>
    </row>
    <row r="6" spans="1:13" s="292" customFormat="1" ht="27.6" thickTop="1" thickBot="1">
      <c r="A6" s="978" t="s">
        <v>11</v>
      </c>
      <c r="B6" s="980" t="s">
        <v>14</v>
      </c>
      <c r="C6" s="982" t="s">
        <v>18</v>
      </c>
      <c r="D6" s="289" t="s">
        <v>12</v>
      </c>
      <c r="E6" s="290" t="s">
        <v>482</v>
      </c>
      <c r="F6" s="291" t="s">
        <v>483</v>
      </c>
    </row>
    <row r="7" spans="1:13" s="292" customFormat="1" ht="14.4" thickTop="1" thickBot="1">
      <c r="A7" s="979"/>
      <c r="B7" s="981"/>
      <c r="C7" s="983"/>
      <c r="D7" s="293" t="s">
        <v>15</v>
      </c>
      <c r="E7" s="294" t="s">
        <v>16</v>
      </c>
      <c r="F7" s="295" t="s">
        <v>17</v>
      </c>
    </row>
    <row r="8" spans="1:13" s="292" customFormat="1" ht="14.4" thickTop="1" thickBot="1">
      <c r="A8" s="296"/>
      <c r="B8" s="515" t="s">
        <v>569</v>
      </c>
      <c r="C8" s="516"/>
      <c r="D8" s="516"/>
      <c r="E8" s="517"/>
      <c r="F8" s="297"/>
      <c r="G8" s="298"/>
      <c r="H8" s="298"/>
      <c r="I8" s="298"/>
      <c r="J8" s="298"/>
      <c r="K8" s="298"/>
      <c r="L8" s="298"/>
      <c r="M8" s="298"/>
    </row>
    <row r="9" spans="1:13" s="306" customFormat="1" ht="13.8" thickTop="1">
      <c r="A9" s="299" t="s">
        <v>631</v>
      </c>
      <c r="B9" s="300" t="s">
        <v>570</v>
      </c>
      <c r="C9" s="301"/>
      <c r="D9" s="302"/>
      <c r="E9" s="303"/>
      <c r="F9" s="304"/>
      <c r="G9" s="305"/>
      <c r="H9" s="305"/>
      <c r="I9" s="305"/>
      <c r="J9" s="305"/>
      <c r="K9" s="305"/>
      <c r="L9" s="305"/>
      <c r="M9" s="305"/>
    </row>
    <row r="10" spans="1:13" s="311" customFormat="1" ht="146.25" customHeight="1">
      <c r="A10" s="307"/>
      <c r="B10" s="308" t="s">
        <v>571</v>
      </c>
      <c r="C10" s="309"/>
      <c r="D10" s="310"/>
      <c r="E10" s="747" t="s">
        <v>572</v>
      </c>
      <c r="F10" s="748"/>
    </row>
    <row r="11" spans="1:13" s="311" customFormat="1" ht="36.75" customHeight="1">
      <c r="A11" s="312" t="s">
        <v>632</v>
      </c>
      <c r="B11" s="313" t="s">
        <v>849</v>
      </c>
      <c r="C11" s="314" t="s">
        <v>573</v>
      </c>
      <c r="D11" s="315">
        <v>75</v>
      </c>
      <c r="E11" s="749">
        <v>0</v>
      </c>
      <c r="F11" s="750">
        <f>D11*E11</f>
        <v>0</v>
      </c>
    </row>
    <row r="12" spans="1:13" s="311" customFormat="1" ht="36.75" customHeight="1">
      <c r="A12" s="312" t="s">
        <v>633</v>
      </c>
      <c r="B12" s="313" t="s">
        <v>850</v>
      </c>
      <c r="C12" s="314" t="s">
        <v>573</v>
      </c>
      <c r="D12" s="315">
        <v>75</v>
      </c>
      <c r="E12" s="749">
        <v>0</v>
      </c>
      <c r="F12" s="750">
        <f>D12*E12</f>
        <v>0</v>
      </c>
    </row>
    <row r="13" spans="1:13" s="311" customFormat="1" ht="216" customHeight="1">
      <c r="A13" s="307"/>
      <c r="B13" s="228" t="s">
        <v>876</v>
      </c>
      <c r="C13" s="316"/>
      <c r="D13" s="317"/>
      <c r="E13" s="751"/>
      <c r="F13" s="748"/>
    </row>
    <row r="14" spans="1:13" s="311" customFormat="1">
      <c r="A14" s="318" t="s">
        <v>875</v>
      </c>
      <c r="B14" s="319" t="s">
        <v>574</v>
      </c>
      <c r="C14" s="314" t="s">
        <v>573</v>
      </c>
      <c r="D14" s="639">
        <v>18</v>
      </c>
      <c r="E14" s="752">
        <v>0</v>
      </c>
      <c r="F14" s="750">
        <f>D14*E14</f>
        <v>0</v>
      </c>
    </row>
    <row r="15" spans="1:13" s="311" customFormat="1">
      <c r="A15" s="318" t="s">
        <v>634</v>
      </c>
      <c r="B15" s="319" t="s">
        <v>575</v>
      </c>
      <c r="C15" s="314" t="s">
        <v>573</v>
      </c>
      <c r="D15" s="639">
        <v>8</v>
      </c>
      <c r="E15" s="752">
        <v>0</v>
      </c>
      <c r="F15" s="750">
        <f>D15*E15</f>
        <v>0</v>
      </c>
    </row>
    <row r="16" spans="1:13" s="311" customFormat="1" ht="133.5" customHeight="1" thickBot="1">
      <c r="A16" s="322" t="s">
        <v>635</v>
      </c>
      <c r="B16" s="319" t="s">
        <v>877</v>
      </c>
      <c r="C16" s="323" t="s">
        <v>524</v>
      </c>
      <c r="D16" s="323">
        <v>250</v>
      </c>
      <c r="E16" s="753">
        <v>0</v>
      </c>
      <c r="F16" s="754">
        <f>D16*E16</f>
        <v>0</v>
      </c>
    </row>
    <row r="17" spans="1:85" s="311" customFormat="1" ht="14.4" thickTop="1" thickBot="1">
      <c r="A17" s="653"/>
      <c r="B17" s="518" t="str">
        <f>B9</f>
        <v xml:space="preserve">НАПОЈНИ ВОДОВИ </v>
      </c>
      <c r="C17" s="519"/>
      <c r="D17" s="519"/>
      <c r="E17" s="755"/>
      <c r="F17" s="756">
        <f>SUM(F10:F16)</f>
        <v>0</v>
      </c>
    </row>
    <row r="18" spans="1:85" s="311" customFormat="1" ht="18" customHeight="1" thickTop="1" thickBot="1">
      <c r="A18" s="299" t="s">
        <v>636</v>
      </c>
      <c r="B18" s="320" t="s">
        <v>576</v>
      </c>
      <c r="C18" s="321"/>
      <c r="D18" s="321"/>
      <c r="E18" s="757"/>
      <c r="F18" s="758"/>
    </row>
    <row r="19" spans="1:85" s="311" customFormat="1" ht="93" thickTop="1">
      <c r="A19" s="324" t="s">
        <v>860</v>
      </c>
      <c r="B19" s="640" t="s">
        <v>577</v>
      </c>
      <c r="C19" s="325"/>
      <c r="D19" s="326"/>
      <c r="E19" s="759"/>
      <c r="F19" s="760"/>
    </row>
    <row r="20" spans="1:85" s="311" customFormat="1" ht="26.4">
      <c r="A20" s="327"/>
      <c r="B20" s="642" t="s">
        <v>578</v>
      </c>
      <c r="C20" s="328"/>
      <c r="D20" s="328"/>
      <c r="E20" s="761"/>
      <c r="F20" s="762"/>
    </row>
    <row r="21" spans="1:85" s="311" customFormat="1" ht="26.4">
      <c r="A21" s="327"/>
      <c r="B21" s="643" t="s">
        <v>579</v>
      </c>
      <c r="C21" s="328"/>
      <c r="D21" s="328"/>
      <c r="E21" s="761"/>
      <c r="F21" s="762"/>
    </row>
    <row r="22" spans="1:85" s="311" customFormat="1">
      <c r="A22" s="327"/>
      <c r="B22" s="643" t="s">
        <v>580</v>
      </c>
      <c r="C22" s="328"/>
      <c r="D22" s="328"/>
      <c r="E22" s="761"/>
      <c r="F22" s="762"/>
    </row>
    <row r="23" spans="1:85" s="306" customFormat="1">
      <c r="A23" s="327"/>
      <c r="B23" s="642" t="s">
        <v>581</v>
      </c>
      <c r="C23" s="328"/>
      <c r="D23" s="328"/>
      <c r="E23" s="761"/>
      <c r="F23" s="762"/>
    </row>
    <row r="24" spans="1:85" s="12" customFormat="1" ht="26.4">
      <c r="A24" s="327"/>
      <c r="B24" s="643" t="s">
        <v>582</v>
      </c>
      <c r="C24" s="328"/>
      <c r="D24" s="328"/>
      <c r="E24" s="761"/>
      <c r="F24" s="762"/>
    </row>
    <row r="25" spans="1:85" s="311" customFormat="1" ht="26.4">
      <c r="A25" s="327"/>
      <c r="B25" s="642" t="s">
        <v>583</v>
      </c>
      <c r="C25" s="328"/>
      <c r="D25" s="328"/>
      <c r="E25" s="761"/>
      <c r="F25" s="762"/>
    </row>
    <row r="26" spans="1:85" s="12" customFormat="1">
      <c r="A26" s="331"/>
      <c r="B26" s="643" t="s">
        <v>584</v>
      </c>
      <c r="C26" s="332"/>
      <c r="D26" s="328"/>
      <c r="E26" s="761"/>
      <c r="F26" s="762"/>
    </row>
    <row r="27" spans="1:85" s="333" customFormat="1" ht="26.4">
      <c r="A27" s="331"/>
      <c r="B27" s="643" t="s">
        <v>585</v>
      </c>
      <c r="C27" s="332"/>
      <c r="D27" s="328"/>
      <c r="E27" s="761"/>
      <c r="F27" s="762"/>
    </row>
    <row r="28" spans="1:85" s="329" customFormat="1" ht="29.4" customHeight="1">
      <c r="A28" s="331"/>
      <c r="B28" s="644" t="s">
        <v>586</v>
      </c>
      <c r="C28" s="332"/>
      <c r="D28" s="328"/>
      <c r="E28" s="761"/>
      <c r="F28" s="762"/>
    </row>
    <row r="29" spans="1:85" s="329" customFormat="1" ht="26.4">
      <c r="A29" s="331"/>
      <c r="B29" s="643" t="s">
        <v>587</v>
      </c>
      <c r="C29" s="332"/>
      <c r="D29" s="328"/>
      <c r="E29" s="761"/>
      <c r="F29" s="762"/>
    </row>
    <row r="30" spans="1:85" s="334" customFormat="1">
      <c r="A30" s="331"/>
      <c r="B30" s="643" t="s">
        <v>588</v>
      </c>
      <c r="C30" s="332"/>
      <c r="D30" s="328"/>
      <c r="E30" s="761"/>
      <c r="F30" s="762"/>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0"/>
      <c r="AL30" s="330"/>
      <c r="AM30" s="330"/>
      <c r="AN30" s="330"/>
      <c r="AO30" s="330"/>
      <c r="AP30" s="330"/>
      <c r="AQ30" s="330"/>
      <c r="AR30" s="330"/>
      <c r="AS30" s="330"/>
      <c r="AT30" s="330"/>
      <c r="AU30" s="330"/>
      <c r="AV30" s="330"/>
      <c r="AW30" s="330"/>
      <c r="AX30" s="330"/>
      <c r="AY30" s="330"/>
      <c r="AZ30" s="330"/>
      <c r="BA30" s="330"/>
      <c r="BB30" s="330"/>
      <c r="BC30" s="330"/>
      <c r="BD30" s="330"/>
      <c r="BE30" s="330"/>
      <c r="BF30" s="330"/>
      <c r="BG30" s="330"/>
      <c r="BH30" s="330"/>
      <c r="BI30" s="330"/>
      <c r="BJ30" s="330"/>
      <c r="BK30" s="330"/>
      <c r="BL30" s="330"/>
      <c r="BM30" s="330"/>
      <c r="BN30" s="330"/>
      <c r="BO30" s="330"/>
      <c r="BP30" s="330"/>
      <c r="BQ30" s="330"/>
      <c r="BR30" s="330"/>
      <c r="BS30" s="330"/>
      <c r="BT30" s="330"/>
      <c r="BU30" s="330"/>
      <c r="BV30" s="330"/>
      <c r="BW30" s="330"/>
      <c r="BX30" s="330"/>
      <c r="BY30" s="330"/>
      <c r="BZ30" s="330"/>
      <c r="CA30" s="330"/>
      <c r="CB30" s="330"/>
      <c r="CC30" s="330"/>
      <c r="CD30" s="330"/>
      <c r="CE30" s="330"/>
      <c r="CF30" s="330"/>
      <c r="CG30" s="330"/>
    </row>
    <row r="31" spans="1:85" s="334" customFormat="1" ht="26.4">
      <c r="A31" s="335"/>
      <c r="B31" s="643" t="s">
        <v>851</v>
      </c>
      <c r="C31" s="332"/>
      <c r="D31" s="328"/>
      <c r="E31" s="761"/>
      <c r="F31" s="762"/>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0"/>
      <c r="AL31" s="330"/>
      <c r="AM31" s="330"/>
      <c r="AN31" s="330"/>
      <c r="AO31" s="330"/>
      <c r="AP31" s="330"/>
      <c r="AQ31" s="330"/>
      <c r="AR31" s="330"/>
      <c r="AS31" s="330"/>
      <c r="AT31" s="330"/>
      <c r="AU31" s="330"/>
      <c r="AV31" s="330"/>
      <c r="AW31" s="330"/>
      <c r="AX31" s="330"/>
      <c r="AY31" s="330"/>
      <c r="AZ31" s="330"/>
      <c r="BA31" s="330"/>
      <c r="BB31" s="330"/>
      <c r="BC31" s="330"/>
      <c r="BD31" s="330"/>
      <c r="BE31" s="330"/>
      <c r="BF31" s="330"/>
      <c r="BG31" s="330"/>
      <c r="BH31" s="330"/>
      <c r="BI31" s="330"/>
      <c r="BJ31" s="330"/>
      <c r="BK31" s="330"/>
      <c r="BL31" s="330"/>
      <c r="BM31" s="330"/>
      <c r="BN31" s="330"/>
      <c r="BO31" s="330"/>
      <c r="BP31" s="330"/>
      <c r="BQ31" s="330"/>
      <c r="BR31" s="330"/>
      <c r="BS31" s="330"/>
      <c r="BT31" s="330"/>
      <c r="BU31" s="330"/>
      <c r="BV31" s="330"/>
      <c r="BW31" s="330"/>
      <c r="BX31" s="330"/>
      <c r="BY31" s="330"/>
      <c r="BZ31" s="330"/>
      <c r="CA31" s="330"/>
      <c r="CB31" s="330"/>
      <c r="CC31" s="330"/>
      <c r="CD31" s="330"/>
      <c r="CE31" s="330"/>
      <c r="CF31" s="330"/>
      <c r="CG31" s="330"/>
    </row>
    <row r="32" spans="1:85" s="334" customFormat="1">
      <c r="A32" s="335"/>
      <c r="B32" s="643" t="s">
        <v>878</v>
      </c>
      <c r="C32" s="332"/>
      <c r="D32" s="328"/>
      <c r="E32" s="761"/>
      <c r="F32" s="762"/>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0"/>
      <c r="AL32" s="330"/>
      <c r="AM32" s="330"/>
      <c r="AN32" s="330"/>
      <c r="AO32" s="330"/>
      <c r="AP32" s="330"/>
      <c r="AQ32" s="330"/>
      <c r="AR32" s="330"/>
      <c r="AS32" s="330"/>
      <c r="AT32" s="330"/>
      <c r="AU32" s="330"/>
      <c r="AV32" s="330"/>
      <c r="AW32" s="330"/>
      <c r="AX32" s="330"/>
      <c r="AY32" s="330"/>
      <c r="AZ32" s="330"/>
      <c r="BA32" s="330"/>
      <c r="BB32" s="330"/>
      <c r="BC32" s="330"/>
      <c r="BD32" s="330"/>
      <c r="BE32" s="330"/>
      <c r="BF32" s="330"/>
      <c r="BG32" s="330"/>
      <c r="BH32" s="330"/>
      <c r="BI32" s="330"/>
      <c r="BJ32" s="330"/>
      <c r="BK32" s="330"/>
      <c r="BL32" s="330"/>
      <c r="BM32" s="330"/>
      <c r="BN32" s="330"/>
      <c r="BO32" s="330"/>
      <c r="BP32" s="330"/>
      <c r="BQ32" s="330"/>
      <c r="BR32" s="330"/>
      <c r="BS32" s="330"/>
      <c r="BT32" s="330"/>
      <c r="BU32" s="330"/>
      <c r="BV32" s="330"/>
      <c r="BW32" s="330"/>
      <c r="BX32" s="330"/>
      <c r="BY32" s="330"/>
      <c r="BZ32" s="330"/>
      <c r="CA32" s="330"/>
      <c r="CB32" s="330"/>
      <c r="CC32" s="330"/>
      <c r="CD32" s="330"/>
      <c r="CE32" s="330"/>
      <c r="CF32" s="330"/>
      <c r="CG32" s="330"/>
    </row>
    <row r="33" spans="1:390" s="330" customFormat="1" ht="52.8">
      <c r="A33" s="335"/>
      <c r="B33" s="643" t="s">
        <v>589</v>
      </c>
      <c r="C33" s="332"/>
      <c r="D33" s="328"/>
      <c r="E33" s="761"/>
      <c r="F33" s="762"/>
    </row>
    <row r="34" spans="1:390" s="329" customFormat="1">
      <c r="A34" s="336"/>
      <c r="B34" s="649" t="s">
        <v>590</v>
      </c>
      <c r="C34" s="337"/>
      <c r="D34" s="338"/>
      <c r="E34" s="759"/>
      <c r="F34" s="763"/>
    </row>
    <row r="35" spans="1:390" s="334" customFormat="1" ht="26.4">
      <c r="A35" s="336"/>
      <c r="B35" s="645" t="s">
        <v>591</v>
      </c>
      <c r="C35" s="339"/>
      <c r="D35" s="326"/>
      <c r="E35" s="759"/>
      <c r="F35" s="76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0"/>
      <c r="AL35" s="330"/>
      <c r="AM35" s="330"/>
      <c r="AN35" s="330"/>
      <c r="AO35" s="330"/>
      <c r="AP35" s="330"/>
      <c r="AQ35" s="330"/>
      <c r="AR35" s="330"/>
      <c r="AS35" s="330"/>
      <c r="AT35" s="330"/>
      <c r="AU35" s="330"/>
      <c r="AV35" s="330"/>
      <c r="AW35" s="330"/>
      <c r="AX35" s="330"/>
      <c r="AY35" s="330"/>
      <c r="AZ35" s="330"/>
      <c r="BA35" s="330"/>
      <c r="BB35" s="330"/>
      <c r="BC35" s="330"/>
      <c r="BD35" s="330"/>
      <c r="BE35" s="330"/>
      <c r="BF35" s="330"/>
      <c r="BG35" s="330"/>
      <c r="BH35" s="330"/>
      <c r="BI35" s="330"/>
      <c r="BJ35" s="330"/>
      <c r="BK35" s="330"/>
      <c r="BL35" s="330"/>
      <c r="BM35" s="330"/>
      <c r="BN35" s="330"/>
      <c r="BO35" s="330"/>
      <c r="BP35" s="330"/>
      <c r="BQ35" s="330"/>
      <c r="BR35" s="330"/>
      <c r="BS35" s="330"/>
      <c r="BT35" s="330"/>
      <c r="BU35" s="330"/>
      <c r="BV35" s="330"/>
      <c r="BW35" s="330"/>
      <c r="BX35" s="330"/>
      <c r="BY35" s="330"/>
      <c r="BZ35" s="330"/>
      <c r="CA35" s="330"/>
      <c r="CB35" s="330"/>
      <c r="CC35" s="330"/>
      <c r="CD35" s="330"/>
      <c r="CE35" s="330"/>
      <c r="CF35" s="330"/>
      <c r="CG35" s="330"/>
    </row>
    <row r="36" spans="1:390" s="334" customFormat="1" ht="52.8">
      <c r="A36" s="534"/>
      <c r="B36" s="209" t="s">
        <v>879</v>
      </c>
      <c r="C36" s="651"/>
      <c r="D36" s="652"/>
      <c r="E36" s="764"/>
      <c r="F36" s="765"/>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0"/>
      <c r="AL36" s="330"/>
      <c r="AM36" s="330"/>
      <c r="AN36" s="330"/>
      <c r="AO36" s="330"/>
      <c r="AP36" s="330"/>
      <c r="AQ36" s="330"/>
      <c r="AR36" s="330"/>
      <c r="AS36" s="330"/>
      <c r="AT36" s="330"/>
      <c r="AU36" s="330"/>
      <c r="AV36" s="330"/>
      <c r="AW36" s="330"/>
      <c r="AX36" s="330"/>
      <c r="AY36" s="330"/>
      <c r="AZ36" s="330"/>
      <c r="BA36" s="330"/>
      <c r="BB36" s="330"/>
      <c r="BC36" s="330"/>
      <c r="BD36" s="330"/>
      <c r="BE36" s="330"/>
      <c r="BF36" s="330"/>
      <c r="BG36" s="330"/>
      <c r="BH36" s="330"/>
      <c r="BI36" s="330"/>
      <c r="BJ36" s="330"/>
      <c r="BK36" s="330"/>
      <c r="BL36" s="330"/>
      <c r="BM36" s="330"/>
      <c r="BN36" s="330"/>
      <c r="BO36" s="330"/>
      <c r="BP36" s="330"/>
      <c r="BQ36" s="330"/>
      <c r="BR36" s="330"/>
      <c r="BS36" s="330"/>
      <c r="BT36" s="330"/>
      <c r="BU36" s="330"/>
      <c r="BV36" s="330"/>
      <c r="BW36" s="330"/>
      <c r="BX36" s="330"/>
      <c r="BY36" s="330"/>
      <c r="BZ36" s="330"/>
      <c r="CA36" s="330"/>
      <c r="CB36" s="330"/>
      <c r="CC36" s="330"/>
      <c r="CD36" s="330"/>
      <c r="CE36" s="330"/>
      <c r="CF36" s="330"/>
      <c r="CG36" s="330"/>
    </row>
    <row r="37" spans="1:390" s="334" customFormat="1" ht="105.6">
      <c r="A37" s="336"/>
      <c r="B37" s="647" t="s">
        <v>880</v>
      </c>
      <c r="C37" s="339"/>
      <c r="D37" s="326"/>
      <c r="E37" s="759"/>
      <c r="F37" s="76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30"/>
      <c r="AL37" s="330"/>
      <c r="AM37" s="330"/>
      <c r="AN37" s="330"/>
      <c r="AO37" s="330"/>
      <c r="AP37" s="330"/>
      <c r="AQ37" s="330"/>
      <c r="AR37" s="330"/>
      <c r="AS37" s="330"/>
      <c r="AT37" s="330"/>
      <c r="AU37" s="330"/>
      <c r="AV37" s="330"/>
      <c r="AW37" s="330"/>
      <c r="AX37" s="330"/>
      <c r="AY37" s="330"/>
      <c r="AZ37" s="330"/>
      <c r="BA37" s="330"/>
      <c r="BB37" s="330"/>
      <c r="BC37" s="330"/>
      <c r="BD37" s="330"/>
      <c r="BE37" s="330"/>
      <c r="BF37" s="330"/>
      <c r="BG37" s="330"/>
      <c r="BH37" s="330"/>
      <c r="BI37" s="330"/>
      <c r="BJ37" s="330"/>
      <c r="BK37" s="330"/>
      <c r="BL37" s="330"/>
      <c r="BM37" s="330"/>
      <c r="BN37" s="330"/>
      <c r="BO37" s="330"/>
      <c r="BP37" s="330"/>
      <c r="BQ37" s="330"/>
      <c r="BR37" s="330"/>
      <c r="BS37" s="330"/>
      <c r="BT37" s="330"/>
      <c r="BU37" s="330"/>
      <c r="BV37" s="330"/>
      <c r="BW37" s="330"/>
      <c r="BX37" s="330"/>
      <c r="BY37" s="330"/>
      <c r="BZ37" s="330"/>
      <c r="CA37" s="330"/>
      <c r="CB37" s="330"/>
      <c r="CC37" s="330"/>
      <c r="CD37" s="330"/>
      <c r="CE37" s="330"/>
      <c r="CF37" s="330"/>
      <c r="CG37" s="330"/>
      <c r="CH37" s="330"/>
      <c r="CI37" s="330"/>
      <c r="CJ37" s="330"/>
      <c r="CK37" s="330"/>
      <c r="CL37" s="330"/>
      <c r="CM37" s="330"/>
      <c r="CN37" s="330"/>
      <c r="CO37" s="330"/>
      <c r="CP37" s="330"/>
      <c r="CQ37" s="330"/>
      <c r="CR37" s="330"/>
      <c r="CS37" s="330"/>
      <c r="CT37" s="330"/>
      <c r="CU37" s="330"/>
      <c r="CV37" s="330"/>
      <c r="CW37" s="330"/>
      <c r="CX37" s="330"/>
      <c r="CY37" s="330"/>
      <c r="CZ37" s="330"/>
      <c r="DA37" s="330"/>
      <c r="DB37" s="330"/>
      <c r="DC37" s="330"/>
      <c r="DD37" s="330"/>
      <c r="DE37" s="330"/>
      <c r="DF37" s="330"/>
      <c r="DG37" s="330"/>
      <c r="DH37" s="330"/>
      <c r="DI37" s="330"/>
      <c r="DJ37" s="330"/>
      <c r="DK37" s="330"/>
      <c r="DL37" s="330"/>
      <c r="DM37" s="330"/>
      <c r="DN37" s="330"/>
      <c r="DO37" s="330"/>
      <c r="DP37" s="330"/>
      <c r="DQ37" s="330"/>
      <c r="DR37" s="330"/>
      <c r="DS37" s="330"/>
      <c r="DT37" s="330"/>
      <c r="DU37" s="330"/>
      <c r="DV37" s="330"/>
      <c r="DW37" s="330"/>
      <c r="DX37" s="330"/>
      <c r="DY37" s="330"/>
      <c r="DZ37" s="330"/>
      <c r="EA37" s="330"/>
      <c r="EB37" s="330"/>
      <c r="EC37" s="330"/>
      <c r="ED37" s="330"/>
      <c r="EE37" s="330"/>
      <c r="EF37" s="330"/>
      <c r="EG37" s="330"/>
      <c r="EH37" s="330"/>
      <c r="EI37" s="330"/>
      <c r="EJ37" s="330"/>
      <c r="EK37" s="330"/>
      <c r="EL37" s="330"/>
      <c r="EM37" s="330"/>
      <c r="EN37" s="330"/>
      <c r="EO37" s="330"/>
      <c r="EP37" s="330"/>
      <c r="EQ37" s="330"/>
      <c r="ER37" s="330"/>
      <c r="ES37" s="330"/>
      <c r="ET37" s="330"/>
      <c r="EU37" s="330"/>
      <c r="EV37" s="330"/>
      <c r="EW37" s="330"/>
      <c r="EX37" s="330"/>
      <c r="EY37" s="330"/>
      <c r="EZ37" s="330"/>
      <c r="FA37" s="330"/>
      <c r="FB37" s="330"/>
      <c r="FC37" s="330"/>
      <c r="FD37" s="330"/>
      <c r="FE37" s="330"/>
      <c r="FF37" s="330"/>
      <c r="FG37" s="330"/>
      <c r="FH37" s="330"/>
      <c r="FI37" s="330"/>
      <c r="FJ37" s="330"/>
      <c r="FK37" s="330"/>
      <c r="FL37" s="330"/>
      <c r="FM37" s="330"/>
      <c r="FN37" s="330"/>
      <c r="FO37" s="330"/>
      <c r="FP37" s="330"/>
      <c r="FQ37" s="330"/>
      <c r="FR37" s="330"/>
      <c r="FS37" s="330"/>
      <c r="FT37" s="330"/>
      <c r="FU37" s="330"/>
      <c r="FV37" s="330"/>
      <c r="FW37" s="330"/>
      <c r="FX37" s="330"/>
      <c r="FY37" s="330"/>
      <c r="FZ37" s="330"/>
      <c r="GA37" s="330"/>
      <c r="GB37" s="330"/>
      <c r="GC37" s="330"/>
      <c r="GD37" s="330"/>
      <c r="GE37" s="330"/>
      <c r="GF37" s="330"/>
      <c r="GG37" s="330"/>
      <c r="GH37" s="330"/>
      <c r="GI37" s="330"/>
      <c r="GJ37" s="330"/>
      <c r="GK37" s="330"/>
      <c r="GL37" s="330"/>
      <c r="GM37" s="330"/>
      <c r="GN37" s="330"/>
      <c r="GO37" s="330"/>
      <c r="GP37" s="330"/>
      <c r="GQ37" s="330"/>
      <c r="GR37" s="330"/>
      <c r="GS37" s="330"/>
      <c r="GT37" s="330"/>
      <c r="GU37" s="330"/>
      <c r="GV37" s="330"/>
      <c r="GW37" s="330"/>
      <c r="GX37" s="330"/>
      <c r="GY37" s="330"/>
      <c r="GZ37" s="330"/>
      <c r="HA37" s="330"/>
      <c r="HB37" s="330"/>
      <c r="HC37" s="330"/>
      <c r="HD37" s="330"/>
      <c r="HE37" s="330"/>
      <c r="HF37" s="330"/>
      <c r="HG37" s="330"/>
      <c r="HH37" s="330"/>
      <c r="HI37" s="330"/>
      <c r="HJ37" s="330"/>
      <c r="HK37" s="330"/>
      <c r="HL37" s="330"/>
      <c r="HM37" s="330"/>
      <c r="HN37" s="330"/>
      <c r="HO37" s="330"/>
      <c r="HP37" s="330"/>
      <c r="HQ37" s="330"/>
      <c r="HR37" s="330"/>
      <c r="HS37" s="330"/>
      <c r="HT37" s="330"/>
      <c r="HU37" s="330"/>
      <c r="HV37" s="330"/>
      <c r="HW37" s="330"/>
      <c r="HX37" s="330"/>
      <c r="HY37" s="330"/>
      <c r="HZ37" s="330"/>
      <c r="IA37" s="330"/>
      <c r="IB37" s="330"/>
      <c r="IC37" s="330"/>
      <c r="ID37" s="330"/>
      <c r="IE37" s="330"/>
      <c r="IF37" s="330"/>
      <c r="IG37" s="330"/>
      <c r="IH37" s="330"/>
      <c r="II37" s="330"/>
      <c r="IJ37" s="330"/>
      <c r="IK37" s="330"/>
      <c r="IL37" s="330"/>
      <c r="IM37" s="330"/>
      <c r="IN37" s="330"/>
      <c r="IO37" s="330"/>
      <c r="IP37" s="330"/>
      <c r="IQ37" s="330"/>
      <c r="IR37" s="330"/>
      <c r="IS37" s="330"/>
      <c r="IT37" s="330"/>
      <c r="IU37" s="330"/>
      <c r="IV37" s="330"/>
      <c r="IW37" s="330"/>
      <c r="IX37" s="330"/>
      <c r="IY37" s="330"/>
      <c r="IZ37" s="330"/>
      <c r="JA37" s="330"/>
      <c r="JB37" s="330"/>
      <c r="JC37" s="330"/>
      <c r="JD37" s="330"/>
      <c r="JE37" s="330"/>
      <c r="JF37" s="330"/>
      <c r="JG37" s="330"/>
      <c r="JH37" s="330"/>
      <c r="JI37" s="330"/>
      <c r="JJ37" s="330"/>
      <c r="JK37" s="330"/>
      <c r="JL37" s="330"/>
      <c r="JM37" s="330"/>
      <c r="JN37" s="330"/>
      <c r="JO37" s="330"/>
      <c r="JP37" s="330"/>
      <c r="JQ37" s="330"/>
      <c r="JR37" s="330"/>
      <c r="JS37" s="330"/>
      <c r="JT37" s="330"/>
      <c r="JU37" s="330"/>
      <c r="JV37" s="330"/>
      <c r="JW37" s="330"/>
      <c r="JX37" s="330"/>
      <c r="JY37" s="330"/>
      <c r="JZ37" s="330"/>
      <c r="KA37" s="330"/>
      <c r="KB37" s="330"/>
      <c r="KC37" s="330"/>
      <c r="KD37" s="330"/>
      <c r="KE37" s="330"/>
      <c r="KF37" s="330"/>
      <c r="KG37" s="330"/>
      <c r="KH37" s="330"/>
      <c r="KI37" s="330"/>
      <c r="KJ37" s="330"/>
      <c r="KK37" s="330"/>
      <c r="KL37" s="330"/>
      <c r="KM37" s="330"/>
      <c r="KN37" s="330"/>
      <c r="KO37" s="330"/>
      <c r="KP37" s="330"/>
      <c r="KQ37" s="330"/>
      <c r="KR37" s="330"/>
      <c r="KS37" s="330"/>
      <c r="KT37" s="330"/>
      <c r="KU37" s="330"/>
      <c r="KV37" s="330"/>
      <c r="KW37" s="330"/>
      <c r="KX37" s="330"/>
      <c r="KY37" s="330"/>
      <c r="KZ37" s="330"/>
      <c r="LA37" s="330"/>
      <c r="LB37" s="330"/>
      <c r="LC37" s="330"/>
      <c r="LD37" s="330"/>
      <c r="LE37" s="330"/>
      <c r="LF37" s="330"/>
      <c r="LG37" s="330"/>
      <c r="LH37" s="330"/>
      <c r="LI37" s="330"/>
      <c r="LJ37" s="330"/>
      <c r="LK37" s="330"/>
      <c r="LL37" s="330"/>
      <c r="LM37" s="330"/>
      <c r="LN37" s="330"/>
      <c r="LO37" s="330"/>
      <c r="LP37" s="330"/>
      <c r="LQ37" s="330"/>
      <c r="LR37" s="330"/>
      <c r="LS37" s="330"/>
      <c r="LT37" s="330"/>
      <c r="LU37" s="330"/>
      <c r="LV37" s="330"/>
      <c r="LW37" s="330"/>
      <c r="LX37" s="330"/>
      <c r="LY37" s="330"/>
      <c r="LZ37" s="330"/>
      <c r="MA37" s="330"/>
      <c r="MB37" s="330"/>
      <c r="MC37" s="330"/>
      <c r="MD37" s="330"/>
      <c r="ME37" s="330"/>
      <c r="MF37" s="330"/>
      <c r="MG37" s="330"/>
      <c r="MH37" s="330"/>
      <c r="MI37" s="330"/>
      <c r="MJ37" s="330"/>
      <c r="MK37" s="330"/>
      <c r="ML37" s="330"/>
      <c r="MM37" s="330"/>
      <c r="MN37" s="330"/>
      <c r="MO37" s="330"/>
      <c r="MP37" s="330"/>
      <c r="MQ37" s="330"/>
      <c r="MR37" s="330"/>
      <c r="MS37" s="330"/>
      <c r="MT37" s="330"/>
      <c r="MU37" s="330"/>
      <c r="MV37" s="330"/>
      <c r="MW37" s="330"/>
      <c r="MX37" s="330"/>
      <c r="MY37" s="330"/>
      <c r="MZ37" s="330"/>
      <c r="NA37" s="330"/>
      <c r="NB37" s="330"/>
      <c r="NC37" s="330"/>
      <c r="ND37" s="330"/>
      <c r="NE37" s="330"/>
      <c r="NF37" s="330"/>
      <c r="NG37" s="330"/>
      <c r="NH37" s="330"/>
      <c r="NI37" s="330"/>
      <c r="NJ37" s="330"/>
      <c r="NK37" s="330"/>
      <c r="NL37" s="330"/>
      <c r="NM37" s="330"/>
      <c r="NN37" s="330"/>
      <c r="NO37" s="330"/>
      <c r="NP37" s="330"/>
      <c r="NQ37" s="330"/>
      <c r="NR37" s="330"/>
      <c r="NS37" s="330"/>
      <c r="NT37" s="330"/>
      <c r="NU37" s="330"/>
      <c r="NV37" s="330"/>
      <c r="NW37" s="330"/>
      <c r="NX37" s="330"/>
      <c r="NY37" s="330"/>
      <c r="NZ37" s="330"/>
    </row>
    <row r="38" spans="1:390" s="334" customFormat="1" ht="105.6">
      <c r="A38" s="336"/>
      <c r="B38" s="647" t="s">
        <v>881</v>
      </c>
      <c r="C38" s="339"/>
      <c r="D38" s="326"/>
      <c r="E38" s="759"/>
      <c r="F38" s="76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0"/>
      <c r="AL38" s="330"/>
      <c r="AM38" s="330"/>
      <c r="AN38" s="330"/>
      <c r="AO38" s="330"/>
      <c r="AP38" s="330"/>
      <c r="AQ38" s="330"/>
      <c r="AR38" s="330"/>
      <c r="AS38" s="330"/>
      <c r="AT38" s="330"/>
      <c r="AU38" s="330"/>
      <c r="AV38" s="330"/>
      <c r="AW38" s="330"/>
      <c r="AX38" s="330"/>
      <c r="AY38" s="330"/>
      <c r="AZ38" s="330"/>
      <c r="BA38" s="330"/>
      <c r="BB38" s="330"/>
      <c r="BC38" s="330"/>
      <c r="BD38" s="330"/>
      <c r="BE38" s="330"/>
      <c r="BF38" s="330"/>
      <c r="BG38" s="330"/>
      <c r="BH38" s="330"/>
      <c r="BI38" s="330"/>
      <c r="BJ38" s="330"/>
      <c r="BK38" s="330"/>
      <c r="BL38" s="330"/>
      <c r="BM38" s="330"/>
      <c r="BN38" s="330"/>
      <c r="BO38" s="330"/>
      <c r="BP38" s="330"/>
      <c r="BQ38" s="330"/>
      <c r="BR38" s="330"/>
      <c r="BS38" s="330"/>
      <c r="BT38" s="330"/>
      <c r="BU38" s="330"/>
      <c r="BV38" s="330"/>
      <c r="BW38" s="330"/>
      <c r="BX38" s="330"/>
      <c r="BY38" s="330"/>
      <c r="BZ38" s="330"/>
      <c r="CA38" s="330"/>
      <c r="CB38" s="330"/>
      <c r="CC38" s="330"/>
      <c r="CD38" s="330"/>
      <c r="CE38" s="330"/>
      <c r="CF38" s="330"/>
      <c r="CG38" s="330"/>
      <c r="CH38" s="330"/>
      <c r="CI38" s="330"/>
      <c r="CJ38" s="330"/>
      <c r="CK38" s="330"/>
      <c r="CL38" s="330"/>
      <c r="CM38" s="330"/>
      <c r="CN38" s="330"/>
      <c r="CO38" s="330"/>
      <c r="CP38" s="330"/>
      <c r="CQ38" s="330"/>
      <c r="CR38" s="330"/>
      <c r="CS38" s="330"/>
      <c r="CT38" s="330"/>
      <c r="CU38" s="330"/>
      <c r="CV38" s="330"/>
      <c r="CW38" s="330"/>
      <c r="CX38" s="330"/>
      <c r="CY38" s="330"/>
      <c r="CZ38" s="330"/>
      <c r="DA38" s="330"/>
      <c r="DB38" s="330"/>
      <c r="DC38" s="330"/>
      <c r="DD38" s="330"/>
      <c r="DE38" s="330"/>
      <c r="DF38" s="330"/>
      <c r="DG38" s="330"/>
      <c r="DH38" s="330"/>
      <c r="DI38" s="330"/>
      <c r="DJ38" s="330"/>
      <c r="DK38" s="330"/>
      <c r="DL38" s="330"/>
      <c r="DM38" s="330"/>
      <c r="DN38" s="330"/>
      <c r="DO38" s="330"/>
      <c r="DP38" s="330"/>
      <c r="DQ38" s="330"/>
      <c r="DR38" s="330"/>
      <c r="DS38" s="330"/>
      <c r="DT38" s="330"/>
      <c r="DU38" s="330"/>
      <c r="DV38" s="330"/>
      <c r="DW38" s="330"/>
      <c r="DX38" s="330"/>
      <c r="DY38" s="330"/>
      <c r="DZ38" s="330"/>
      <c r="EA38" s="330"/>
      <c r="EB38" s="330"/>
      <c r="EC38" s="330"/>
      <c r="ED38" s="330"/>
      <c r="EE38" s="330"/>
      <c r="EF38" s="330"/>
      <c r="EG38" s="330"/>
      <c r="EH38" s="330"/>
      <c r="EI38" s="330"/>
      <c r="EJ38" s="330"/>
      <c r="EK38" s="330"/>
      <c r="EL38" s="330"/>
      <c r="EM38" s="330"/>
      <c r="EN38" s="330"/>
      <c r="EO38" s="330"/>
      <c r="EP38" s="330"/>
      <c r="EQ38" s="330"/>
      <c r="ER38" s="330"/>
      <c r="ES38" s="330"/>
      <c r="ET38" s="330"/>
      <c r="EU38" s="330"/>
      <c r="EV38" s="330"/>
      <c r="EW38" s="330"/>
      <c r="EX38" s="330"/>
      <c r="EY38" s="330"/>
      <c r="EZ38" s="330"/>
      <c r="FA38" s="330"/>
      <c r="FB38" s="330"/>
      <c r="FC38" s="330"/>
      <c r="FD38" s="330"/>
      <c r="FE38" s="330"/>
      <c r="FF38" s="330"/>
      <c r="FG38" s="330"/>
      <c r="FH38" s="330"/>
      <c r="FI38" s="330"/>
      <c r="FJ38" s="330"/>
      <c r="FK38" s="330"/>
      <c r="FL38" s="330"/>
      <c r="FM38" s="330"/>
      <c r="FN38" s="330"/>
      <c r="FO38" s="330"/>
      <c r="FP38" s="330"/>
      <c r="FQ38" s="330"/>
      <c r="FR38" s="330"/>
      <c r="FS38" s="330"/>
      <c r="FT38" s="330"/>
      <c r="FU38" s="330"/>
      <c r="FV38" s="330"/>
      <c r="FW38" s="330"/>
      <c r="FX38" s="330"/>
      <c r="FY38" s="330"/>
      <c r="FZ38" s="330"/>
      <c r="GA38" s="330"/>
      <c r="GB38" s="330"/>
      <c r="GC38" s="330"/>
      <c r="GD38" s="330"/>
      <c r="GE38" s="330"/>
      <c r="GF38" s="330"/>
      <c r="GG38" s="330"/>
      <c r="GH38" s="330"/>
      <c r="GI38" s="330"/>
      <c r="GJ38" s="330"/>
      <c r="GK38" s="330"/>
      <c r="GL38" s="330"/>
      <c r="GM38" s="330"/>
      <c r="GN38" s="330"/>
      <c r="GO38" s="330"/>
      <c r="GP38" s="330"/>
      <c r="GQ38" s="330"/>
      <c r="GR38" s="330"/>
      <c r="GS38" s="330"/>
      <c r="GT38" s="330"/>
      <c r="GU38" s="330"/>
      <c r="GV38" s="330"/>
      <c r="GW38" s="330"/>
      <c r="GX38" s="330"/>
      <c r="GY38" s="330"/>
      <c r="GZ38" s="330"/>
      <c r="HA38" s="330"/>
      <c r="HB38" s="330"/>
      <c r="HC38" s="330"/>
      <c r="HD38" s="330"/>
      <c r="HE38" s="330"/>
      <c r="HF38" s="330"/>
      <c r="HG38" s="330"/>
      <c r="HH38" s="330"/>
      <c r="HI38" s="330"/>
      <c r="HJ38" s="330"/>
      <c r="HK38" s="330"/>
      <c r="HL38" s="330"/>
      <c r="HM38" s="330"/>
      <c r="HN38" s="330"/>
      <c r="HO38" s="330"/>
      <c r="HP38" s="330"/>
      <c r="HQ38" s="330"/>
      <c r="HR38" s="330"/>
      <c r="HS38" s="330"/>
      <c r="HT38" s="330"/>
      <c r="HU38" s="330"/>
      <c r="HV38" s="330"/>
      <c r="HW38" s="330"/>
      <c r="HX38" s="330"/>
      <c r="HY38" s="330"/>
      <c r="HZ38" s="330"/>
      <c r="IA38" s="330"/>
      <c r="IB38" s="330"/>
      <c r="IC38" s="330"/>
      <c r="ID38" s="330"/>
      <c r="IE38" s="330"/>
      <c r="IF38" s="330"/>
      <c r="IG38" s="330"/>
      <c r="IH38" s="330"/>
      <c r="II38" s="330"/>
      <c r="IJ38" s="330"/>
      <c r="IK38" s="330"/>
      <c r="IL38" s="330"/>
      <c r="IM38" s="330"/>
      <c r="IN38" s="330"/>
      <c r="IO38" s="330"/>
      <c r="IP38" s="330"/>
      <c r="IQ38" s="330"/>
      <c r="IR38" s="330"/>
      <c r="IS38" s="330"/>
      <c r="IT38" s="330"/>
      <c r="IU38" s="330"/>
      <c r="IV38" s="330"/>
      <c r="IW38" s="330"/>
      <c r="IX38" s="330"/>
      <c r="IY38" s="330"/>
      <c r="IZ38" s="330"/>
      <c r="JA38" s="330"/>
      <c r="JB38" s="330"/>
      <c r="JC38" s="330"/>
      <c r="JD38" s="330"/>
      <c r="JE38" s="330"/>
      <c r="JF38" s="330"/>
      <c r="JG38" s="330"/>
      <c r="JH38" s="330"/>
      <c r="JI38" s="330"/>
      <c r="JJ38" s="330"/>
      <c r="JK38" s="330"/>
      <c r="JL38" s="330"/>
      <c r="JM38" s="330"/>
      <c r="JN38" s="330"/>
      <c r="JO38" s="330"/>
      <c r="JP38" s="330"/>
      <c r="JQ38" s="330"/>
      <c r="JR38" s="330"/>
      <c r="JS38" s="330"/>
      <c r="JT38" s="330"/>
      <c r="JU38" s="330"/>
      <c r="JV38" s="330"/>
      <c r="JW38" s="330"/>
      <c r="JX38" s="330"/>
      <c r="JY38" s="330"/>
      <c r="JZ38" s="330"/>
      <c r="KA38" s="330"/>
      <c r="KB38" s="330"/>
      <c r="KC38" s="330"/>
      <c r="KD38" s="330"/>
      <c r="KE38" s="330"/>
      <c r="KF38" s="330"/>
      <c r="KG38" s="330"/>
      <c r="KH38" s="330"/>
      <c r="KI38" s="330"/>
      <c r="KJ38" s="330"/>
      <c r="KK38" s="330"/>
      <c r="KL38" s="330"/>
      <c r="KM38" s="330"/>
      <c r="KN38" s="330"/>
      <c r="KO38" s="330"/>
      <c r="KP38" s="330"/>
      <c r="KQ38" s="330"/>
      <c r="KR38" s="330"/>
      <c r="KS38" s="330"/>
      <c r="KT38" s="330"/>
      <c r="KU38" s="330"/>
      <c r="KV38" s="330"/>
      <c r="KW38" s="330"/>
      <c r="KX38" s="330"/>
      <c r="KY38" s="330"/>
      <c r="KZ38" s="330"/>
      <c r="LA38" s="330"/>
      <c r="LB38" s="330"/>
      <c r="LC38" s="330"/>
      <c r="LD38" s="330"/>
      <c r="LE38" s="330"/>
      <c r="LF38" s="330"/>
      <c r="LG38" s="330"/>
      <c r="LH38" s="330"/>
      <c r="LI38" s="330"/>
      <c r="LJ38" s="330"/>
      <c r="LK38" s="330"/>
      <c r="LL38" s="330"/>
      <c r="LM38" s="330"/>
      <c r="LN38" s="330"/>
      <c r="LO38" s="330"/>
      <c r="LP38" s="330"/>
      <c r="LQ38" s="330"/>
      <c r="LR38" s="330"/>
      <c r="LS38" s="330"/>
      <c r="LT38" s="330"/>
      <c r="LU38" s="330"/>
      <c r="LV38" s="330"/>
      <c r="LW38" s="330"/>
      <c r="LX38" s="330"/>
      <c r="LY38" s="330"/>
      <c r="LZ38" s="330"/>
      <c r="MA38" s="330"/>
      <c r="MB38" s="330"/>
      <c r="MC38" s="330"/>
      <c r="MD38" s="330"/>
      <c r="ME38" s="330"/>
      <c r="MF38" s="330"/>
      <c r="MG38" s="330"/>
      <c r="MH38" s="330"/>
      <c r="MI38" s="330"/>
      <c r="MJ38" s="330"/>
      <c r="MK38" s="330"/>
      <c r="ML38" s="330"/>
      <c r="MM38" s="330"/>
      <c r="MN38" s="330"/>
      <c r="MO38" s="330"/>
      <c r="MP38" s="330"/>
      <c r="MQ38" s="330"/>
      <c r="MR38" s="330"/>
      <c r="MS38" s="330"/>
      <c r="MT38" s="330"/>
      <c r="MU38" s="330"/>
      <c r="MV38" s="330"/>
      <c r="MW38" s="330"/>
      <c r="MX38" s="330"/>
      <c r="MY38" s="330"/>
      <c r="MZ38" s="330"/>
      <c r="NA38" s="330"/>
      <c r="NB38" s="330"/>
      <c r="NC38" s="330"/>
      <c r="ND38" s="330"/>
      <c r="NE38" s="330"/>
      <c r="NF38" s="330"/>
      <c r="NG38" s="330"/>
      <c r="NH38" s="330"/>
      <c r="NI38" s="330"/>
      <c r="NJ38" s="330"/>
      <c r="NK38" s="330"/>
      <c r="NL38" s="330"/>
      <c r="NM38" s="330"/>
      <c r="NN38" s="330"/>
      <c r="NO38" s="330"/>
      <c r="NP38" s="330"/>
      <c r="NQ38" s="330"/>
      <c r="NR38" s="330"/>
      <c r="NS38" s="330"/>
      <c r="NT38" s="330"/>
      <c r="NU38" s="330"/>
      <c r="NV38" s="330"/>
      <c r="NW38" s="330"/>
      <c r="NX38" s="330"/>
      <c r="NY38" s="330"/>
      <c r="NZ38" s="330"/>
    </row>
    <row r="39" spans="1:390" s="330" customFormat="1" ht="105.6">
      <c r="A39" s="340"/>
      <c r="B39" s="647" t="s">
        <v>883</v>
      </c>
      <c r="C39" s="341"/>
      <c r="D39" s="342"/>
      <c r="E39" s="766"/>
      <c r="F39" s="763"/>
    </row>
    <row r="40" spans="1:390" s="330" customFormat="1" ht="39.6">
      <c r="A40" s="340"/>
      <c r="B40" s="647" t="s">
        <v>882</v>
      </c>
      <c r="C40" s="341"/>
      <c r="D40" s="342"/>
      <c r="E40" s="766"/>
      <c r="F40" s="763"/>
    </row>
    <row r="41" spans="1:390" s="330" customFormat="1" ht="52.8">
      <c r="A41" s="340"/>
      <c r="B41" s="648" t="s">
        <v>852</v>
      </c>
      <c r="C41" s="341"/>
      <c r="D41" s="342"/>
      <c r="E41" s="766"/>
      <c r="F41" s="763"/>
    </row>
    <row r="42" spans="1:390" s="330" customFormat="1" ht="39.6">
      <c r="A42" s="340"/>
      <c r="B42" s="648" t="s">
        <v>853</v>
      </c>
      <c r="C42" s="341"/>
      <c r="D42" s="342"/>
      <c r="E42" s="766"/>
      <c r="F42" s="763"/>
    </row>
    <row r="43" spans="1:390" s="330" customFormat="1" ht="26.4">
      <c r="A43" s="340"/>
      <c r="B43" s="648" t="s">
        <v>592</v>
      </c>
      <c r="C43" s="341"/>
      <c r="D43" s="342"/>
      <c r="E43" s="766"/>
      <c r="F43" s="763"/>
    </row>
    <row r="44" spans="1:390" s="311" customFormat="1" ht="39.6">
      <c r="A44" s="524"/>
      <c r="B44" s="648" t="s">
        <v>854</v>
      </c>
      <c r="C44" s="525"/>
      <c r="D44" s="525"/>
      <c r="E44" s="767"/>
      <c r="F44" s="768"/>
    </row>
    <row r="45" spans="1:390" s="330" customFormat="1" ht="52.8">
      <c r="A45" s="335"/>
      <c r="B45" s="648" t="s">
        <v>593</v>
      </c>
      <c r="C45" s="332"/>
      <c r="D45" s="328"/>
      <c r="E45" s="761"/>
      <c r="F45" s="762"/>
    </row>
    <row r="46" spans="1:390" s="329" customFormat="1" ht="52.8">
      <c r="A46" s="336"/>
      <c r="B46" s="648" t="s">
        <v>855</v>
      </c>
      <c r="C46" s="337"/>
      <c r="D46" s="338"/>
      <c r="E46" s="759"/>
      <c r="F46" s="763"/>
    </row>
    <row r="47" spans="1:390" s="334" customFormat="1" ht="52.8">
      <c r="A47" s="534"/>
      <c r="B47" s="343" t="s">
        <v>856</v>
      </c>
      <c r="C47" s="535"/>
      <c r="D47" s="536"/>
      <c r="E47" s="764"/>
      <c r="F47" s="769"/>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0"/>
      <c r="AK47" s="330"/>
      <c r="AL47" s="330"/>
      <c r="AM47" s="330"/>
      <c r="AN47" s="330"/>
      <c r="AO47" s="330"/>
      <c r="AP47" s="330"/>
      <c r="AQ47" s="330"/>
      <c r="AR47" s="330"/>
      <c r="AS47" s="330"/>
      <c r="AT47" s="330"/>
      <c r="AU47" s="330"/>
      <c r="AV47" s="330"/>
      <c r="AW47" s="330"/>
      <c r="AX47" s="330"/>
      <c r="AY47" s="330"/>
      <c r="AZ47" s="330"/>
      <c r="BA47" s="330"/>
      <c r="BB47" s="330"/>
      <c r="BC47" s="330"/>
      <c r="BD47" s="330"/>
      <c r="BE47" s="330"/>
      <c r="BF47" s="330"/>
      <c r="BG47" s="330"/>
      <c r="BH47" s="330"/>
      <c r="BI47" s="330"/>
      <c r="BJ47" s="330"/>
      <c r="BK47" s="330"/>
      <c r="BL47" s="330"/>
      <c r="BM47" s="330"/>
      <c r="BN47" s="330"/>
      <c r="BO47" s="330"/>
      <c r="BP47" s="330"/>
      <c r="BQ47" s="330"/>
      <c r="BR47" s="330"/>
      <c r="BS47" s="330"/>
      <c r="BT47" s="330"/>
      <c r="BU47" s="330"/>
      <c r="BV47" s="330"/>
      <c r="BW47" s="330"/>
      <c r="BX47" s="330"/>
      <c r="BY47" s="330"/>
      <c r="BZ47" s="330"/>
      <c r="CA47" s="330"/>
      <c r="CB47" s="330"/>
      <c r="CC47" s="330"/>
      <c r="CD47" s="330"/>
      <c r="CE47" s="330"/>
      <c r="CF47" s="330"/>
      <c r="CG47" s="330"/>
    </row>
    <row r="48" spans="1:390" s="334" customFormat="1" ht="66">
      <c r="A48" s="336"/>
      <c r="B48" s="648" t="s">
        <v>884</v>
      </c>
      <c r="C48" s="339"/>
      <c r="D48" s="326"/>
      <c r="E48" s="759"/>
      <c r="F48" s="76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0"/>
      <c r="AL48" s="330"/>
      <c r="AM48" s="330"/>
      <c r="AN48" s="330"/>
      <c r="AO48" s="330"/>
      <c r="AP48" s="330"/>
      <c r="AQ48" s="330"/>
      <c r="AR48" s="330"/>
      <c r="AS48" s="330"/>
      <c r="AT48" s="330"/>
      <c r="AU48" s="330"/>
      <c r="AV48" s="330"/>
      <c r="AW48" s="330"/>
      <c r="AX48" s="330"/>
      <c r="AY48" s="330"/>
      <c r="AZ48" s="330"/>
      <c r="BA48" s="330"/>
      <c r="BB48" s="330"/>
      <c r="BC48" s="330"/>
      <c r="BD48" s="330"/>
      <c r="BE48" s="330"/>
      <c r="BF48" s="330"/>
      <c r="BG48" s="330"/>
      <c r="BH48" s="330"/>
      <c r="BI48" s="330"/>
      <c r="BJ48" s="330"/>
      <c r="BK48" s="330"/>
      <c r="BL48" s="330"/>
      <c r="BM48" s="330"/>
      <c r="BN48" s="330"/>
      <c r="BO48" s="330"/>
      <c r="BP48" s="330"/>
      <c r="BQ48" s="330"/>
      <c r="BR48" s="330"/>
      <c r="BS48" s="330"/>
      <c r="BT48" s="330"/>
      <c r="BU48" s="330"/>
      <c r="BV48" s="330"/>
      <c r="BW48" s="330"/>
      <c r="BX48" s="330"/>
      <c r="BY48" s="330"/>
      <c r="BZ48" s="330"/>
      <c r="CA48" s="330"/>
      <c r="CB48" s="330"/>
      <c r="CC48" s="330"/>
      <c r="CD48" s="330"/>
      <c r="CE48" s="330"/>
      <c r="CF48" s="330"/>
      <c r="CG48" s="330"/>
      <c r="CH48" s="330"/>
      <c r="CI48" s="330"/>
      <c r="CJ48" s="330"/>
      <c r="CK48" s="330"/>
      <c r="CL48" s="330"/>
      <c r="CM48" s="330"/>
      <c r="CN48" s="330"/>
      <c r="CO48" s="330"/>
      <c r="CP48" s="330"/>
      <c r="CQ48" s="330"/>
      <c r="CR48" s="330"/>
      <c r="CS48" s="330"/>
      <c r="CT48" s="330"/>
      <c r="CU48" s="330"/>
      <c r="CV48" s="330"/>
      <c r="CW48" s="330"/>
      <c r="CX48" s="330"/>
      <c r="CY48" s="330"/>
      <c r="CZ48" s="330"/>
      <c r="DA48" s="330"/>
      <c r="DB48" s="330"/>
      <c r="DC48" s="330"/>
      <c r="DD48" s="330"/>
      <c r="DE48" s="330"/>
      <c r="DF48" s="330"/>
      <c r="DG48" s="330"/>
      <c r="DH48" s="330"/>
      <c r="DI48" s="330"/>
      <c r="DJ48" s="330"/>
      <c r="DK48" s="330"/>
      <c r="DL48" s="330"/>
      <c r="DM48" s="330"/>
      <c r="DN48" s="330"/>
      <c r="DO48" s="330"/>
      <c r="DP48" s="330"/>
      <c r="DQ48" s="330"/>
      <c r="DR48" s="330"/>
      <c r="DS48" s="330"/>
      <c r="DT48" s="330"/>
      <c r="DU48" s="330"/>
      <c r="DV48" s="330"/>
      <c r="DW48" s="330"/>
      <c r="DX48" s="330"/>
      <c r="DY48" s="330"/>
      <c r="DZ48" s="330"/>
      <c r="EA48" s="330"/>
      <c r="EB48" s="330"/>
      <c r="EC48" s="330"/>
      <c r="ED48" s="330"/>
      <c r="EE48" s="330"/>
      <c r="EF48" s="330"/>
      <c r="EG48" s="330"/>
      <c r="EH48" s="330"/>
      <c r="EI48" s="330"/>
      <c r="EJ48" s="425"/>
    </row>
    <row r="49" spans="1:140" s="334" customFormat="1" ht="52.8">
      <c r="A49" s="336"/>
      <c r="B49" s="648" t="s">
        <v>857</v>
      </c>
      <c r="C49" s="339"/>
      <c r="D49" s="326"/>
      <c r="E49" s="759"/>
      <c r="F49" s="76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0"/>
      <c r="AL49" s="330"/>
      <c r="AM49" s="330"/>
      <c r="AN49" s="330"/>
      <c r="AO49" s="330"/>
      <c r="AP49" s="330"/>
      <c r="AQ49" s="330"/>
      <c r="AR49" s="330"/>
      <c r="AS49" s="330"/>
      <c r="AT49" s="330"/>
      <c r="AU49" s="330"/>
      <c r="AV49" s="330"/>
      <c r="AW49" s="330"/>
      <c r="AX49" s="330"/>
      <c r="AY49" s="330"/>
      <c r="AZ49" s="330"/>
      <c r="BA49" s="330"/>
      <c r="BB49" s="330"/>
      <c r="BC49" s="330"/>
      <c r="BD49" s="330"/>
      <c r="BE49" s="330"/>
      <c r="BF49" s="330"/>
      <c r="BG49" s="330"/>
      <c r="BH49" s="330"/>
      <c r="BI49" s="330"/>
      <c r="BJ49" s="330"/>
      <c r="BK49" s="330"/>
      <c r="BL49" s="330"/>
      <c r="BM49" s="330"/>
      <c r="BN49" s="330"/>
      <c r="BO49" s="330"/>
      <c r="BP49" s="330"/>
      <c r="BQ49" s="330"/>
      <c r="BR49" s="330"/>
      <c r="BS49" s="330"/>
      <c r="BT49" s="330"/>
      <c r="BU49" s="330"/>
      <c r="BV49" s="330"/>
      <c r="BW49" s="330"/>
      <c r="BX49" s="330"/>
      <c r="BY49" s="330"/>
      <c r="BZ49" s="330"/>
      <c r="CA49" s="330"/>
      <c r="CB49" s="330"/>
      <c r="CC49" s="330"/>
      <c r="CD49" s="330"/>
      <c r="CE49" s="330"/>
      <c r="CF49" s="330"/>
      <c r="CG49" s="330"/>
      <c r="CH49" s="330"/>
      <c r="CI49" s="330"/>
      <c r="CJ49" s="330"/>
      <c r="CK49" s="330"/>
      <c r="CL49" s="330"/>
      <c r="CM49" s="330"/>
      <c r="CN49" s="330"/>
      <c r="CO49" s="330"/>
      <c r="CP49" s="330"/>
      <c r="CQ49" s="330"/>
      <c r="CR49" s="330"/>
      <c r="CS49" s="330"/>
      <c r="CT49" s="330"/>
      <c r="CU49" s="330"/>
      <c r="CV49" s="330"/>
      <c r="CW49" s="330"/>
      <c r="CX49" s="330"/>
      <c r="CY49" s="330"/>
      <c r="CZ49" s="330"/>
      <c r="DA49" s="330"/>
      <c r="DB49" s="330"/>
      <c r="DC49" s="330"/>
      <c r="DD49" s="330"/>
      <c r="DE49" s="330"/>
      <c r="DF49" s="330"/>
      <c r="DG49" s="330"/>
      <c r="DH49" s="330"/>
      <c r="DI49" s="330"/>
      <c r="DJ49" s="330"/>
      <c r="DK49" s="330"/>
      <c r="DL49" s="330"/>
      <c r="DM49" s="330"/>
      <c r="DN49" s="330"/>
      <c r="DO49" s="330"/>
      <c r="DP49" s="330"/>
      <c r="DQ49" s="330"/>
      <c r="DR49" s="330"/>
      <c r="DS49" s="330"/>
      <c r="DT49" s="330"/>
      <c r="DU49" s="330"/>
      <c r="DV49" s="330"/>
      <c r="DW49" s="330"/>
      <c r="DX49" s="330"/>
      <c r="DY49" s="330"/>
      <c r="DZ49" s="330"/>
      <c r="EA49" s="330"/>
      <c r="EB49" s="330"/>
      <c r="EC49" s="330"/>
      <c r="ED49" s="330"/>
      <c r="EE49" s="330"/>
      <c r="EF49" s="330"/>
      <c r="EG49" s="330"/>
      <c r="EH49" s="330"/>
      <c r="EI49" s="330"/>
      <c r="EJ49" s="425"/>
    </row>
    <row r="50" spans="1:140" s="330" customFormat="1" ht="26.4">
      <c r="A50" s="340"/>
      <c r="B50" s="648" t="s">
        <v>594</v>
      </c>
      <c r="C50" s="341"/>
      <c r="D50" s="342"/>
      <c r="E50" s="766"/>
      <c r="F50" s="763"/>
    </row>
    <row r="51" spans="1:140" s="330" customFormat="1">
      <c r="A51" s="340"/>
      <c r="B51" s="649" t="s">
        <v>595</v>
      </c>
      <c r="C51" s="341"/>
      <c r="D51" s="342"/>
      <c r="E51" s="766"/>
      <c r="F51" s="763"/>
    </row>
    <row r="52" spans="1:140" s="330" customFormat="1" ht="26.4">
      <c r="A52" s="340"/>
      <c r="B52" s="645" t="s">
        <v>591</v>
      </c>
      <c r="C52" s="341"/>
      <c r="D52" s="342"/>
      <c r="E52" s="766"/>
      <c r="F52" s="763"/>
    </row>
    <row r="53" spans="1:140" s="330" customFormat="1" ht="52.8">
      <c r="A53" s="340"/>
      <c r="B53" s="646" t="s">
        <v>879</v>
      </c>
      <c r="C53" s="341"/>
      <c r="D53" s="342"/>
      <c r="E53" s="766"/>
      <c r="F53" s="763"/>
    </row>
    <row r="54" spans="1:140" s="330" customFormat="1" ht="105.6">
      <c r="A54" s="340"/>
      <c r="B54" s="647" t="s">
        <v>885</v>
      </c>
      <c r="C54" s="341"/>
      <c r="D54" s="342"/>
      <c r="E54" s="766"/>
      <c r="F54" s="763"/>
    </row>
    <row r="55" spans="1:140" s="330" customFormat="1" ht="105.6">
      <c r="A55" s="340"/>
      <c r="B55" s="647" t="s">
        <v>886</v>
      </c>
      <c r="C55" s="341"/>
      <c r="D55" s="342"/>
      <c r="E55" s="766"/>
      <c r="F55" s="763"/>
    </row>
    <row r="56" spans="1:140" s="330" customFormat="1" ht="39.6">
      <c r="A56" s="340"/>
      <c r="B56" s="648" t="s">
        <v>858</v>
      </c>
      <c r="C56" s="341"/>
      <c r="D56" s="342"/>
      <c r="E56" s="766"/>
      <c r="F56" s="763"/>
    </row>
    <row r="57" spans="1:140" s="330" customFormat="1" ht="66">
      <c r="A57" s="340"/>
      <c r="B57" s="648" t="s">
        <v>859</v>
      </c>
      <c r="C57" s="341"/>
      <c r="D57" s="342"/>
      <c r="E57" s="766"/>
      <c r="F57" s="763"/>
    </row>
    <row r="58" spans="1:140" s="330" customFormat="1" ht="66">
      <c r="A58" s="340"/>
      <c r="B58" s="648" t="s">
        <v>887</v>
      </c>
      <c r="C58" s="341"/>
      <c r="D58" s="342"/>
      <c r="E58" s="766"/>
      <c r="F58" s="763"/>
    </row>
    <row r="59" spans="1:140" s="330" customFormat="1" ht="52.8">
      <c r="A59" s="340"/>
      <c r="B59" s="648" t="s">
        <v>857</v>
      </c>
      <c r="C59" s="341"/>
      <c r="D59" s="342"/>
      <c r="E59" s="766"/>
      <c r="F59" s="763"/>
    </row>
    <row r="60" spans="1:140" s="311" customFormat="1" ht="27" thickBot="1">
      <c r="A60" s="524"/>
      <c r="B60" s="343" t="s">
        <v>594</v>
      </c>
      <c r="C60" s="525" t="s">
        <v>596</v>
      </c>
      <c r="D60" s="525">
        <v>1</v>
      </c>
      <c r="E60" s="767">
        <v>0</v>
      </c>
      <c r="F60" s="770">
        <f>D60*E60</f>
        <v>0</v>
      </c>
    </row>
    <row r="61" spans="1:140" ht="14.4" thickTop="1" thickBot="1">
      <c r="A61" s="618"/>
      <c r="B61" s="520" t="s">
        <v>597</v>
      </c>
      <c r="C61" s="521"/>
      <c r="D61" s="521"/>
      <c r="E61" s="771"/>
      <c r="F61" s="772">
        <f>SUM(F19:F60)</f>
        <v>0</v>
      </c>
    </row>
    <row r="62" spans="1:140" ht="26.25" customHeight="1" thickTop="1" thickBot="1">
      <c r="A62" s="344" t="s">
        <v>637</v>
      </c>
      <c r="B62" s="345" t="s">
        <v>598</v>
      </c>
      <c r="C62" s="346"/>
      <c r="D62" s="347"/>
      <c r="E62" s="773"/>
      <c r="F62" s="774"/>
    </row>
    <row r="63" spans="1:140" ht="94.5" customHeight="1" thickTop="1">
      <c r="A63" s="348" t="s">
        <v>638</v>
      </c>
      <c r="B63" s="231" t="s">
        <v>599</v>
      </c>
      <c r="C63" s="349" t="s">
        <v>573</v>
      </c>
      <c r="D63" s="350">
        <v>800</v>
      </c>
      <c r="E63" s="775">
        <v>0</v>
      </c>
      <c r="F63" s="776">
        <f>D63*E63</f>
        <v>0</v>
      </c>
    </row>
    <row r="64" spans="1:140" ht="120.75" customHeight="1">
      <c r="A64" s="351" t="s">
        <v>639</v>
      </c>
      <c r="B64" s="352" t="s">
        <v>600</v>
      </c>
      <c r="C64" s="353"/>
      <c r="D64" s="354"/>
      <c r="E64" s="777"/>
      <c r="F64" s="778"/>
    </row>
    <row r="65" spans="1:6" ht="15.6">
      <c r="A65" s="355"/>
      <c r="B65" s="209" t="s">
        <v>601</v>
      </c>
      <c r="C65" s="349" t="s">
        <v>573</v>
      </c>
      <c r="D65" s="350">
        <v>350</v>
      </c>
      <c r="E65" s="775">
        <v>0</v>
      </c>
      <c r="F65" s="776">
        <f>D65*E65</f>
        <v>0</v>
      </c>
    </row>
    <row r="66" spans="1:6" ht="129" customHeight="1">
      <c r="A66" s="351" t="s">
        <v>640</v>
      </c>
      <c r="B66" s="352" t="s">
        <v>861</v>
      </c>
      <c r="C66" s="353"/>
      <c r="D66" s="354"/>
      <c r="E66" s="777"/>
      <c r="F66" s="778"/>
    </row>
    <row r="67" spans="1:6" ht="15.6">
      <c r="A67" s="355"/>
      <c r="B67" s="209" t="s">
        <v>602</v>
      </c>
      <c r="C67" s="349" t="s">
        <v>573</v>
      </c>
      <c r="D67" s="350">
        <v>75</v>
      </c>
      <c r="E67" s="775">
        <v>0</v>
      </c>
      <c r="F67" s="776">
        <f>D67*E67</f>
        <v>0</v>
      </c>
    </row>
    <row r="68" spans="1:6" ht="96" customHeight="1">
      <c r="A68" s="356"/>
      <c r="B68" s="357" t="s">
        <v>888</v>
      </c>
      <c r="C68" s="358"/>
      <c r="D68" s="358"/>
      <c r="E68" s="779"/>
      <c r="F68" s="780"/>
    </row>
    <row r="69" spans="1:6" ht="34.5" customHeight="1">
      <c r="A69" s="351" t="s">
        <v>863</v>
      </c>
      <c r="B69" s="228" t="s">
        <v>603</v>
      </c>
      <c r="C69" s="358" t="s">
        <v>13</v>
      </c>
      <c r="D69" s="358">
        <v>5</v>
      </c>
      <c r="E69" s="781">
        <v>0</v>
      </c>
      <c r="F69" s="776">
        <f t="shared" ref="F69:F74" si="0">D69*E69</f>
        <v>0</v>
      </c>
    </row>
    <row r="70" spans="1:6" ht="65.25" customHeight="1">
      <c r="A70" s="351" t="s">
        <v>864</v>
      </c>
      <c r="B70" s="228" t="s">
        <v>604</v>
      </c>
      <c r="C70" s="358" t="s">
        <v>13</v>
      </c>
      <c r="D70" s="358">
        <v>7</v>
      </c>
      <c r="E70" s="781">
        <v>0</v>
      </c>
      <c r="F70" s="776">
        <f t="shared" si="0"/>
        <v>0</v>
      </c>
    </row>
    <row r="71" spans="1:6" ht="56.25" customHeight="1">
      <c r="A71" s="312" t="s">
        <v>865</v>
      </c>
      <c r="B71" s="228" t="s">
        <v>862</v>
      </c>
      <c r="C71" s="358" t="s">
        <v>13</v>
      </c>
      <c r="D71" s="358">
        <v>2</v>
      </c>
      <c r="E71" s="781">
        <v>0</v>
      </c>
      <c r="F71" s="780">
        <f>D71*E71</f>
        <v>0</v>
      </c>
    </row>
    <row r="72" spans="1:6" ht="48" customHeight="1">
      <c r="A72" s="356" t="s">
        <v>866</v>
      </c>
      <c r="B72" s="228" t="s">
        <v>605</v>
      </c>
      <c r="C72" s="358" t="s">
        <v>13</v>
      </c>
      <c r="D72" s="358">
        <v>24</v>
      </c>
      <c r="E72" s="781">
        <v>0</v>
      </c>
      <c r="F72" s="780">
        <f t="shared" si="0"/>
        <v>0</v>
      </c>
    </row>
    <row r="73" spans="1:6" ht="80.25" customHeight="1">
      <c r="A73" s="351" t="s">
        <v>641</v>
      </c>
      <c r="B73" s="228" t="s">
        <v>606</v>
      </c>
      <c r="C73" s="353" t="s">
        <v>13</v>
      </c>
      <c r="D73" s="353">
        <v>6</v>
      </c>
      <c r="E73" s="782">
        <v>0</v>
      </c>
      <c r="F73" s="780">
        <f>D73*E73</f>
        <v>0</v>
      </c>
    </row>
    <row r="74" spans="1:6" s="359" customFormat="1" ht="198.75" customHeight="1" thickBot="1">
      <c r="A74" s="351" t="s">
        <v>867</v>
      </c>
      <c r="B74" s="641" t="s">
        <v>607</v>
      </c>
      <c r="C74" s="353" t="s">
        <v>573</v>
      </c>
      <c r="D74" s="353">
        <v>40</v>
      </c>
      <c r="E74" s="777">
        <v>0</v>
      </c>
      <c r="F74" s="762">
        <f t="shared" si="0"/>
        <v>0</v>
      </c>
    </row>
    <row r="75" spans="1:6" ht="19.5" customHeight="1" thickTop="1" thickBot="1">
      <c r="A75" s="618"/>
      <c r="B75" s="522" t="s">
        <v>608</v>
      </c>
      <c r="C75" s="523"/>
      <c r="D75" s="523"/>
      <c r="E75" s="783"/>
      <c r="F75" s="784">
        <f>SUM(F63:F74)</f>
        <v>0</v>
      </c>
    </row>
    <row r="76" spans="1:6" s="359" customFormat="1" ht="18" customHeight="1" thickTop="1" thickBot="1">
      <c r="A76" s="344" t="s">
        <v>642</v>
      </c>
      <c r="B76" s="526" t="s">
        <v>609</v>
      </c>
      <c r="C76" s="527"/>
      <c r="D76" s="527"/>
      <c r="E76" s="785"/>
      <c r="F76" s="786"/>
    </row>
    <row r="77" spans="1:6" s="12" customFormat="1" ht="95.25" customHeight="1" thickTop="1">
      <c r="A77" s="360"/>
      <c r="B77" s="361" t="s">
        <v>610</v>
      </c>
      <c r="C77" s="362"/>
      <c r="D77" s="362"/>
      <c r="E77" s="787"/>
      <c r="F77" s="788"/>
    </row>
    <row r="78" spans="1:6" s="2" customFormat="1" ht="57" customHeight="1">
      <c r="A78" s="363" t="s">
        <v>800</v>
      </c>
      <c r="B78" s="364" t="s">
        <v>611</v>
      </c>
      <c r="C78" s="365" t="s">
        <v>612</v>
      </c>
      <c r="D78" s="366">
        <v>14</v>
      </c>
      <c r="E78" s="781">
        <v>0</v>
      </c>
      <c r="F78" s="728">
        <f>D78*E78</f>
        <v>0</v>
      </c>
    </row>
    <row r="79" spans="1:6" s="2" customFormat="1" ht="69" customHeight="1">
      <c r="A79" s="363" t="s">
        <v>643</v>
      </c>
      <c r="B79" s="364" t="s">
        <v>868</v>
      </c>
      <c r="C79" s="365" t="s">
        <v>612</v>
      </c>
      <c r="D79" s="366">
        <v>13</v>
      </c>
      <c r="E79" s="781">
        <v>0</v>
      </c>
      <c r="F79" s="728">
        <f>D79*E79</f>
        <v>0</v>
      </c>
    </row>
    <row r="80" spans="1:6" s="2" customFormat="1" ht="70.2" customHeight="1">
      <c r="A80" s="363" t="s">
        <v>871</v>
      </c>
      <c r="B80" s="364" t="s">
        <v>869</v>
      </c>
      <c r="C80" s="365" t="s">
        <v>612</v>
      </c>
      <c r="D80" s="366">
        <v>17</v>
      </c>
      <c r="E80" s="781">
        <v>0</v>
      </c>
      <c r="F80" s="728">
        <f>D80*E80</f>
        <v>0</v>
      </c>
    </row>
    <row r="81" spans="1:6" s="2" customFormat="1" ht="68.400000000000006" customHeight="1">
      <c r="A81" s="363" t="s">
        <v>644</v>
      </c>
      <c r="B81" s="364" t="s">
        <v>870</v>
      </c>
      <c r="C81" s="365" t="s">
        <v>612</v>
      </c>
      <c r="D81" s="366">
        <v>17</v>
      </c>
      <c r="E81" s="781">
        <v>0</v>
      </c>
      <c r="F81" s="728">
        <f>D81*E81</f>
        <v>0</v>
      </c>
    </row>
    <row r="82" spans="1:6" s="367" customFormat="1" ht="64.8" customHeight="1" thickBot="1">
      <c r="A82" s="363" t="s">
        <v>645</v>
      </c>
      <c r="B82" s="228" t="s">
        <v>613</v>
      </c>
      <c r="C82" s="365" t="s">
        <v>612</v>
      </c>
      <c r="D82" s="366">
        <v>11</v>
      </c>
      <c r="E82" s="789">
        <v>0</v>
      </c>
      <c r="F82" s="728">
        <f>D82*E82</f>
        <v>0</v>
      </c>
    </row>
    <row r="83" spans="1:6" ht="14.4" thickTop="1" thickBot="1">
      <c r="A83" s="522"/>
      <c r="B83" s="522" t="s">
        <v>614</v>
      </c>
      <c r="C83" s="523"/>
      <c r="D83" s="523"/>
      <c r="E83" s="783"/>
      <c r="F83" s="784">
        <f>SUM(F78:F82)</f>
        <v>0</v>
      </c>
    </row>
    <row r="84" spans="1:6" ht="14.4" thickTop="1" thickBot="1">
      <c r="A84" s="344" t="s">
        <v>646</v>
      </c>
      <c r="B84" s="368" t="s">
        <v>615</v>
      </c>
      <c r="C84" s="369"/>
      <c r="D84" s="369"/>
      <c r="E84" s="790"/>
      <c r="F84" s="791"/>
    </row>
    <row r="85" spans="1:6" s="12" customFormat="1" ht="66.75" customHeight="1" thickTop="1">
      <c r="A85" s="607" t="s">
        <v>795</v>
      </c>
      <c r="B85" s="370" t="s">
        <v>616</v>
      </c>
      <c r="C85" s="371" t="s">
        <v>13</v>
      </c>
      <c r="D85" s="371">
        <v>1</v>
      </c>
      <c r="E85" s="792">
        <v>0</v>
      </c>
      <c r="F85" s="728">
        <f>D85*E85</f>
        <v>0</v>
      </c>
    </row>
    <row r="86" spans="1:6" s="12" customFormat="1" ht="45" customHeight="1">
      <c r="A86" s="607" t="s">
        <v>796</v>
      </c>
      <c r="B86" s="370" t="s">
        <v>617</v>
      </c>
      <c r="C86" s="371" t="s">
        <v>618</v>
      </c>
      <c r="D86" s="371">
        <v>2</v>
      </c>
      <c r="E86" s="792">
        <v>0</v>
      </c>
      <c r="F86" s="728">
        <f>D86*E86</f>
        <v>0</v>
      </c>
    </row>
    <row r="87" spans="1:6" s="12" customFormat="1" ht="70.5" customHeight="1">
      <c r="A87" s="607" t="s">
        <v>797</v>
      </c>
      <c r="B87" s="319" t="s">
        <v>619</v>
      </c>
      <c r="C87" s="371" t="s">
        <v>618</v>
      </c>
      <c r="D87" s="371">
        <v>30</v>
      </c>
      <c r="E87" s="792">
        <v>0</v>
      </c>
      <c r="F87" s="728">
        <f>D87*E87</f>
        <v>0</v>
      </c>
    </row>
    <row r="88" spans="1:6" s="12" customFormat="1" ht="69" customHeight="1">
      <c r="A88" s="607" t="s">
        <v>798</v>
      </c>
      <c r="B88" s="319" t="s">
        <v>620</v>
      </c>
      <c r="C88" s="371" t="s">
        <v>13</v>
      </c>
      <c r="D88" s="371">
        <v>1</v>
      </c>
      <c r="E88" s="792">
        <v>0</v>
      </c>
      <c r="F88" s="728">
        <f>D88*E88</f>
        <v>0</v>
      </c>
    </row>
    <row r="89" spans="1:6" s="12" customFormat="1" ht="59.25" customHeight="1">
      <c r="A89" s="607" t="s">
        <v>799</v>
      </c>
      <c r="B89" s="319" t="s">
        <v>621</v>
      </c>
      <c r="C89" s="371" t="s">
        <v>618</v>
      </c>
      <c r="D89" s="371">
        <v>30</v>
      </c>
      <c r="E89" s="792">
        <v>0</v>
      </c>
      <c r="F89" s="728">
        <f>D89*E89</f>
        <v>0</v>
      </c>
    </row>
    <row r="90" spans="1:6" s="292" customFormat="1">
      <c r="A90" s="528"/>
      <c r="B90" s="528" t="s">
        <v>622</v>
      </c>
      <c r="C90" s="529"/>
      <c r="D90" s="529"/>
      <c r="E90" s="793"/>
      <c r="F90" s="794">
        <f>SUM(F85:F89)</f>
        <v>0</v>
      </c>
    </row>
    <row r="91" spans="1:6" ht="13.8" thickBot="1">
      <c r="A91" s="372" t="s">
        <v>647</v>
      </c>
      <c r="B91" s="373" t="s">
        <v>623</v>
      </c>
      <c r="C91" s="374"/>
      <c r="D91" s="375"/>
      <c r="E91" s="795"/>
      <c r="F91" s="796"/>
    </row>
    <row r="92" spans="1:6" ht="121.8" customHeight="1" thickTop="1">
      <c r="A92" s="356" t="s">
        <v>648</v>
      </c>
      <c r="B92" s="228" t="s">
        <v>872</v>
      </c>
      <c r="C92" s="358" t="s">
        <v>490</v>
      </c>
      <c r="D92" s="376">
        <v>1</v>
      </c>
      <c r="E92" s="781">
        <v>0</v>
      </c>
      <c r="F92" s="728">
        <f t="shared" ref="F92:F97" si="1">D92*E92</f>
        <v>0</v>
      </c>
    </row>
    <row r="93" spans="1:6" ht="70.5" customHeight="1">
      <c r="A93" s="356" t="s">
        <v>649</v>
      </c>
      <c r="B93" s="228" t="s">
        <v>624</v>
      </c>
      <c r="C93" s="358" t="s">
        <v>490</v>
      </c>
      <c r="D93" s="376">
        <v>8</v>
      </c>
      <c r="E93" s="781">
        <v>0</v>
      </c>
      <c r="F93" s="728">
        <f t="shared" si="1"/>
        <v>0</v>
      </c>
    </row>
    <row r="94" spans="1:6" ht="159" customHeight="1">
      <c r="A94" s="356" t="s">
        <v>650</v>
      </c>
      <c r="B94" s="228" t="s">
        <v>625</v>
      </c>
      <c r="C94" s="358" t="s">
        <v>183</v>
      </c>
      <c r="D94" s="376">
        <v>5</v>
      </c>
      <c r="E94" s="781">
        <v>0</v>
      </c>
      <c r="F94" s="737">
        <f t="shared" si="1"/>
        <v>0</v>
      </c>
    </row>
    <row r="95" spans="1:6" ht="232.8" customHeight="1">
      <c r="A95" s="355" t="s">
        <v>651</v>
      </c>
      <c r="B95" s="377" t="s">
        <v>626</v>
      </c>
      <c r="C95" s="378" t="s">
        <v>490</v>
      </c>
      <c r="D95" s="379">
        <v>1</v>
      </c>
      <c r="E95" s="797">
        <v>0</v>
      </c>
      <c r="F95" s="798">
        <f t="shared" si="1"/>
        <v>0</v>
      </c>
    </row>
    <row r="96" spans="1:6" ht="29.4" customHeight="1">
      <c r="A96" s="356" t="s">
        <v>874</v>
      </c>
      <c r="B96" s="228" t="s">
        <v>873</v>
      </c>
      <c r="C96" s="455" t="s">
        <v>596</v>
      </c>
      <c r="D96" s="650">
        <v>1</v>
      </c>
      <c r="E96" s="799">
        <v>0</v>
      </c>
      <c r="F96" s="737">
        <f t="shared" si="1"/>
        <v>0</v>
      </c>
    </row>
    <row r="97" spans="1:6" s="380" customFormat="1" ht="20.25" customHeight="1">
      <c r="A97" s="356" t="s">
        <v>652</v>
      </c>
      <c r="B97" s="357" t="s">
        <v>627</v>
      </c>
      <c r="C97" s="229" t="s">
        <v>524</v>
      </c>
      <c r="D97" s="235">
        <v>1</v>
      </c>
      <c r="E97" s="736">
        <v>0</v>
      </c>
      <c r="F97" s="728">
        <f t="shared" si="1"/>
        <v>0</v>
      </c>
    </row>
    <row r="98" spans="1:6" ht="13.8" thickBot="1">
      <c r="A98" s="381"/>
      <c r="B98" s="382" t="s">
        <v>628</v>
      </c>
      <c r="C98" s="383"/>
      <c r="D98" s="384"/>
      <c r="E98" s="800"/>
      <c r="F98" s="801">
        <f>SUM(F92:F97)</f>
        <v>0</v>
      </c>
    </row>
    <row r="99" spans="1:6" ht="13.8" thickTop="1">
      <c r="A99" s="385"/>
      <c r="B99" s="386"/>
      <c r="C99" s="387"/>
      <c r="D99" s="388"/>
      <c r="E99" s="389"/>
      <c r="F99" s="390"/>
    </row>
    <row r="100" spans="1:6">
      <c r="A100" s="391"/>
      <c r="B100" s="392"/>
      <c r="C100" s="393"/>
      <c r="D100" s="394"/>
      <c r="E100" s="395"/>
      <c r="F100" s="396"/>
    </row>
    <row r="101" spans="1:6">
      <c r="A101" s="397"/>
      <c r="B101" s="970"/>
      <c r="C101" s="970"/>
      <c r="D101" s="970"/>
      <c r="E101" s="970"/>
      <c r="F101" s="971"/>
    </row>
    <row r="102" spans="1:6" ht="13.8" thickBot="1">
      <c r="A102" s="397"/>
      <c r="B102" s="970"/>
      <c r="C102" s="970"/>
      <c r="D102" s="970"/>
      <c r="E102" s="970"/>
      <c r="F102" s="971"/>
    </row>
    <row r="103" spans="1:6" ht="20.25" customHeight="1" thickBot="1">
      <c r="A103" s="493" t="s">
        <v>713</v>
      </c>
      <c r="B103" s="494" t="s">
        <v>568</v>
      </c>
      <c r="C103" s="495"/>
      <c r="D103" s="496"/>
      <c r="E103" s="497"/>
      <c r="F103" s="802"/>
    </row>
    <row r="104" spans="1:6" ht="13.8" thickBot="1">
      <c r="A104" s="398" t="s">
        <v>631</v>
      </c>
      <c r="B104" s="399" t="s">
        <v>629</v>
      </c>
      <c r="C104" s="400"/>
      <c r="D104" s="401"/>
      <c r="E104" s="402"/>
      <c r="F104" s="803">
        <f>F17</f>
        <v>0</v>
      </c>
    </row>
    <row r="105" spans="1:6" ht="13.8" thickBot="1">
      <c r="A105" s="398" t="s">
        <v>636</v>
      </c>
      <c r="B105" s="972" t="s">
        <v>576</v>
      </c>
      <c r="C105" s="973"/>
      <c r="D105" s="973"/>
      <c r="E105" s="973"/>
      <c r="F105" s="804">
        <f>F61</f>
        <v>0</v>
      </c>
    </row>
    <row r="106" spans="1:6" ht="13.8" thickBot="1">
      <c r="A106" s="398" t="s">
        <v>637</v>
      </c>
      <c r="B106" s="974" t="s">
        <v>598</v>
      </c>
      <c r="C106" s="975"/>
      <c r="D106" s="975"/>
      <c r="E106" s="976"/>
      <c r="F106" s="805">
        <f>F75</f>
        <v>0</v>
      </c>
    </row>
    <row r="107" spans="1:6" ht="13.8" thickBot="1">
      <c r="A107" s="398" t="s">
        <v>642</v>
      </c>
      <c r="B107" s="977" t="s">
        <v>609</v>
      </c>
      <c r="C107" s="977"/>
      <c r="D107" s="977"/>
      <c r="E107" s="403"/>
      <c r="F107" s="806">
        <f>F83</f>
        <v>0</v>
      </c>
    </row>
    <row r="108" spans="1:6" ht="13.8" thickBot="1">
      <c r="A108" s="398" t="s">
        <v>646</v>
      </c>
      <c r="B108" s="404" t="s">
        <v>615</v>
      </c>
      <c r="C108" s="405"/>
      <c r="D108" s="405"/>
      <c r="E108" s="406"/>
      <c r="F108" s="806">
        <f>F90</f>
        <v>0</v>
      </c>
    </row>
    <row r="109" spans="1:6" ht="13.8" thickBot="1">
      <c r="A109" s="398" t="s">
        <v>653</v>
      </c>
      <c r="B109" s="404" t="s">
        <v>623</v>
      </c>
      <c r="C109" s="407"/>
      <c r="D109" s="407"/>
      <c r="E109" s="408"/>
      <c r="F109" s="807">
        <f>F98</f>
        <v>0</v>
      </c>
    </row>
    <row r="110" spans="1:6" ht="13.8" thickBot="1">
      <c r="A110" s="409"/>
      <c r="B110" s="410" t="s">
        <v>817</v>
      </c>
      <c r="C110" s="411"/>
      <c r="D110" s="412"/>
      <c r="E110" s="413"/>
      <c r="F110" s="804">
        <f>SUM(F103:F109)</f>
        <v>0</v>
      </c>
    </row>
    <row r="111" spans="1:6" ht="13.8">
      <c r="A111" s="414"/>
      <c r="B111" s="415"/>
      <c r="C111" s="416"/>
      <c r="D111" s="394"/>
      <c r="E111" s="417"/>
      <c r="F111" s="417"/>
    </row>
    <row r="112" spans="1:6" ht="13.8">
      <c r="A112" s="414"/>
      <c r="B112" s="415"/>
      <c r="C112" s="416"/>
      <c r="D112" s="394"/>
      <c r="E112" s="417"/>
      <c r="F112" s="417"/>
    </row>
    <row r="113" spans="1:6" ht="13.8">
      <c r="A113" s="414"/>
      <c r="B113" s="415"/>
      <c r="C113" s="416"/>
      <c r="D113" s="429"/>
      <c r="E113" s="430"/>
      <c r="F113" s="430"/>
    </row>
    <row r="114" spans="1:6">
      <c r="D114" s="421"/>
      <c r="E114" s="422"/>
      <c r="F114" s="423"/>
    </row>
    <row r="115" spans="1:6">
      <c r="E115" s="427"/>
      <c r="F115" s="428"/>
    </row>
    <row r="116" spans="1:6">
      <c r="E116" s="426"/>
      <c r="F116" s="426"/>
    </row>
  </sheetData>
  <sheetProtection algorithmName="SHA-512" hashValue="rdwSXG6CRv5BHY6/d8d+eveF1C2UsBnFGkLJiCsF8ND2+nyyKad9UVVE2XMBTRmyFOm/uwSW2fSm6WYzAgJILg==" saltValue="Ct+FvtCSdZ1ODQ96GEx3CQ==" spinCount="100000" sheet="1" objects="1" scenarios="1"/>
  <mergeCells count="12">
    <mergeCell ref="A1:F1"/>
    <mergeCell ref="A2:F2"/>
    <mergeCell ref="A4:F4"/>
    <mergeCell ref="A3:F3"/>
    <mergeCell ref="B5:F5"/>
    <mergeCell ref="B101:F102"/>
    <mergeCell ref="B105:E105"/>
    <mergeCell ref="B106:E106"/>
    <mergeCell ref="B107:D107"/>
    <mergeCell ref="A6:A7"/>
    <mergeCell ref="B6:B7"/>
    <mergeCell ref="C6:C7"/>
  </mergeCells>
  <pageMargins left="0.70866141732283472" right="0.31496062992125984" top="0.74803149606299213" bottom="0.55118110236220474" header="0.31496062992125984" footer="0.31496062992125984"/>
  <pageSetup orientation="portrait" horizontalDpi="4294967294" verticalDpi="4294967294" r:id="rId1"/>
  <headerFooter>
    <oddFooter>&amp;CНефрологија</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9"/>
  <sheetViews>
    <sheetView showZeros="0" view="pageBreakPreview" topLeftCell="A46" zoomScale="90" zoomScaleNormal="75" zoomScaleSheetLayoutView="90" workbookViewId="0">
      <selection activeCell="D47" sqref="D47"/>
    </sheetView>
  </sheetViews>
  <sheetFormatPr defaultRowHeight="13.2"/>
  <cols>
    <col min="1" max="1" width="6.109375" style="488" customWidth="1"/>
    <col min="2" max="2" width="68.33203125" style="489" customWidth="1"/>
    <col min="3" max="3" width="8.44140625" style="486" customWidth="1"/>
    <col min="4" max="4" width="10.5546875" style="486" customWidth="1"/>
    <col min="5" max="5" width="11.88671875" style="487" customWidth="1"/>
    <col min="6" max="6" width="16.88671875" style="487" customWidth="1"/>
  </cols>
  <sheetData>
    <row r="1" spans="1:6" ht="16.5" customHeight="1">
      <c r="A1" s="492"/>
      <c r="B1" s="492"/>
      <c r="C1" s="492"/>
      <c r="D1" s="492"/>
      <c r="E1" s="492"/>
      <c r="F1" s="492"/>
    </row>
    <row r="2" spans="1:6" ht="18" customHeight="1">
      <c r="A2" s="913" t="s">
        <v>802</v>
      </c>
      <c r="B2" s="913"/>
      <c r="C2" s="913"/>
      <c r="D2" s="913"/>
      <c r="E2" s="913"/>
      <c r="F2" s="913"/>
    </row>
    <row r="3" spans="1:6" ht="15.75" customHeight="1">
      <c r="A3" s="992" t="s">
        <v>826</v>
      </c>
      <c r="B3" s="992"/>
      <c r="C3" s="992"/>
      <c r="D3" s="992"/>
      <c r="E3" s="992"/>
      <c r="F3" s="992"/>
    </row>
    <row r="4" spans="1:6" ht="19.5" customHeight="1">
      <c r="A4" s="992" t="s">
        <v>804</v>
      </c>
      <c r="B4" s="992"/>
      <c r="C4" s="992"/>
      <c r="D4" s="992"/>
      <c r="E4" s="992"/>
      <c r="F4" s="992"/>
    </row>
    <row r="5" spans="1:6" ht="19.5" customHeight="1">
      <c r="A5" s="914" t="s">
        <v>803</v>
      </c>
      <c r="B5" s="915"/>
      <c r="C5" s="915"/>
      <c r="D5" s="915"/>
      <c r="E5" s="915"/>
      <c r="F5" s="915"/>
    </row>
    <row r="6" spans="1:6" ht="14.25" customHeight="1">
      <c r="A6" s="190"/>
      <c r="B6" s="188"/>
      <c r="C6" s="188"/>
      <c r="D6" s="188"/>
      <c r="E6" s="188"/>
      <c r="F6" s="188"/>
    </row>
    <row r="7" spans="1:6" s="431" customFormat="1" ht="21" customHeight="1" thickBot="1">
      <c r="A7" s="191" t="s">
        <v>712</v>
      </c>
      <c r="B7" s="925" t="s">
        <v>812</v>
      </c>
      <c r="C7" s="926"/>
      <c r="D7" s="926"/>
      <c r="E7" s="926"/>
      <c r="F7" s="926"/>
    </row>
    <row r="8" spans="1:6" ht="27.6" thickTop="1" thickBot="1">
      <c r="A8" s="985" t="s">
        <v>11</v>
      </c>
      <c r="B8" s="968" t="s">
        <v>14</v>
      </c>
      <c r="C8" s="968" t="s">
        <v>18</v>
      </c>
      <c r="D8" s="194" t="s">
        <v>12</v>
      </c>
      <c r="E8" s="432" t="s">
        <v>482</v>
      </c>
      <c r="F8" s="433" t="s">
        <v>483</v>
      </c>
    </row>
    <row r="9" spans="1:6" ht="14.4" thickTop="1" thickBot="1">
      <c r="A9" s="986"/>
      <c r="B9" s="987"/>
      <c r="C9" s="988"/>
      <c r="D9" s="196" t="s">
        <v>15</v>
      </c>
      <c r="E9" s="434" t="s">
        <v>16</v>
      </c>
      <c r="F9" s="435" t="s">
        <v>17</v>
      </c>
    </row>
    <row r="10" spans="1:6" ht="14.4" thickTop="1" thickBot="1">
      <c r="A10" s="436"/>
      <c r="B10" s="437"/>
      <c r="C10" s="438"/>
      <c r="D10" s="438"/>
      <c r="E10" s="439"/>
      <c r="F10" s="439"/>
    </row>
    <row r="11" spans="1:6" s="440" customFormat="1" ht="13.8" thickTop="1">
      <c r="A11" s="475" t="s">
        <v>654</v>
      </c>
      <c r="B11" s="989" t="s">
        <v>655</v>
      </c>
      <c r="C11" s="989"/>
      <c r="D11" s="989"/>
      <c r="E11" s="990"/>
      <c r="F11" s="991"/>
    </row>
    <row r="12" spans="1:6" s="440" customFormat="1" ht="84" customHeight="1">
      <c r="A12" s="441"/>
      <c r="B12" s="442" t="s">
        <v>889</v>
      </c>
      <c r="C12" s="443"/>
      <c r="D12" s="443"/>
      <c r="E12" s="808"/>
      <c r="F12" s="809"/>
    </row>
    <row r="13" spans="1:6" s="446" customFormat="1" ht="254.4" customHeight="1">
      <c r="A13" s="444" t="s">
        <v>656</v>
      </c>
      <c r="B13" s="445" t="s">
        <v>890</v>
      </c>
      <c r="C13" s="229" t="s">
        <v>524</v>
      </c>
      <c r="D13" s="229">
        <v>24</v>
      </c>
      <c r="E13" s="810">
        <v>0</v>
      </c>
      <c r="F13" s="811">
        <f t="shared" ref="F13:F27" si="0">E13*D13</f>
        <v>0</v>
      </c>
    </row>
    <row r="14" spans="1:6" s="447" customFormat="1" ht="66.75" customHeight="1">
      <c r="A14" s="444" t="s">
        <v>657</v>
      </c>
      <c r="B14" s="445" t="s">
        <v>891</v>
      </c>
      <c r="C14" s="229" t="s">
        <v>13</v>
      </c>
      <c r="D14" s="229">
        <v>9</v>
      </c>
      <c r="E14" s="810">
        <v>0</v>
      </c>
      <c r="F14" s="811">
        <f t="shared" si="0"/>
        <v>0</v>
      </c>
    </row>
    <row r="15" spans="1:6" s="446" customFormat="1" ht="171.6">
      <c r="A15" s="444" t="s">
        <v>658</v>
      </c>
      <c r="B15" s="228" t="s">
        <v>892</v>
      </c>
      <c r="C15" s="229" t="s">
        <v>524</v>
      </c>
      <c r="D15" s="448">
        <v>3</v>
      </c>
      <c r="E15" s="810">
        <v>0</v>
      </c>
      <c r="F15" s="811">
        <f t="shared" si="0"/>
        <v>0</v>
      </c>
    </row>
    <row r="16" spans="1:6" s="447" customFormat="1" ht="118.8">
      <c r="A16" s="444" t="s">
        <v>659</v>
      </c>
      <c r="B16" s="445" t="s">
        <v>893</v>
      </c>
      <c r="C16" s="229" t="s">
        <v>524</v>
      </c>
      <c r="D16" s="448">
        <v>1</v>
      </c>
      <c r="E16" s="810">
        <v>0</v>
      </c>
      <c r="F16" s="812">
        <f t="shared" si="0"/>
        <v>0</v>
      </c>
    </row>
    <row r="17" spans="1:6" s="447" customFormat="1" ht="47.25" customHeight="1">
      <c r="A17" s="444" t="s">
        <v>660</v>
      </c>
      <c r="B17" s="450" t="s">
        <v>662</v>
      </c>
      <c r="C17" s="448" t="s">
        <v>618</v>
      </c>
      <c r="D17" s="229">
        <v>156</v>
      </c>
      <c r="E17" s="810">
        <v>0</v>
      </c>
      <c r="F17" s="812">
        <f t="shared" si="0"/>
        <v>0</v>
      </c>
    </row>
    <row r="18" spans="1:6" s="447" customFormat="1" ht="51" customHeight="1">
      <c r="A18" s="444" t="s">
        <v>661</v>
      </c>
      <c r="B18" s="450" t="s">
        <v>664</v>
      </c>
      <c r="C18" s="449" t="s">
        <v>618</v>
      </c>
      <c r="D18" s="229">
        <v>125</v>
      </c>
      <c r="E18" s="810">
        <v>0</v>
      </c>
      <c r="F18" s="811">
        <f t="shared" si="0"/>
        <v>0</v>
      </c>
    </row>
    <row r="19" spans="1:6" s="447" customFormat="1" ht="49.5" customHeight="1">
      <c r="A19" s="444" t="s">
        <v>663</v>
      </c>
      <c r="B19" s="450" t="s">
        <v>665</v>
      </c>
      <c r="C19" s="449" t="s">
        <v>618</v>
      </c>
      <c r="D19" s="229">
        <v>135</v>
      </c>
      <c r="E19" s="810">
        <v>0</v>
      </c>
      <c r="F19" s="811">
        <f>E19*D19</f>
        <v>0</v>
      </c>
    </row>
    <row r="20" spans="1:6" s="447" customFormat="1" ht="48.75" customHeight="1">
      <c r="A20" s="444" t="s">
        <v>666</v>
      </c>
      <c r="B20" s="445" t="s">
        <v>667</v>
      </c>
      <c r="C20" s="449" t="s">
        <v>618</v>
      </c>
      <c r="D20" s="451">
        <v>90</v>
      </c>
      <c r="E20" s="810">
        <v>0</v>
      </c>
      <c r="F20" s="811">
        <f t="shared" si="0"/>
        <v>0</v>
      </c>
    </row>
    <row r="21" spans="1:6" s="447" customFormat="1" ht="39.6" customHeight="1">
      <c r="A21" s="654" t="s">
        <v>668</v>
      </c>
      <c r="B21" s="655" t="s">
        <v>894</v>
      </c>
      <c r="C21" s="466" t="s">
        <v>524</v>
      </c>
      <c r="D21" s="656">
        <v>30</v>
      </c>
      <c r="E21" s="810">
        <v>0</v>
      </c>
      <c r="F21" s="811">
        <f t="shared" si="0"/>
        <v>0</v>
      </c>
    </row>
    <row r="22" spans="1:6" s="447" customFormat="1" ht="169.5" customHeight="1">
      <c r="A22" s="444" t="s">
        <v>669</v>
      </c>
      <c r="B22" s="452" t="s">
        <v>671</v>
      </c>
      <c r="C22" s="657" t="s">
        <v>524</v>
      </c>
      <c r="D22" s="350">
        <v>5</v>
      </c>
      <c r="E22" s="813">
        <v>0</v>
      </c>
      <c r="F22" s="814">
        <f t="shared" si="0"/>
        <v>0</v>
      </c>
    </row>
    <row r="23" spans="1:6" s="447" customFormat="1" ht="50.25" customHeight="1">
      <c r="A23" s="444" t="s">
        <v>670</v>
      </c>
      <c r="B23" s="445" t="s">
        <v>895</v>
      </c>
      <c r="C23" s="229" t="s">
        <v>524</v>
      </c>
      <c r="D23" s="210">
        <v>870</v>
      </c>
      <c r="E23" s="810">
        <v>0</v>
      </c>
      <c r="F23" s="811">
        <f t="shared" si="0"/>
        <v>0</v>
      </c>
    </row>
    <row r="24" spans="1:6" s="447" customFormat="1" ht="45.6" customHeight="1">
      <c r="A24" s="444" t="s">
        <v>672</v>
      </c>
      <c r="B24" s="445" t="s">
        <v>674</v>
      </c>
      <c r="C24" s="229" t="s">
        <v>524</v>
      </c>
      <c r="D24" s="210">
        <v>9</v>
      </c>
      <c r="E24" s="810">
        <v>0</v>
      </c>
      <c r="F24" s="811">
        <f>E24*D24</f>
        <v>0</v>
      </c>
    </row>
    <row r="25" spans="1:6" s="447" customFormat="1" ht="27" customHeight="1">
      <c r="A25" s="444" t="s">
        <v>673</v>
      </c>
      <c r="B25" s="445" t="s">
        <v>676</v>
      </c>
      <c r="C25" s="453" t="s">
        <v>677</v>
      </c>
      <c r="D25" s="210">
        <v>1</v>
      </c>
      <c r="E25" s="810">
        <v>0</v>
      </c>
      <c r="F25" s="811">
        <f t="shared" si="0"/>
        <v>0</v>
      </c>
    </row>
    <row r="26" spans="1:6" s="447" customFormat="1" ht="25.5" customHeight="1">
      <c r="A26" s="444" t="s">
        <v>675</v>
      </c>
      <c r="B26" s="454" t="s">
        <v>679</v>
      </c>
      <c r="C26" s="455" t="s">
        <v>677</v>
      </c>
      <c r="D26" s="229">
        <v>1</v>
      </c>
      <c r="E26" s="810">
        <v>0</v>
      </c>
      <c r="F26" s="811">
        <f t="shared" si="0"/>
        <v>0</v>
      </c>
    </row>
    <row r="27" spans="1:6" s="447" customFormat="1" ht="154.5" customHeight="1" thickBot="1">
      <c r="A27" s="444" t="s">
        <v>678</v>
      </c>
      <c r="B27" s="445" t="s">
        <v>680</v>
      </c>
      <c r="C27" s="229" t="s">
        <v>677</v>
      </c>
      <c r="D27" s="229">
        <v>1</v>
      </c>
      <c r="E27" s="810">
        <v>0</v>
      </c>
      <c r="F27" s="811">
        <f t="shared" si="0"/>
        <v>0</v>
      </c>
    </row>
    <row r="28" spans="1:6" s="440" customFormat="1" ht="21.75" customHeight="1" thickTop="1" thickBot="1">
      <c r="A28" s="995" t="s">
        <v>681</v>
      </c>
      <c r="B28" s="996"/>
      <c r="C28" s="996"/>
      <c r="D28" s="996"/>
      <c r="E28" s="997"/>
      <c r="F28" s="815">
        <f>SUM(F13:F27)</f>
        <v>0</v>
      </c>
    </row>
    <row r="29" spans="1:6" s="461" customFormat="1" ht="14.4" thickTop="1" thickBot="1">
      <c r="A29" s="456"/>
      <c r="B29" s="457"/>
      <c r="C29" s="458"/>
      <c r="D29" s="458"/>
      <c r="E29" s="459"/>
      <c r="F29" s="460"/>
    </row>
    <row r="30" spans="1:6" s="461" customFormat="1" ht="18" customHeight="1" thickTop="1">
      <c r="A30" s="475" t="s">
        <v>682</v>
      </c>
      <c r="B30" s="998" t="s">
        <v>683</v>
      </c>
      <c r="C30" s="998"/>
      <c r="D30" s="998"/>
      <c r="E30" s="999"/>
      <c r="F30" s="1000"/>
    </row>
    <row r="31" spans="1:6" s="461" customFormat="1" ht="22.5" customHeight="1">
      <c r="A31" s="441"/>
      <c r="B31" s="445" t="s">
        <v>684</v>
      </c>
      <c r="C31" s="462"/>
      <c r="D31" s="462"/>
      <c r="E31" s="816"/>
      <c r="F31" s="817"/>
    </row>
    <row r="32" spans="1:6" s="461" customFormat="1" ht="79.2">
      <c r="A32" s="444" t="s">
        <v>541</v>
      </c>
      <c r="B32" s="445" t="s">
        <v>896</v>
      </c>
      <c r="C32" s="463" t="s">
        <v>13</v>
      </c>
      <c r="D32" s="463">
        <v>1</v>
      </c>
      <c r="E32" s="818">
        <v>0</v>
      </c>
      <c r="F32" s="812">
        <f t="shared" ref="F32:F53" si="1">E32*D32</f>
        <v>0</v>
      </c>
    </row>
    <row r="33" spans="1:6" s="461" customFormat="1">
      <c r="A33" s="444" t="s">
        <v>542</v>
      </c>
      <c r="B33" s="445" t="s">
        <v>897</v>
      </c>
      <c r="C33" s="463" t="s">
        <v>13</v>
      </c>
      <c r="D33" s="463">
        <v>1</v>
      </c>
      <c r="E33" s="818">
        <v>0</v>
      </c>
      <c r="F33" s="812">
        <f t="shared" si="1"/>
        <v>0</v>
      </c>
    </row>
    <row r="34" spans="1:6" s="461" customFormat="1" ht="26.4">
      <c r="A34" s="444" t="s">
        <v>685</v>
      </c>
      <c r="B34" s="445" t="s">
        <v>898</v>
      </c>
      <c r="C34" s="463" t="s">
        <v>13</v>
      </c>
      <c r="D34" s="463">
        <v>1</v>
      </c>
      <c r="E34" s="818">
        <v>0</v>
      </c>
      <c r="F34" s="812">
        <f t="shared" si="1"/>
        <v>0</v>
      </c>
    </row>
    <row r="35" spans="1:6" s="461" customFormat="1" ht="26.4">
      <c r="A35" s="444" t="s">
        <v>686</v>
      </c>
      <c r="B35" s="445" t="s">
        <v>899</v>
      </c>
      <c r="C35" s="463" t="s">
        <v>13</v>
      </c>
      <c r="D35" s="463">
        <v>1</v>
      </c>
      <c r="E35" s="818">
        <v>0</v>
      </c>
      <c r="F35" s="812">
        <f t="shared" si="1"/>
        <v>0</v>
      </c>
    </row>
    <row r="36" spans="1:6" s="461" customFormat="1" ht="39.6">
      <c r="A36" s="444" t="s">
        <v>687</v>
      </c>
      <c r="B36" s="464" t="s">
        <v>900</v>
      </c>
      <c r="C36" s="463" t="s">
        <v>13</v>
      </c>
      <c r="D36" s="463">
        <v>1</v>
      </c>
      <c r="E36" s="818">
        <v>0</v>
      </c>
      <c r="F36" s="812">
        <f t="shared" si="1"/>
        <v>0</v>
      </c>
    </row>
    <row r="37" spans="1:6" s="461" customFormat="1" ht="26.4">
      <c r="A37" s="444" t="s">
        <v>688</v>
      </c>
      <c r="B37" s="464" t="s">
        <v>906</v>
      </c>
      <c r="C37" s="463" t="s">
        <v>13</v>
      </c>
      <c r="D37" s="463">
        <v>1</v>
      </c>
      <c r="E37" s="818">
        <v>0</v>
      </c>
      <c r="F37" s="812">
        <f t="shared" si="1"/>
        <v>0</v>
      </c>
    </row>
    <row r="38" spans="1:6" s="461" customFormat="1" ht="26.4">
      <c r="A38" s="444" t="s">
        <v>689</v>
      </c>
      <c r="B38" s="465" t="s">
        <v>901</v>
      </c>
      <c r="C38" s="463" t="s">
        <v>13</v>
      </c>
      <c r="D38" s="463">
        <v>3</v>
      </c>
      <c r="E38" s="818">
        <v>0</v>
      </c>
      <c r="F38" s="812">
        <f t="shared" si="1"/>
        <v>0</v>
      </c>
    </row>
    <row r="39" spans="1:6" s="461" customFormat="1" ht="39.6">
      <c r="A39" s="444" t="s">
        <v>690</v>
      </c>
      <c r="B39" s="465" t="s">
        <v>907</v>
      </c>
      <c r="C39" s="463" t="s">
        <v>13</v>
      </c>
      <c r="D39" s="463">
        <v>14</v>
      </c>
      <c r="E39" s="818">
        <v>0</v>
      </c>
      <c r="F39" s="812">
        <f t="shared" si="1"/>
        <v>0</v>
      </c>
    </row>
    <row r="40" spans="1:6" s="461" customFormat="1" ht="26.4">
      <c r="A40" s="444" t="s">
        <v>691</v>
      </c>
      <c r="B40" s="464" t="s">
        <v>692</v>
      </c>
      <c r="C40" s="463" t="s">
        <v>13</v>
      </c>
      <c r="D40" s="463">
        <v>14</v>
      </c>
      <c r="E40" s="818">
        <v>0</v>
      </c>
      <c r="F40" s="812">
        <f t="shared" si="1"/>
        <v>0</v>
      </c>
    </row>
    <row r="41" spans="1:6" s="440" customFormat="1" ht="26.4">
      <c r="A41" s="444" t="s">
        <v>693</v>
      </c>
      <c r="B41" s="464" t="s">
        <v>902</v>
      </c>
      <c r="C41" s="466" t="s">
        <v>13</v>
      </c>
      <c r="D41" s="463">
        <v>8</v>
      </c>
      <c r="E41" s="819">
        <v>0</v>
      </c>
      <c r="F41" s="812">
        <f t="shared" si="1"/>
        <v>0</v>
      </c>
    </row>
    <row r="42" spans="1:6" s="440" customFormat="1" ht="26.4">
      <c r="A42" s="444" t="s">
        <v>694</v>
      </c>
      <c r="B42" s="464" t="s">
        <v>903</v>
      </c>
      <c r="C42" s="466" t="s">
        <v>13</v>
      </c>
      <c r="D42" s="463">
        <v>8</v>
      </c>
      <c r="E42" s="819">
        <v>0</v>
      </c>
      <c r="F42" s="812">
        <f t="shared" si="1"/>
        <v>0</v>
      </c>
    </row>
    <row r="43" spans="1:6" s="440" customFormat="1" ht="26.4">
      <c r="A43" s="444" t="s">
        <v>695</v>
      </c>
      <c r="B43" s="464" t="s">
        <v>904</v>
      </c>
      <c r="C43" s="466" t="s">
        <v>13</v>
      </c>
      <c r="D43" s="463">
        <v>2</v>
      </c>
      <c r="E43" s="819">
        <v>0</v>
      </c>
      <c r="F43" s="812">
        <f t="shared" si="1"/>
        <v>0</v>
      </c>
    </row>
    <row r="44" spans="1:6" s="440" customFormat="1" ht="26.4">
      <c r="A44" s="444" t="s">
        <v>695</v>
      </c>
      <c r="B44" s="464" t="s">
        <v>905</v>
      </c>
      <c r="C44" s="466" t="s">
        <v>13</v>
      </c>
      <c r="D44" s="463">
        <v>6</v>
      </c>
      <c r="E44" s="819">
        <v>0</v>
      </c>
      <c r="F44" s="812">
        <f t="shared" si="1"/>
        <v>0</v>
      </c>
    </row>
    <row r="45" spans="1:6" s="440" customFormat="1" ht="39.6">
      <c r="A45" s="444" t="s">
        <v>696</v>
      </c>
      <c r="B45" s="467" t="s">
        <v>908</v>
      </c>
      <c r="C45" s="468" t="s">
        <v>13</v>
      </c>
      <c r="D45" s="229">
        <v>14</v>
      </c>
      <c r="E45" s="819">
        <v>0</v>
      </c>
      <c r="F45" s="812">
        <f t="shared" si="1"/>
        <v>0</v>
      </c>
    </row>
    <row r="46" spans="1:6" s="440" customFormat="1" ht="39.6">
      <c r="A46" s="444" t="s">
        <v>697</v>
      </c>
      <c r="B46" s="465" t="s">
        <v>909</v>
      </c>
      <c r="C46" s="468" t="s">
        <v>618</v>
      </c>
      <c r="D46" s="229">
        <v>740</v>
      </c>
      <c r="E46" s="819">
        <v>0</v>
      </c>
      <c r="F46" s="812">
        <f t="shared" si="1"/>
        <v>0</v>
      </c>
    </row>
    <row r="47" spans="1:6" s="440" customFormat="1" ht="52.8">
      <c r="A47" s="444" t="s">
        <v>698</v>
      </c>
      <c r="B47" s="450" t="s">
        <v>700</v>
      </c>
      <c r="C47" s="229" t="s">
        <v>618</v>
      </c>
      <c r="D47" s="229">
        <v>95</v>
      </c>
      <c r="E47" s="810">
        <v>0</v>
      </c>
      <c r="F47" s="812">
        <f t="shared" si="1"/>
        <v>0</v>
      </c>
    </row>
    <row r="48" spans="1:6" s="440" customFormat="1" ht="26.4">
      <c r="A48" s="444" t="s">
        <v>699</v>
      </c>
      <c r="B48" s="445" t="s">
        <v>702</v>
      </c>
      <c r="C48" s="449" t="s">
        <v>618</v>
      </c>
      <c r="D48" s="229">
        <v>320</v>
      </c>
      <c r="E48" s="810">
        <v>0</v>
      </c>
      <c r="F48" s="812">
        <f t="shared" si="1"/>
        <v>0</v>
      </c>
    </row>
    <row r="49" spans="1:6" s="440" customFormat="1" ht="39.6">
      <c r="A49" s="444" t="s">
        <v>701</v>
      </c>
      <c r="B49" s="464" t="s">
        <v>704</v>
      </c>
      <c r="C49" s="469" t="s">
        <v>618</v>
      </c>
      <c r="D49" s="470">
        <v>95</v>
      </c>
      <c r="E49" s="820">
        <v>0</v>
      </c>
      <c r="F49" s="812">
        <f t="shared" si="1"/>
        <v>0</v>
      </c>
    </row>
    <row r="50" spans="1:6" s="440" customFormat="1" ht="39.6">
      <c r="A50" s="444" t="s">
        <v>703</v>
      </c>
      <c r="B50" s="464" t="s">
        <v>667</v>
      </c>
      <c r="C50" s="469" t="s">
        <v>618</v>
      </c>
      <c r="D50" s="470">
        <v>420</v>
      </c>
      <c r="E50" s="820">
        <v>0</v>
      </c>
      <c r="F50" s="812">
        <f t="shared" si="1"/>
        <v>0</v>
      </c>
    </row>
    <row r="51" spans="1:6" s="440" customFormat="1">
      <c r="A51" s="444" t="s">
        <v>705</v>
      </c>
      <c r="B51" s="464" t="s">
        <v>707</v>
      </c>
      <c r="C51" s="455" t="s">
        <v>677</v>
      </c>
      <c r="D51" s="471">
        <v>1</v>
      </c>
      <c r="E51" s="821">
        <v>0</v>
      </c>
      <c r="F51" s="812">
        <f t="shared" si="1"/>
        <v>0</v>
      </c>
    </row>
    <row r="52" spans="1:6" s="461" customFormat="1">
      <c r="A52" s="444" t="s">
        <v>706</v>
      </c>
      <c r="B52" s="465" t="s">
        <v>709</v>
      </c>
      <c r="C52" s="455" t="s">
        <v>677</v>
      </c>
      <c r="D52" s="472">
        <v>1</v>
      </c>
      <c r="E52" s="822">
        <v>0</v>
      </c>
      <c r="F52" s="812">
        <f t="shared" si="1"/>
        <v>0</v>
      </c>
    </row>
    <row r="53" spans="1:6" s="461" customFormat="1" ht="13.8" thickBot="1">
      <c r="A53" s="444" t="s">
        <v>708</v>
      </c>
      <c r="B53" s="465" t="s">
        <v>710</v>
      </c>
      <c r="C53" s="455" t="s">
        <v>677</v>
      </c>
      <c r="D53" s="472">
        <v>1</v>
      </c>
      <c r="E53" s="822">
        <v>0</v>
      </c>
      <c r="F53" s="812">
        <f t="shared" si="1"/>
        <v>0</v>
      </c>
    </row>
    <row r="54" spans="1:6" ht="19.5" customHeight="1" thickTop="1" thickBot="1">
      <c r="A54" s="1001" t="s">
        <v>711</v>
      </c>
      <c r="B54" s="1002"/>
      <c r="C54" s="1002"/>
      <c r="D54" s="1002"/>
      <c r="E54" s="1003"/>
      <c r="F54" s="815">
        <f>SUM(F32:F53)</f>
        <v>0</v>
      </c>
    </row>
    <row r="55" spans="1:6" ht="13.8" thickTop="1">
      <c r="A55" s="473"/>
      <c r="B55" s="474"/>
      <c r="C55" s="474"/>
      <c r="D55" s="474"/>
      <c r="E55" s="474"/>
      <c r="F55" s="5"/>
    </row>
    <row r="56" spans="1:6">
      <c r="A56" s="473"/>
      <c r="B56" s="474"/>
      <c r="C56" s="474"/>
      <c r="D56" s="474"/>
      <c r="E56" s="474"/>
      <c r="F56" s="5"/>
    </row>
    <row r="57" spans="1:6" ht="13.8" thickBot="1">
      <c r="A57" s="473"/>
      <c r="B57" s="474"/>
      <c r="C57" s="474"/>
      <c r="D57" s="474"/>
      <c r="E57" s="474"/>
      <c r="F57" s="5"/>
    </row>
    <row r="58" spans="1:6" ht="25.5" customHeight="1" thickTop="1" thickBot="1">
      <c r="A58" s="501" t="s">
        <v>715</v>
      </c>
      <c r="B58" s="498" t="s">
        <v>714</v>
      </c>
      <c r="C58" s="499"/>
      <c r="D58" s="499"/>
      <c r="E58" s="499"/>
      <c r="F58" s="500"/>
    </row>
    <row r="59" spans="1:6" ht="15.75" customHeight="1" thickTop="1" thickBot="1">
      <c r="A59" s="475" t="s">
        <v>76</v>
      </c>
      <c r="B59" s="1004" t="s">
        <v>716</v>
      </c>
      <c r="C59" s="1005"/>
      <c r="D59" s="1005"/>
      <c r="E59" s="1006"/>
      <c r="F59" s="823">
        <f>F28</f>
        <v>0</v>
      </c>
    </row>
    <row r="60" spans="1:6" ht="19.5" customHeight="1" thickTop="1" thickBot="1">
      <c r="A60" s="475" t="s">
        <v>519</v>
      </c>
      <c r="B60" s="1007" t="s">
        <v>717</v>
      </c>
      <c r="C60" s="1005"/>
      <c r="D60" s="1005"/>
      <c r="E60" s="1006"/>
      <c r="F60" s="824">
        <f>F54</f>
        <v>0</v>
      </c>
    </row>
    <row r="61" spans="1:6" ht="23.25" customHeight="1" thickTop="1" thickBot="1">
      <c r="A61" s="476"/>
      <c r="B61" s="477"/>
      <c r="C61" s="993" t="s">
        <v>818</v>
      </c>
      <c r="D61" s="993"/>
      <c r="E61" s="994"/>
      <c r="F61" s="825">
        <f>SUM(F59:F60)</f>
        <v>0</v>
      </c>
    </row>
    <row r="62" spans="1:6" ht="13.8" thickTop="1">
      <c r="A62" s="476"/>
      <c r="B62" s="477"/>
      <c r="C62" s="478"/>
      <c r="D62" s="478"/>
      <c r="E62" s="479"/>
      <c r="F62" s="479"/>
    </row>
    <row r="63" spans="1:6">
      <c r="A63" s="476"/>
      <c r="B63" s="477"/>
      <c r="C63" s="478"/>
      <c r="D63" s="478"/>
      <c r="E63" s="479"/>
      <c r="F63" s="479"/>
    </row>
    <row r="64" spans="1:6">
      <c r="A64" s="476"/>
      <c r="B64" s="477"/>
      <c r="C64" s="478"/>
      <c r="D64" s="478"/>
      <c r="E64" s="479"/>
      <c r="F64" s="479"/>
    </row>
    <row r="65" spans="1:6">
      <c r="A65" s="1008"/>
      <c r="B65" s="1008"/>
      <c r="C65" s="1008"/>
      <c r="D65" s="1008"/>
      <c r="E65" s="1008"/>
      <c r="F65" s="1008"/>
    </row>
    <row r="66" spans="1:6">
      <c r="A66" s="1008"/>
      <c r="B66" s="1008"/>
      <c r="C66" s="1008"/>
      <c r="D66" s="1008"/>
      <c r="E66" s="1008"/>
      <c r="F66" s="1008"/>
    </row>
    <row r="67" spans="1:6">
      <c r="A67" s="480"/>
      <c r="B67" s="481"/>
      <c r="C67" s="482"/>
      <c r="D67" s="490"/>
      <c r="E67" s="491"/>
      <c r="F67" s="491"/>
    </row>
    <row r="68" spans="1:6">
      <c r="A68" s="1009"/>
      <c r="B68" s="1009"/>
      <c r="C68" s="1009"/>
      <c r="D68" s="1009"/>
      <c r="E68" s="1009"/>
      <c r="F68" s="1009"/>
    </row>
    <row r="69" spans="1:6">
      <c r="A69" s="483"/>
      <c r="B69" s="484"/>
      <c r="C69" s="485"/>
    </row>
  </sheetData>
  <sheetProtection algorithmName="SHA-512" hashValue="xz40RviZYtwpWTfLHrN+mQg8Z3TfNMoQkSYLJSdC1AzbErimsoJoD0WEgQrRsMZurpIzKBDUbpFgyrztHOLVig==" saltValue="ykdbbnFsHX/lK7TrT68wHA==" spinCount="100000" sheet="1" objects="1" scenarios="1"/>
  <mergeCells count="20">
    <mergeCell ref="A65:C65"/>
    <mergeCell ref="D65:F65"/>
    <mergeCell ref="A66:C66"/>
    <mergeCell ref="D66:F66"/>
    <mergeCell ref="A68:F68"/>
    <mergeCell ref="B11:F11"/>
    <mergeCell ref="A3:F3"/>
    <mergeCell ref="C61:E61"/>
    <mergeCell ref="A28:E28"/>
    <mergeCell ref="B30:F30"/>
    <mergeCell ref="A54:E54"/>
    <mergeCell ref="B59:E59"/>
    <mergeCell ref="B60:E60"/>
    <mergeCell ref="A4:F4"/>
    <mergeCell ref="A5:F5"/>
    <mergeCell ref="A2:F2"/>
    <mergeCell ref="B7:F7"/>
    <mergeCell ref="A8:A9"/>
    <mergeCell ref="B8:B9"/>
    <mergeCell ref="C8:C9"/>
  </mergeCells>
  <pageMargins left="0.70866141732283472" right="0.19685039370078741" top="0.35433070866141736" bottom="0.51181102362204722" header="0.31496062992125984" footer="0.31496062992125984"/>
  <pageSetup scale="80" orientation="portrait" horizontalDpi="4294967294" verticalDpi="4294967294" r:id="rId1"/>
  <headerFooter>
    <oddFooter>&amp;CНефрологија</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413"/>
  <sheetViews>
    <sheetView showZeros="0" view="pageBreakPreview" topLeftCell="A103" zoomScaleNormal="100" zoomScaleSheetLayoutView="100" workbookViewId="0">
      <selection activeCell="D104" sqref="D104"/>
    </sheetView>
  </sheetViews>
  <sheetFormatPr defaultColWidth="9.109375" defaultRowHeight="13.2"/>
  <cols>
    <col min="1" max="1" width="8.88671875" style="504" customWidth="1"/>
    <col min="2" max="2" width="43.5546875" style="504" customWidth="1"/>
    <col min="3" max="3" width="6.5546875" style="504" customWidth="1"/>
    <col min="4" max="4" width="8.5546875" style="504" customWidth="1"/>
    <col min="5" max="5" width="11.6640625" style="504" customWidth="1"/>
    <col min="6" max="6" width="15.33203125" style="504" customWidth="1"/>
    <col min="7" max="16384" width="9.109375" style="504"/>
  </cols>
  <sheetData>
    <row r="2" spans="1:6" ht="13.8">
      <c r="A2" s="913" t="s">
        <v>801</v>
      </c>
      <c r="B2" s="913"/>
      <c r="C2" s="913"/>
      <c r="D2" s="913"/>
      <c r="E2" s="913"/>
      <c r="F2" s="913"/>
    </row>
    <row r="3" spans="1:6" ht="43.5" customHeight="1">
      <c r="A3" s="914" t="s">
        <v>825</v>
      </c>
      <c r="B3" s="915"/>
      <c r="C3" s="915"/>
      <c r="D3" s="915"/>
      <c r="E3" s="915"/>
      <c r="F3" s="915"/>
    </row>
    <row r="4" spans="1:6" ht="13.8">
      <c r="A4" s="189"/>
      <c r="B4" s="189"/>
      <c r="C4" s="189"/>
      <c r="D4" s="189"/>
      <c r="E4" s="189"/>
      <c r="F4" s="189"/>
    </row>
    <row r="5" spans="1:6" ht="14.4" thickBot="1">
      <c r="A5" s="191" t="s">
        <v>720</v>
      </c>
      <c r="B5" s="925" t="s">
        <v>788</v>
      </c>
      <c r="C5" s="926"/>
      <c r="D5" s="926"/>
      <c r="E5" s="926"/>
      <c r="F5" s="926"/>
    </row>
    <row r="6" spans="1:6" ht="24" thickTop="1" thickBot="1">
      <c r="A6" s="1011" t="s">
        <v>11</v>
      </c>
      <c r="B6" s="1012" t="s">
        <v>14</v>
      </c>
      <c r="C6" s="1013" t="s">
        <v>18</v>
      </c>
      <c r="D6" s="502" t="s">
        <v>12</v>
      </c>
      <c r="E6" s="502" t="s">
        <v>482</v>
      </c>
      <c r="F6" s="503" t="s">
        <v>483</v>
      </c>
    </row>
    <row r="7" spans="1:6" ht="13.8" thickBot="1">
      <c r="A7" s="1011"/>
      <c r="B7" s="1012"/>
      <c r="C7" s="1013"/>
      <c r="D7" s="505" t="s">
        <v>15</v>
      </c>
      <c r="E7" s="505" t="s">
        <v>16</v>
      </c>
      <c r="F7" s="506" t="s">
        <v>17</v>
      </c>
    </row>
    <row r="8" spans="1:6" ht="18" customHeight="1" thickBot="1">
      <c r="A8" s="566" t="s">
        <v>481</v>
      </c>
      <c r="B8" s="507" t="s">
        <v>773</v>
      </c>
      <c r="C8" s="508"/>
      <c r="D8" s="508"/>
      <c r="E8" s="508"/>
      <c r="F8" s="509"/>
    </row>
    <row r="9" spans="1:6" ht="54" thickBot="1">
      <c r="A9" s="567" t="s">
        <v>656</v>
      </c>
      <c r="B9" s="510" t="s">
        <v>910</v>
      </c>
      <c r="C9" s="579" t="s">
        <v>513</v>
      </c>
      <c r="D9" s="511">
        <v>210</v>
      </c>
      <c r="E9" s="826">
        <v>0</v>
      </c>
      <c r="F9" s="827">
        <f>D9*E9</f>
        <v>0</v>
      </c>
    </row>
    <row r="10" spans="1:6" ht="18" customHeight="1" thickBot="1">
      <c r="A10" s="568"/>
      <c r="B10" s="512" t="s">
        <v>719</v>
      </c>
      <c r="C10" s="580"/>
      <c r="D10" s="508"/>
      <c r="E10" s="828"/>
      <c r="F10" s="829">
        <f>F9</f>
        <v>0</v>
      </c>
    </row>
    <row r="11" spans="1:6" ht="27" thickBot="1">
      <c r="A11" s="569" t="s">
        <v>565</v>
      </c>
      <c r="B11" s="507" t="s">
        <v>774</v>
      </c>
      <c r="C11" s="581"/>
      <c r="D11" s="538"/>
      <c r="E11" s="830"/>
      <c r="F11" s="831"/>
    </row>
    <row r="12" spans="1:6" ht="105.6">
      <c r="A12" s="570" t="s">
        <v>541</v>
      </c>
      <c r="B12" s="539" t="s">
        <v>938</v>
      </c>
      <c r="C12" s="582"/>
      <c r="D12" s="540"/>
      <c r="E12" s="832"/>
      <c r="F12" s="833"/>
    </row>
    <row r="13" spans="1:6">
      <c r="A13" s="571"/>
      <c r="B13" s="674" t="s">
        <v>940</v>
      </c>
      <c r="C13" s="583"/>
      <c r="D13" s="542"/>
      <c r="E13" s="834"/>
      <c r="F13" s="835"/>
    </row>
    <row r="14" spans="1:6">
      <c r="A14" s="571"/>
      <c r="B14" s="541" t="s">
        <v>721</v>
      </c>
      <c r="C14" s="583"/>
      <c r="D14" s="542"/>
      <c r="E14" s="834"/>
      <c r="F14" s="835"/>
    </row>
    <row r="15" spans="1:6">
      <c r="A15" s="571"/>
      <c r="B15" s="541" t="s">
        <v>722</v>
      </c>
      <c r="C15" s="583"/>
      <c r="D15" s="542"/>
      <c r="E15" s="834"/>
      <c r="F15" s="835"/>
    </row>
    <row r="16" spans="1:6">
      <c r="A16" s="571"/>
      <c r="B16" s="543" t="s">
        <v>911</v>
      </c>
      <c r="C16" s="583"/>
      <c r="D16" s="542"/>
      <c r="E16" s="834"/>
      <c r="F16" s="835"/>
    </row>
    <row r="17" spans="1:6" ht="15.6">
      <c r="A17" s="571"/>
      <c r="B17" s="543" t="s">
        <v>723</v>
      </c>
      <c r="C17" s="583"/>
      <c r="D17" s="542"/>
      <c r="E17" s="834"/>
      <c r="F17" s="835"/>
    </row>
    <row r="18" spans="1:6">
      <c r="A18" s="571"/>
      <c r="B18" s="544" t="s">
        <v>912</v>
      </c>
      <c r="C18" s="583" t="s">
        <v>524</v>
      </c>
      <c r="D18" s="542">
        <v>7</v>
      </c>
      <c r="E18" s="836">
        <v>0</v>
      </c>
      <c r="F18" s="835">
        <f>D18*E18</f>
        <v>0</v>
      </c>
    </row>
    <row r="19" spans="1:6">
      <c r="A19" s="571"/>
      <c r="B19" s="544" t="s">
        <v>913</v>
      </c>
      <c r="C19" s="583" t="s">
        <v>524</v>
      </c>
      <c r="D19" s="542">
        <v>1</v>
      </c>
      <c r="E19" s="836">
        <v>0</v>
      </c>
      <c r="F19" s="835">
        <f>D19*E19</f>
        <v>0</v>
      </c>
    </row>
    <row r="20" spans="1:6">
      <c r="A20" s="571"/>
      <c r="B20" s="544" t="s">
        <v>914</v>
      </c>
      <c r="C20" s="583" t="s">
        <v>524</v>
      </c>
      <c r="D20" s="542">
        <v>2</v>
      </c>
      <c r="E20" s="836">
        <v>0</v>
      </c>
      <c r="F20" s="835">
        <f t="shared" ref="F20:F21" si="0">D20*E20</f>
        <v>0</v>
      </c>
    </row>
    <row r="21" spans="1:6">
      <c r="A21" s="571"/>
      <c r="B21" s="544" t="s">
        <v>915</v>
      </c>
      <c r="C21" s="583" t="s">
        <v>524</v>
      </c>
      <c r="D21" s="542">
        <v>2</v>
      </c>
      <c r="E21" s="836">
        <v>0</v>
      </c>
      <c r="F21" s="835">
        <f t="shared" si="0"/>
        <v>0</v>
      </c>
    </row>
    <row r="22" spans="1:6" ht="52.8">
      <c r="A22" s="572" t="s">
        <v>542</v>
      </c>
      <c r="B22" s="545" t="s">
        <v>939</v>
      </c>
      <c r="C22" s="584"/>
      <c r="D22" s="546"/>
      <c r="E22" s="837"/>
      <c r="F22" s="838"/>
    </row>
    <row r="23" spans="1:6">
      <c r="A23" s="571"/>
      <c r="B23" s="544" t="s">
        <v>943</v>
      </c>
      <c r="C23" s="583"/>
      <c r="D23" s="542"/>
      <c r="E23" s="836"/>
      <c r="F23" s="835"/>
    </row>
    <row r="24" spans="1:6">
      <c r="A24" s="571"/>
      <c r="B24" s="541" t="s">
        <v>722</v>
      </c>
      <c r="C24" s="583"/>
      <c r="D24" s="542"/>
      <c r="E24" s="836"/>
      <c r="F24" s="835"/>
    </row>
    <row r="25" spans="1:6" ht="15.6">
      <c r="A25" s="571"/>
      <c r="B25" s="543" t="s">
        <v>723</v>
      </c>
      <c r="C25" s="583"/>
      <c r="D25" s="542"/>
      <c r="E25" s="836"/>
      <c r="F25" s="835"/>
    </row>
    <row r="26" spans="1:6" ht="13.8" thickBot="1">
      <c r="A26" s="573"/>
      <c r="B26" s="547" t="s">
        <v>724</v>
      </c>
      <c r="C26" s="581" t="s">
        <v>524</v>
      </c>
      <c r="D26" s="538">
        <v>2</v>
      </c>
      <c r="E26" s="836">
        <v>0</v>
      </c>
      <c r="F26" s="835">
        <f>D26*E26</f>
        <v>0</v>
      </c>
    </row>
    <row r="27" spans="1:6" ht="92.4">
      <c r="A27" s="570" t="s">
        <v>685</v>
      </c>
      <c r="B27" s="539" t="s">
        <v>916</v>
      </c>
      <c r="C27" s="582"/>
      <c r="D27" s="540"/>
      <c r="E27" s="839"/>
      <c r="F27" s="833"/>
    </row>
    <row r="28" spans="1:6">
      <c r="A28" s="571"/>
      <c r="B28" s="544" t="s">
        <v>942</v>
      </c>
      <c r="C28" s="583"/>
      <c r="D28" s="542"/>
      <c r="E28" s="836"/>
      <c r="F28" s="835"/>
    </row>
    <row r="29" spans="1:6">
      <c r="A29" s="571"/>
      <c r="B29" s="548" t="s">
        <v>725</v>
      </c>
      <c r="C29" s="583" t="s">
        <v>524</v>
      </c>
      <c r="D29" s="542">
        <v>14</v>
      </c>
      <c r="E29" s="836">
        <v>0</v>
      </c>
      <c r="F29" s="835">
        <f>D29*E29</f>
        <v>0</v>
      </c>
    </row>
    <row r="30" spans="1:6">
      <c r="A30" s="574"/>
      <c r="B30" s="549" t="s">
        <v>726</v>
      </c>
      <c r="C30" s="585"/>
      <c r="D30" s="550"/>
      <c r="E30" s="840"/>
      <c r="F30" s="841"/>
    </row>
    <row r="31" spans="1:6" ht="26.4">
      <c r="A31" s="572" t="s">
        <v>686</v>
      </c>
      <c r="B31" s="548" t="s">
        <v>917</v>
      </c>
      <c r="C31" s="584"/>
      <c r="D31" s="546"/>
      <c r="E31" s="837"/>
      <c r="F31" s="838"/>
    </row>
    <row r="32" spans="1:6">
      <c r="A32" s="571"/>
      <c r="B32" s="544" t="s">
        <v>941</v>
      </c>
      <c r="C32" s="583"/>
      <c r="D32" s="542"/>
      <c r="E32" s="836"/>
      <c r="F32" s="835"/>
    </row>
    <row r="33" spans="1:6">
      <c r="A33" s="574"/>
      <c r="B33" s="549" t="s">
        <v>725</v>
      </c>
      <c r="C33" s="585" t="s">
        <v>524</v>
      </c>
      <c r="D33" s="550">
        <f>D29</f>
        <v>14</v>
      </c>
      <c r="E33" s="840">
        <v>0</v>
      </c>
      <c r="F33" s="841">
        <f>D33*E33</f>
        <v>0</v>
      </c>
    </row>
    <row r="34" spans="1:6" ht="105.6">
      <c r="A34" s="572" t="s">
        <v>687</v>
      </c>
      <c r="B34" s="545" t="s">
        <v>918</v>
      </c>
      <c r="C34" s="584"/>
      <c r="D34" s="546"/>
      <c r="E34" s="837"/>
      <c r="F34" s="838"/>
    </row>
    <row r="35" spans="1:6" ht="13.8">
      <c r="A35" s="571"/>
      <c r="B35" s="548" t="s">
        <v>727</v>
      </c>
      <c r="C35" s="583" t="s">
        <v>513</v>
      </c>
      <c r="D35" s="542">
        <v>36</v>
      </c>
      <c r="E35" s="842">
        <v>0</v>
      </c>
      <c r="F35" s="843">
        <f>D35*E35</f>
        <v>0</v>
      </c>
    </row>
    <row r="36" spans="1:6" ht="13.8">
      <c r="A36" s="571"/>
      <c r="B36" s="548" t="s">
        <v>728</v>
      </c>
      <c r="C36" s="583" t="s">
        <v>513</v>
      </c>
      <c r="D36" s="542">
        <v>48</v>
      </c>
      <c r="E36" s="842">
        <v>0</v>
      </c>
      <c r="F36" s="843">
        <f>D36*E36</f>
        <v>0</v>
      </c>
    </row>
    <row r="37" spans="1:6" ht="13.8">
      <c r="A37" s="574"/>
      <c r="B37" s="549" t="s">
        <v>729</v>
      </c>
      <c r="C37" s="585" t="s">
        <v>513</v>
      </c>
      <c r="D37" s="550">
        <v>72</v>
      </c>
      <c r="E37" s="844">
        <v>0</v>
      </c>
      <c r="F37" s="845">
        <f>D37*E37</f>
        <v>0</v>
      </c>
    </row>
    <row r="38" spans="1:6" ht="57" customHeight="1">
      <c r="A38" s="572" t="s">
        <v>688</v>
      </c>
      <c r="B38" s="551" t="s">
        <v>730</v>
      </c>
      <c r="C38" s="584"/>
      <c r="D38" s="546"/>
      <c r="E38" s="837"/>
      <c r="F38" s="838"/>
    </row>
    <row r="39" spans="1:6" ht="13.8" thickBot="1">
      <c r="A39" s="573"/>
      <c r="B39" s="658" t="s">
        <v>731</v>
      </c>
      <c r="C39" s="581" t="s">
        <v>524</v>
      </c>
      <c r="D39" s="538">
        <v>2</v>
      </c>
      <c r="E39" s="830">
        <v>0</v>
      </c>
      <c r="F39" s="831">
        <f>D39*E39</f>
        <v>0</v>
      </c>
    </row>
    <row r="40" spans="1:6" ht="17.25" customHeight="1" thickBot="1">
      <c r="A40" s="575"/>
      <c r="B40" s="552" t="s">
        <v>732</v>
      </c>
      <c r="C40" s="586"/>
      <c r="D40" s="553"/>
      <c r="E40" s="846"/>
      <c r="F40" s="847">
        <f>SUM(F11:F39)</f>
        <v>0</v>
      </c>
    </row>
    <row r="41" spans="1:6" ht="15.75" customHeight="1" thickBot="1">
      <c r="A41" s="569" t="s">
        <v>630</v>
      </c>
      <c r="B41" s="507" t="s">
        <v>775</v>
      </c>
      <c r="C41" s="580"/>
      <c r="D41" s="554"/>
      <c r="E41" s="848"/>
      <c r="F41" s="849"/>
    </row>
    <row r="42" spans="1:6" ht="81.599999999999994" customHeight="1">
      <c r="A42" s="570" t="s">
        <v>777</v>
      </c>
      <c r="B42" s="659" t="s">
        <v>919</v>
      </c>
      <c r="C42" s="582"/>
      <c r="D42" s="555"/>
      <c r="E42" s="839"/>
      <c r="F42" s="833"/>
    </row>
    <row r="43" spans="1:6" ht="26.4">
      <c r="A43" s="571"/>
      <c r="B43" s="673" t="s">
        <v>944</v>
      </c>
      <c r="C43" s="583"/>
      <c r="D43" s="556"/>
      <c r="E43" s="836"/>
      <c r="F43" s="835"/>
    </row>
    <row r="44" spans="1:6">
      <c r="A44" s="571"/>
      <c r="B44" s="660" t="s">
        <v>920</v>
      </c>
      <c r="C44" s="583"/>
      <c r="D44" s="556"/>
      <c r="E44" s="836"/>
      <c r="F44" s="835"/>
    </row>
    <row r="45" spans="1:6" ht="15.6">
      <c r="A45" s="571"/>
      <c r="B45" s="544" t="s">
        <v>733</v>
      </c>
      <c r="C45" s="583"/>
      <c r="D45" s="556"/>
      <c r="E45" s="836"/>
      <c r="F45" s="835"/>
    </row>
    <row r="46" spans="1:6" ht="15.6">
      <c r="A46" s="571"/>
      <c r="B46" s="544" t="s">
        <v>734</v>
      </c>
      <c r="C46" s="583"/>
      <c r="D46" s="556"/>
      <c r="E46" s="836"/>
      <c r="F46" s="835"/>
    </row>
    <row r="47" spans="1:6" ht="15.6">
      <c r="A47" s="571"/>
      <c r="B47" s="544" t="s">
        <v>735</v>
      </c>
      <c r="C47" s="583" t="s">
        <v>524</v>
      </c>
      <c r="D47" s="542">
        <v>6</v>
      </c>
      <c r="E47" s="836">
        <v>0</v>
      </c>
      <c r="F47" s="835">
        <f>D47*E47</f>
        <v>0</v>
      </c>
    </row>
    <row r="48" spans="1:6">
      <c r="A48" s="571"/>
      <c r="B48" s="675" t="s">
        <v>945</v>
      </c>
      <c r="C48" s="583"/>
      <c r="D48" s="513"/>
      <c r="E48" s="836"/>
      <c r="F48" s="835"/>
    </row>
    <row r="49" spans="1:6">
      <c r="A49" s="571"/>
      <c r="B49" s="660" t="s">
        <v>924</v>
      </c>
      <c r="C49" s="583"/>
      <c r="D49" s="513"/>
      <c r="E49" s="836"/>
      <c r="F49" s="835"/>
    </row>
    <row r="50" spans="1:6" ht="15.6">
      <c r="A50" s="571"/>
      <c r="B50" s="544" t="s">
        <v>736</v>
      </c>
      <c r="C50" s="583"/>
      <c r="D50" s="556"/>
      <c r="E50" s="836"/>
      <c r="F50" s="835"/>
    </row>
    <row r="51" spans="1:6" ht="15.6">
      <c r="A51" s="571"/>
      <c r="B51" s="544" t="s">
        <v>737</v>
      </c>
      <c r="C51" s="583"/>
      <c r="D51" s="556"/>
      <c r="E51" s="836"/>
      <c r="F51" s="835"/>
    </row>
    <row r="52" spans="1:6" ht="15.6">
      <c r="A52" s="571"/>
      <c r="B52" s="544" t="s">
        <v>738</v>
      </c>
      <c r="C52" s="583" t="s">
        <v>524</v>
      </c>
      <c r="D52" s="556">
        <v>2</v>
      </c>
      <c r="E52" s="836">
        <v>0</v>
      </c>
      <c r="F52" s="835">
        <f>D52*E52</f>
        <v>0</v>
      </c>
    </row>
    <row r="53" spans="1:6">
      <c r="A53" s="571"/>
      <c r="B53" s="675" t="s">
        <v>946</v>
      </c>
      <c r="C53" s="583"/>
      <c r="D53" s="556"/>
      <c r="E53" s="836"/>
      <c r="F53" s="835"/>
    </row>
    <row r="54" spans="1:6">
      <c r="A54" s="571"/>
      <c r="B54" s="660" t="s">
        <v>921</v>
      </c>
      <c r="C54" s="583"/>
      <c r="D54" s="556"/>
      <c r="E54" s="836"/>
      <c r="F54" s="835"/>
    </row>
    <row r="55" spans="1:6" ht="15.6">
      <c r="A55" s="571"/>
      <c r="B55" s="544" t="s">
        <v>922</v>
      </c>
      <c r="C55" s="583"/>
      <c r="D55" s="556"/>
      <c r="E55" s="836"/>
      <c r="F55" s="835"/>
    </row>
    <row r="56" spans="1:6" ht="16.2" customHeight="1">
      <c r="A56" s="571"/>
      <c r="B56" s="544" t="s">
        <v>923</v>
      </c>
      <c r="C56" s="583"/>
      <c r="D56" s="556"/>
      <c r="E56" s="836"/>
      <c r="F56" s="835"/>
    </row>
    <row r="57" spans="1:6" ht="16.2" customHeight="1">
      <c r="A57" s="574"/>
      <c r="B57" s="557" t="s">
        <v>925</v>
      </c>
      <c r="C57" s="585" t="s">
        <v>524</v>
      </c>
      <c r="D57" s="550">
        <v>1</v>
      </c>
      <c r="E57" s="850">
        <v>0</v>
      </c>
      <c r="F57" s="841">
        <f>D57*E57</f>
        <v>0</v>
      </c>
    </row>
    <row r="58" spans="1:6" ht="26.4">
      <c r="A58" s="576" t="s">
        <v>778</v>
      </c>
      <c r="B58" s="558" t="s">
        <v>739</v>
      </c>
      <c r="C58" s="587" t="s">
        <v>524</v>
      </c>
      <c r="D58" s="560">
        <v>9</v>
      </c>
      <c r="E58" s="851">
        <v>0</v>
      </c>
      <c r="F58" s="852">
        <f>D58*E58</f>
        <v>0</v>
      </c>
    </row>
    <row r="59" spans="1:6" ht="39.6">
      <c r="A59" s="572" t="s">
        <v>779</v>
      </c>
      <c r="B59" s="545" t="s">
        <v>740</v>
      </c>
      <c r="C59" s="588"/>
      <c r="D59" s="546"/>
      <c r="E59" s="837"/>
      <c r="F59" s="838"/>
    </row>
    <row r="60" spans="1:6" ht="26.4">
      <c r="A60" s="574"/>
      <c r="B60" s="676" t="s">
        <v>944</v>
      </c>
      <c r="C60" s="585"/>
      <c r="D60" s="550"/>
      <c r="E60" s="840"/>
      <c r="F60" s="841"/>
    </row>
    <row r="61" spans="1:6">
      <c r="A61" s="571"/>
      <c r="B61" s="544" t="s">
        <v>926</v>
      </c>
      <c r="C61" s="661"/>
      <c r="D61" s="662"/>
      <c r="E61" s="853"/>
      <c r="F61" s="835"/>
    </row>
    <row r="62" spans="1:6">
      <c r="A62" s="571"/>
      <c r="B62" s="561" t="s">
        <v>741</v>
      </c>
      <c r="C62" s="589"/>
      <c r="D62" s="542"/>
      <c r="E62" s="836"/>
      <c r="F62" s="835"/>
    </row>
    <row r="63" spans="1:6">
      <c r="A63" s="571"/>
      <c r="B63" s="548" t="s">
        <v>742</v>
      </c>
      <c r="C63" s="589"/>
      <c r="D63" s="542"/>
      <c r="E63" s="836"/>
      <c r="F63" s="835"/>
    </row>
    <row r="64" spans="1:6">
      <c r="A64" s="571"/>
      <c r="B64" s="544" t="s">
        <v>743</v>
      </c>
      <c r="C64" s="589"/>
      <c r="D64" s="542"/>
      <c r="E64" s="836"/>
      <c r="F64" s="835"/>
    </row>
    <row r="65" spans="1:6" ht="28.8">
      <c r="A65" s="571"/>
      <c r="B65" s="548" t="s">
        <v>744</v>
      </c>
      <c r="C65" s="589"/>
      <c r="D65" s="542"/>
      <c r="E65" s="836"/>
      <c r="F65" s="835"/>
    </row>
    <row r="66" spans="1:6" ht="28.8">
      <c r="A66" s="571"/>
      <c r="B66" s="548" t="s">
        <v>745</v>
      </c>
      <c r="C66" s="661"/>
      <c r="D66" s="662"/>
      <c r="E66" s="853"/>
      <c r="F66" s="835"/>
    </row>
    <row r="67" spans="1:6" ht="31.2">
      <c r="A67" s="571"/>
      <c r="B67" s="663" t="s">
        <v>746</v>
      </c>
      <c r="C67" s="661"/>
      <c r="D67" s="662"/>
      <c r="E67" s="853"/>
      <c r="F67" s="835"/>
    </row>
    <row r="68" spans="1:6" ht="16.8">
      <c r="A68" s="571"/>
      <c r="B68" s="548" t="s">
        <v>747</v>
      </c>
      <c r="C68" s="589"/>
      <c r="D68" s="542"/>
      <c r="E68" s="836"/>
      <c r="F68" s="835"/>
    </row>
    <row r="69" spans="1:6">
      <c r="A69" s="571"/>
      <c r="B69" s="548" t="s">
        <v>748</v>
      </c>
      <c r="C69" s="589"/>
      <c r="D69" s="542"/>
      <c r="E69" s="836"/>
      <c r="F69" s="835"/>
    </row>
    <row r="70" spans="1:6">
      <c r="A70" s="571"/>
      <c r="B70" s="548" t="s">
        <v>749</v>
      </c>
      <c r="C70" s="589" t="s">
        <v>524</v>
      </c>
      <c r="D70" s="542">
        <v>1</v>
      </c>
      <c r="E70" s="840">
        <v>0</v>
      </c>
      <c r="F70" s="835">
        <f>D70*E70</f>
        <v>0</v>
      </c>
    </row>
    <row r="71" spans="1:6" ht="26.4">
      <c r="A71" s="572" t="s">
        <v>780</v>
      </c>
      <c r="B71" s="545" t="s">
        <v>750</v>
      </c>
      <c r="C71" s="588"/>
      <c r="D71" s="546"/>
      <c r="E71" s="837"/>
      <c r="F71" s="838"/>
    </row>
    <row r="72" spans="1:6">
      <c r="A72" s="571"/>
      <c r="B72" s="544" t="s">
        <v>947</v>
      </c>
      <c r="C72" s="589"/>
      <c r="D72" s="542"/>
      <c r="E72" s="836"/>
      <c r="F72" s="835"/>
    </row>
    <row r="73" spans="1:6">
      <c r="A73" s="571"/>
      <c r="B73" s="548" t="s">
        <v>751</v>
      </c>
      <c r="C73" s="583" t="s">
        <v>524</v>
      </c>
      <c r="D73" s="542">
        <v>6</v>
      </c>
      <c r="E73" s="836">
        <v>0</v>
      </c>
      <c r="F73" s="835">
        <f>D73*E73</f>
        <v>0</v>
      </c>
    </row>
    <row r="74" spans="1:6">
      <c r="A74" s="574"/>
      <c r="B74" s="549" t="s">
        <v>752</v>
      </c>
      <c r="C74" s="585" t="s">
        <v>524</v>
      </c>
      <c r="D74" s="550">
        <v>2</v>
      </c>
      <c r="E74" s="840">
        <v>0</v>
      </c>
      <c r="F74" s="835">
        <f>D74*E74</f>
        <v>0</v>
      </c>
    </row>
    <row r="75" spans="1:6" ht="66">
      <c r="A75" s="572" t="s">
        <v>781</v>
      </c>
      <c r="B75" s="545" t="s">
        <v>753</v>
      </c>
      <c r="C75" s="584"/>
      <c r="D75" s="562"/>
      <c r="E75" s="837"/>
      <c r="F75" s="838"/>
    </row>
    <row r="76" spans="1:6" ht="13.8">
      <c r="A76" s="571"/>
      <c r="B76" s="663" t="s">
        <v>927</v>
      </c>
      <c r="C76" s="664" t="s">
        <v>513</v>
      </c>
      <c r="D76" s="662">
        <v>28</v>
      </c>
      <c r="E76" s="853">
        <v>0</v>
      </c>
      <c r="F76" s="843">
        <f t="shared" ref="F76:F81" si="1">D76*E76</f>
        <v>0</v>
      </c>
    </row>
    <row r="77" spans="1:6" ht="13.8">
      <c r="A77" s="571"/>
      <c r="B77" s="663" t="s">
        <v>754</v>
      </c>
      <c r="C77" s="664" t="s">
        <v>513</v>
      </c>
      <c r="D77" s="665">
        <v>25</v>
      </c>
      <c r="E77" s="853">
        <v>0</v>
      </c>
      <c r="F77" s="843">
        <f t="shared" si="1"/>
        <v>0</v>
      </c>
    </row>
    <row r="78" spans="1:6" ht="13.8">
      <c r="A78" s="571"/>
      <c r="B78" s="663" t="s">
        <v>755</v>
      </c>
      <c r="C78" s="664" t="s">
        <v>513</v>
      </c>
      <c r="D78" s="665">
        <v>28</v>
      </c>
      <c r="E78" s="854">
        <v>0</v>
      </c>
      <c r="F78" s="843">
        <f t="shared" si="1"/>
        <v>0</v>
      </c>
    </row>
    <row r="79" spans="1:6" ht="13.8">
      <c r="A79" s="571"/>
      <c r="B79" s="663" t="s">
        <v>756</v>
      </c>
      <c r="C79" s="664" t="s">
        <v>513</v>
      </c>
      <c r="D79" s="665">
        <v>36</v>
      </c>
      <c r="E79" s="854">
        <v>0</v>
      </c>
      <c r="F79" s="843">
        <f t="shared" si="1"/>
        <v>0</v>
      </c>
    </row>
    <row r="80" spans="1:6">
      <c r="A80" s="571"/>
      <c r="B80" s="663" t="s">
        <v>757</v>
      </c>
      <c r="C80" s="664" t="s">
        <v>513</v>
      </c>
      <c r="D80" s="666">
        <v>60</v>
      </c>
      <c r="E80" s="854">
        <v>0</v>
      </c>
      <c r="F80" s="843">
        <f t="shared" si="1"/>
        <v>0</v>
      </c>
    </row>
    <row r="81" spans="1:6">
      <c r="A81" s="574"/>
      <c r="B81" s="549" t="s">
        <v>758</v>
      </c>
      <c r="C81" s="585" t="s">
        <v>513</v>
      </c>
      <c r="D81" s="667">
        <v>26</v>
      </c>
      <c r="E81" s="850">
        <v>0</v>
      </c>
      <c r="F81" s="845">
        <f t="shared" si="1"/>
        <v>0</v>
      </c>
    </row>
    <row r="82" spans="1:6" ht="78" customHeight="1">
      <c r="A82" s="572" t="s">
        <v>782</v>
      </c>
      <c r="B82" s="668" t="s">
        <v>928</v>
      </c>
      <c r="C82" s="661"/>
      <c r="D82" s="666"/>
      <c r="E82" s="854"/>
      <c r="F82" s="843"/>
    </row>
    <row r="83" spans="1:6">
      <c r="A83" s="571"/>
      <c r="B83" s="668" t="s">
        <v>948</v>
      </c>
      <c r="C83" s="661"/>
      <c r="D83" s="666"/>
      <c r="E83" s="854"/>
      <c r="F83" s="843"/>
    </row>
    <row r="84" spans="1:6">
      <c r="A84" s="571"/>
      <c r="B84" s="668" t="s">
        <v>949</v>
      </c>
      <c r="C84" s="661"/>
      <c r="D84" s="666"/>
      <c r="E84" s="854"/>
      <c r="F84" s="843"/>
    </row>
    <row r="85" spans="1:6">
      <c r="A85" s="571"/>
      <c r="B85" s="668" t="s">
        <v>929</v>
      </c>
      <c r="C85" s="671" t="s">
        <v>513</v>
      </c>
      <c r="D85" s="666">
        <v>26</v>
      </c>
      <c r="E85" s="854">
        <v>0</v>
      </c>
      <c r="F85" s="835">
        <f t="shared" ref="F85:F89" si="2">D85*E85</f>
        <v>0</v>
      </c>
    </row>
    <row r="86" spans="1:6">
      <c r="A86" s="571"/>
      <c r="B86" s="668" t="s">
        <v>930</v>
      </c>
      <c r="C86" s="671" t="s">
        <v>513</v>
      </c>
      <c r="D86" s="666">
        <v>60</v>
      </c>
      <c r="E86" s="854">
        <v>0</v>
      </c>
      <c r="F86" s="835">
        <f>D86*E86</f>
        <v>0</v>
      </c>
    </row>
    <row r="87" spans="1:6">
      <c r="A87" s="571"/>
      <c r="B87" s="668" t="s">
        <v>931</v>
      </c>
      <c r="C87" s="671" t="s">
        <v>513</v>
      </c>
      <c r="D87" s="666">
        <v>36</v>
      </c>
      <c r="E87" s="854">
        <v>0</v>
      </c>
      <c r="F87" s="835">
        <f t="shared" si="2"/>
        <v>0</v>
      </c>
    </row>
    <row r="88" spans="1:6">
      <c r="A88" s="571"/>
      <c r="B88" s="668" t="s">
        <v>932</v>
      </c>
      <c r="C88" s="671" t="s">
        <v>513</v>
      </c>
      <c r="D88" s="666">
        <v>25</v>
      </c>
      <c r="E88" s="854">
        <v>0</v>
      </c>
      <c r="F88" s="835">
        <f t="shared" si="2"/>
        <v>0</v>
      </c>
    </row>
    <row r="89" spans="1:6">
      <c r="A89" s="574"/>
      <c r="B89" s="669" t="s">
        <v>933</v>
      </c>
      <c r="C89" s="672" t="s">
        <v>513</v>
      </c>
      <c r="D89" s="667">
        <v>28</v>
      </c>
      <c r="E89" s="850">
        <v>0</v>
      </c>
      <c r="F89" s="841">
        <f t="shared" si="2"/>
        <v>0</v>
      </c>
    </row>
    <row r="90" spans="1:6" ht="26.4">
      <c r="A90" s="572" t="s">
        <v>557</v>
      </c>
      <c r="B90" s="545" t="s">
        <v>759</v>
      </c>
      <c r="C90" s="588"/>
      <c r="D90" s="546"/>
      <c r="E90" s="837"/>
      <c r="F90" s="838"/>
    </row>
    <row r="91" spans="1:6">
      <c r="A91" s="574"/>
      <c r="B91" s="549" t="s">
        <v>760</v>
      </c>
      <c r="C91" s="590" t="s">
        <v>513</v>
      </c>
      <c r="D91" s="550">
        <v>40</v>
      </c>
      <c r="E91" s="840">
        <v>0</v>
      </c>
      <c r="F91" s="841">
        <f>D91*E91</f>
        <v>0</v>
      </c>
    </row>
    <row r="92" spans="1:6" ht="26.4">
      <c r="A92" s="576" t="s">
        <v>557</v>
      </c>
      <c r="B92" s="558" t="s">
        <v>761</v>
      </c>
      <c r="C92" s="591" t="s">
        <v>524</v>
      </c>
      <c r="D92" s="559">
        <v>1</v>
      </c>
      <c r="E92" s="851">
        <v>0</v>
      </c>
      <c r="F92" s="852">
        <f>D92*E92</f>
        <v>0</v>
      </c>
    </row>
    <row r="93" spans="1:6" ht="40.200000000000003" thickBot="1">
      <c r="A93" s="577" t="s">
        <v>559</v>
      </c>
      <c r="B93" s="563" t="s">
        <v>762</v>
      </c>
      <c r="C93" s="592" t="s">
        <v>524</v>
      </c>
      <c r="D93" s="538">
        <v>1</v>
      </c>
      <c r="E93" s="836">
        <v>0</v>
      </c>
      <c r="F93" s="835">
        <f>D93*E93</f>
        <v>0</v>
      </c>
    </row>
    <row r="94" spans="1:6" ht="13.8" thickBot="1">
      <c r="A94" s="575"/>
      <c r="B94" s="552" t="s">
        <v>763</v>
      </c>
      <c r="C94" s="586"/>
      <c r="D94" s="508"/>
      <c r="E94" s="828"/>
      <c r="F94" s="829">
        <f>SUM(F42:F93)</f>
        <v>0</v>
      </c>
    </row>
    <row r="95" spans="1:6" ht="27" thickBot="1">
      <c r="A95" s="569" t="s">
        <v>712</v>
      </c>
      <c r="B95" s="507" t="s">
        <v>776</v>
      </c>
      <c r="C95" s="581"/>
      <c r="D95" s="538"/>
      <c r="E95" s="848"/>
      <c r="F95" s="849"/>
    </row>
    <row r="96" spans="1:6" ht="39.6">
      <c r="A96" s="570" t="s">
        <v>783</v>
      </c>
      <c r="B96" s="539" t="s">
        <v>934</v>
      </c>
      <c r="C96" s="582"/>
      <c r="D96" s="540"/>
      <c r="E96" s="839"/>
      <c r="F96" s="833"/>
    </row>
    <row r="97" spans="1:6" ht="26.4">
      <c r="A97" s="571"/>
      <c r="B97" s="660" t="s">
        <v>950</v>
      </c>
      <c r="C97" s="583"/>
      <c r="D97" s="542"/>
      <c r="E97" s="836"/>
      <c r="F97" s="835"/>
    </row>
    <row r="98" spans="1:6">
      <c r="A98" s="571"/>
      <c r="B98" s="670" t="s">
        <v>935</v>
      </c>
      <c r="C98" s="537"/>
      <c r="D98" s="542"/>
      <c r="E98" s="836"/>
      <c r="F98" s="835"/>
    </row>
    <row r="99" spans="1:6">
      <c r="A99" s="571"/>
      <c r="B99" s="670" t="s">
        <v>936</v>
      </c>
      <c r="C99" s="583"/>
      <c r="D99" s="542"/>
      <c r="E99" s="836"/>
      <c r="F99" s="835"/>
    </row>
    <row r="100" spans="1:6">
      <c r="A100" s="571"/>
      <c r="B100" s="557" t="s">
        <v>937</v>
      </c>
      <c r="C100" s="583" t="s">
        <v>524</v>
      </c>
      <c r="D100" s="542">
        <v>1</v>
      </c>
      <c r="E100" s="836">
        <v>0</v>
      </c>
      <c r="F100" s="835">
        <f>D100*E100</f>
        <v>0</v>
      </c>
    </row>
    <row r="101" spans="1:6" ht="79.2">
      <c r="A101" s="576" t="s">
        <v>784</v>
      </c>
      <c r="B101" s="558" t="s">
        <v>764</v>
      </c>
      <c r="C101" s="587" t="s">
        <v>765</v>
      </c>
      <c r="D101" s="559">
        <v>80</v>
      </c>
      <c r="E101" s="855">
        <v>0</v>
      </c>
      <c r="F101" s="856">
        <f>D101*E101</f>
        <v>0</v>
      </c>
    </row>
    <row r="102" spans="1:6" ht="26.4">
      <c r="A102" s="572" t="s">
        <v>785</v>
      </c>
      <c r="B102" s="545" t="s">
        <v>766</v>
      </c>
      <c r="C102" s="584"/>
      <c r="D102" s="546"/>
      <c r="E102" s="837"/>
      <c r="F102" s="838"/>
    </row>
    <row r="103" spans="1:6">
      <c r="A103" s="571"/>
      <c r="B103" s="564" t="s">
        <v>767</v>
      </c>
      <c r="C103" s="583"/>
      <c r="D103" s="542"/>
      <c r="E103" s="836"/>
      <c r="F103" s="835"/>
    </row>
    <row r="104" spans="1:6">
      <c r="A104" s="574"/>
      <c r="B104" s="619" t="s">
        <v>768</v>
      </c>
      <c r="C104" s="585" t="s">
        <v>524</v>
      </c>
      <c r="D104" s="550">
        <v>1</v>
      </c>
      <c r="E104" s="840">
        <v>0</v>
      </c>
      <c r="F104" s="841">
        <f>D104*E104</f>
        <v>0</v>
      </c>
    </row>
    <row r="105" spans="1:6" ht="52.8">
      <c r="A105" s="572" t="s">
        <v>786</v>
      </c>
      <c r="B105" s="545" t="s">
        <v>769</v>
      </c>
      <c r="C105" s="584"/>
      <c r="D105" s="546"/>
      <c r="E105" s="837"/>
      <c r="F105" s="838"/>
    </row>
    <row r="106" spans="1:6">
      <c r="A106" s="571"/>
      <c r="B106" s="565" t="s">
        <v>767</v>
      </c>
      <c r="C106" s="583"/>
      <c r="D106" s="542"/>
      <c r="E106" s="836"/>
      <c r="F106" s="835"/>
    </row>
    <row r="107" spans="1:6">
      <c r="A107" s="571"/>
      <c r="B107" s="561" t="s">
        <v>770</v>
      </c>
      <c r="C107" s="583"/>
      <c r="D107" s="542"/>
      <c r="E107" s="836"/>
      <c r="F107" s="835"/>
    </row>
    <row r="108" spans="1:6" ht="13.8" thickBot="1">
      <c r="A108" s="573"/>
      <c r="B108" s="547" t="s">
        <v>771</v>
      </c>
      <c r="C108" s="581" t="s">
        <v>524</v>
      </c>
      <c r="D108" s="538">
        <v>4</v>
      </c>
      <c r="E108" s="836">
        <v>0</v>
      </c>
      <c r="F108" s="835">
        <f>D108*E108</f>
        <v>0</v>
      </c>
    </row>
    <row r="109" spans="1:6" ht="13.8" thickBot="1">
      <c r="A109" s="575"/>
      <c r="B109" s="552" t="s">
        <v>772</v>
      </c>
      <c r="C109" s="553"/>
      <c r="D109" s="553"/>
      <c r="E109" s="857"/>
      <c r="F109" s="847">
        <f>SUM(F96:F108)</f>
        <v>0</v>
      </c>
    </row>
    <row r="110" spans="1:6">
      <c r="A110" s="578"/>
      <c r="B110" s="514"/>
    </row>
    <row r="111" spans="1:6">
      <c r="A111" s="578"/>
      <c r="B111" s="514"/>
    </row>
    <row r="112" spans="1:6" ht="13.8" thickBot="1">
      <c r="A112" s="578"/>
      <c r="B112" s="514"/>
    </row>
    <row r="113" spans="1:6" ht="29.25" customHeight="1" thickBot="1">
      <c r="A113" s="493" t="s">
        <v>787</v>
      </c>
      <c r="B113" s="494" t="s">
        <v>788</v>
      </c>
      <c r="C113" s="495"/>
      <c r="D113" s="496"/>
      <c r="E113" s="497"/>
      <c r="F113" s="802"/>
    </row>
    <row r="114" spans="1:6" ht="17.25" customHeight="1" thickBot="1">
      <c r="A114" s="398" t="s">
        <v>481</v>
      </c>
      <c r="B114" s="399" t="str">
        <f>B8</f>
        <v xml:space="preserve">ДЕМОНТАЖНИ РАДОВИ </v>
      </c>
      <c r="C114" s="400"/>
      <c r="D114" s="401"/>
      <c r="E114" s="402"/>
      <c r="F114" s="803">
        <f>F10</f>
        <v>0</v>
      </c>
    </row>
    <row r="115" spans="1:6" ht="18" customHeight="1" thickBot="1">
      <c r="A115" s="398" t="s">
        <v>565</v>
      </c>
      <c r="B115" s="1014" t="str">
        <f>B11</f>
        <v>ИНСТАЛАЦИЈА СИСТЕМА УНУТРАШЊЕ ИНСТАЛАЦИЈЕ ГРЕЈАЊА</v>
      </c>
      <c r="C115" s="1015"/>
      <c r="D115" s="1015"/>
      <c r="E115" s="1015"/>
      <c r="F115" s="803">
        <f>F40</f>
        <v>0</v>
      </c>
    </row>
    <row r="116" spans="1:6" ht="15.75" customHeight="1" thickBot="1">
      <c r="A116" s="398" t="s">
        <v>630</v>
      </c>
      <c r="B116" s="1016" t="str">
        <f>B41</f>
        <v>ИНСТАЛАЦИЈА СИСТЕМА ХЛАЂЕЊА</v>
      </c>
      <c r="C116" s="1017"/>
      <c r="D116" s="1017"/>
      <c r="E116" s="1018"/>
      <c r="F116" s="805">
        <f>F94</f>
        <v>0</v>
      </c>
    </row>
    <row r="117" spans="1:6" ht="30" customHeight="1" thickBot="1">
      <c r="A117" s="398" t="s">
        <v>712</v>
      </c>
      <c r="B117" s="1010" t="str">
        <f>B95</f>
        <v>ИНСТАЛАЦИЈА СИСТЕМА САНИТАРНЕ ВЕНТИЛАЦИЈЕ МОКРИХ ЧВОРОВА</v>
      </c>
      <c r="C117" s="1010"/>
      <c r="D117" s="1010"/>
      <c r="E117" s="593"/>
      <c r="F117" s="807">
        <f>F109</f>
        <v>0</v>
      </c>
    </row>
    <row r="118" spans="1:6" ht="19.5" customHeight="1" thickBot="1">
      <c r="A118" s="594"/>
      <c r="B118" s="410" t="s">
        <v>819</v>
      </c>
      <c r="C118" s="595"/>
      <c r="D118" s="596"/>
      <c r="E118" s="597"/>
      <c r="F118" s="803">
        <f>SUM(F113:F117)</f>
        <v>0</v>
      </c>
    </row>
    <row r="119" spans="1:6">
      <c r="A119" s="514"/>
      <c r="B119" s="514"/>
    </row>
    <row r="120" spans="1:6">
      <c r="A120" s="514"/>
      <c r="B120" s="514"/>
    </row>
    <row r="121" spans="1:6">
      <c r="A121" s="514"/>
      <c r="B121" s="514"/>
    </row>
    <row r="122" spans="1:6">
      <c r="A122" s="514"/>
      <c r="B122" s="514"/>
    </row>
    <row r="123" spans="1:6">
      <c r="A123" s="514"/>
      <c r="B123" s="514"/>
    </row>
    <row r="124" spans="1:6">
      <c r="A124" s="514"/>
      <c r="B124" s="514"/>
    </row>
    <row r="125" spans="1:6">
      <c r="A125" s="514"/>
      <c r="B125" s="514"/>
    </row>
    <row r="126" spans="1:6">
      <c r="A126" s="514"/>
      <c r="B126" s="514"/>
    </row>
    <row r="127" spans="1:6">
      <c r="A127" s="514"/>
      <c r="B127" s="514"/>
    </row>
    <row r="128" spans="1:6">
      <c r="A128" s="514"/>
      <c r="B128" s="514"/>
    </row>
    <row r="129" spans="1:2">
      <c r="A129" s="514"/>
      <c r="B129" s="514"/>
    </row>
    <row r="130" spans="1:2">
      <c r="A130" s="514"/>
      <c r="B130" s="514"/>
    </row>
    <row r="131" spans="1:2">
      <c r="A131" s="514"/>
      <c r="B131" s="514"/>
    </row>
    <row r="132" spans="1:2">
      <c r="A132" s="514"/>
      <c r="B132" s="514"/>
    </row>
    <row r="133" spans="1:2">
      <c r="A133" s="514"/>
      <c r="B133" s="514"/>
    </row>
    <row r="134" spans="1:2">
      <c r="A134" s="514"/>
      <c r="B134" s="514"/>
    </row>
    <row r="135" spans="1:2">
      <c r="A135" s="514"/>
      <c r="B135" s="514"/>
    </row>
    <row r="136" spans="1:2">
      <c r="A136" s="514"/>
      <c r="B136" s="514"/>
    </row>
    <row r="137" spans="1:2">
      <c r="A137" s="514"/>
      <c r="B137" s="514"/>
    </row>
    <row r="138" spans="1:2">
      <c r="A138" s="514"/>
      <c r="B138" s="514"/>
    </row>
    <row r="139" spans="1:2">
      <c r="A139" s="514"/>
      <c r="B139" s="514"/>
    </row>
    <row r="140" spans="1:2">
      <c r="A140" s="514"/>
      <c r="B140" s="514"/>
    </row>
    <row r="141" spans="1:2">
      <c r="A141" s="514"/>
      <c r="B141" s="514"/>
    </row>
    <row r="142" spans="1:2">
      <c r="A142" s="514"/>
      <c r="B142" s="514"/>
    </row>
    <row r="143" spans="1:2">
      <c r="A143" s="514"/>
      <c r="B143" s="514"/>
    </row>
    <row r="144" spans="1:2">
      <c r="A144" s="514"/>
      <c r="B144" s="514"/>
    </row>
    <row r="145" spans="1:2">
      <c r="A145" s="514"/>
      <c r="B145" s="514"/>
    </row>
    <row r="146" spans="1:2">
      <c r="A146" s="514"/>
      <c r="B146" s="514"/>
    </row>
    <row r="147" spans="1:2">
      <c r="A147" s="514"/>
      <c r="B147" s="514"/>
    </row>
    <row r="148" spans="1:2">
      <c r="A148" s="514"/>
      <c r="B148" s="514"/>
    </row>
    <row r="149" spans="1:2">
      <c r="A149" s="514"/>
      <c r="B149" s="514"/>
    </row>
    <row r="150" spans="1:2">
      <c r="A150" s="514"/>
      <c r="B150" s="514"/>
    </row>
    <row r="151" spans="1:2">
      <c r="A151" s="514"/>
      <c r="B151" s="514"/>
    </row>
    <row r="152" spans="1:2">
      <c r="A152" s="514"/>
      <c r="B152" s="514"/>
    </row>
    <row r="153" spans="1:2">
      <c r="A153" s="514"/>
      <c r="B153" s="514"/>
    </row>
    <row r="154" spans="1:2">
      <c r="A154" s="514"/>
      <c r="B154" s="514"/>
    </row>
    <row r="155" spans="1:2">
      <c r="A155" s="514"/>
      <c r="B155" s="514"/>
    </row>
    <row r="156" spans="1:2">
      <c r="A156" s="514"/>
      <c r="B156" s="514"/>
    </row>
    <row r="157" spans="1:2">
      <c r="A157" s="514"/>
      <c r="B157" s="514"/>
    </row>
    <row r="158" spans="1:2">
      <c r="A158" s="514"/>
      <c r="B158" s="514"/>
    </row>
    <row r="159" spans="1:2">
      <c r="A159" s="514"/>
      <c r="B159" s="514"/>
    </row>
    <row r="160" spans="1:2">
      <c r="A160" s="514"/>
      <c r="B160" s="514"/>
    </row>
    <row r="161" spans="1:2">
      <c r="A161" s="514"/>
      <c r="B161" s="514"/>
    </row>
    <row r="162" spans="1:2">
      <c r="A162" s="514"/>
      <c r="B162" s="514"/>
    </row>
    <row r="163" spans="1:2">
      <c r="A163" s="514"/>
      <c r="B163" s="514"/>
    </row>
    <row r="164" spans="1:2">
      <c r="A164" s="514"/>
      <c r="B164" s="514"/>
    </row>
    <row r="165" spans="1:2">
      <c r="A165" s="514"/>
      <c r="B165" s="514"/>
    </row>
    <row r="166" spans="1:2">
      <c r="A166" s="514"/>
      <c r="B166" s="514"/>
    </row>
    <row r="167" spans="1:2">
      <c r="A167" s="514"/>
      <c r="B167" s="514"/>
    </row>
    <row r="168" spans="1:2">
      <c r="A168" s="514"/>
      <c r="B168" s="514"/>
    </row>
    <row r="169" spans="1:2">
      <c r="A169" s="514"/>
      <c r="B169" s="514"/>
    </row>
    <row r="170" spans="1:2">
      <c r="A170" s="514"/>
      <c r="B170" s="514"/>
    </row>
    <row r="171" spans="1:2">
      <c r="A171" s="514"/>
      <c r="B171" s="514"/>
    </row>
    <row r="172" spans="1:2">
      <c r="A172" s="514"/>
      <c r="B172" s="514"/>
    </row>
    <row r="173" spans="1:2">
      <c r="A173" s="514"/>
      <c r="B173" s="514"/>
    </row>
    <row r="174" spans="1:2">
      <c r="A174" s="514"/>
      <c r="B174" s="514"/>
    </row>
    <row r="175" spans="1:2">
      <c r="A175" s="514"/>
      <c r="B175" s="514"/>
    </row>
    <row r="176" spans="1:2">
      <c r="A176" s="514"/>
      <c r="B176" s="514"/>
    </row>
    <row r="177" spans="1:2">
      <c r="A177" s="514"/>
      <c r="B177" s="514"/>
    </row>
    <row r="178" spans="1:2">
      <c r="A178" s="514"/>
      <c r="B178" s="514"/>
    </row>
    <row r="179" spans="1:2">
      <c r="A179" s="514"/>
      <c r="B179" s="514"/>
    </row>
    <row r="180" spans="1:2">
      <c r="A180" s="514"/>
      <c r="B180" s="514"/>
    </row>
    <row r="181" spans="1:2">
      <c r="A181" s="514"/>
      <c r="B181" s="514"/>
    </row>
    <row r="182" spans="1:2">
      <c r="A182" s="514"/>
      <c r="B182" s="514"/>
    </row>
    <row r="183" spans="1:2">
      <c r="A183" s="514"/>
      <c r="B183" s="514"/>
    </row>
    <row r="184" spans="1:2">
      <c r="A184" s="514"/>
      <c r="B184" s="514"/>
    </row>
    <row r="185" spans="1:2">
      <c r="A185" s="514"/>
      <c r="B185" s="514"/>
    </row>
    <row r="186" spans="1:2">
      <c r="A186" s="514"/>
      <c r="B186" s="514"/>
    </row>
    <row r="187" spans="1:2">
      <c r="A187" s="514"/>
      <c r="B187" s="514"/>
    </row>
    <row r="188" spans="1:2">
      <c r="A188" s="514"/>
      <c r="B188" s="514"/>
    </row>
    <row r="189" spans="1:2">
      <c r="A189" s="514"/>
      <c r="B189" s="514"/>
    </row>
    <row r="190" spans="1:2">
      <c r="A190" s="514"/>
      <c r="B190" s="514"/>
    </row>
    <row r="191" spans="1:2">
      <c r="A191" s="514"/>
      <c r="B191" s="514"/>
    </row>
    <row r="192" spans="1:2">
      <c r="A192" s="514"/>
      <c r="B192" s="514"/>
    </row>
    <row r="193" spans="1:2">
      <c r="A193" s="514"/>
      <c r="B193" s="514"/>
    </row>
    <row r="194" spans="1:2">
      <c r="A194" s="514"/>
      <c r="B194" s="514"/>
    </row>
    <row r="195" spans="1:2">
      <c r="A195" s="514"/>
      <c r="B195" s="514"/>
    </row>
    <row r="196" spans="1:2">
      <c r="A196" s="514"/>
      <c r="B196" s="514"/>
    </row>
    <row r="197" spans="1:2">
      <c r="A197" s="514"/>
      <c r="B197" s="514"/>
    </row>
    <row r="198" spans="1:2">
      <c r="A198" s="514"/>
      <c r="B198" s="514"/>
    </row>
    <row r="199" spans="1:2">
      <c r="A199" s="514"/>
      <c r="B199" s="514"/>
    </row>
    <row r="200" spans="1:2">
      <c r="A200" s="514"/>
      <c r="B200" s="514"/>
    </row>
    <row r="201" spans="1:2">
      <c r="A201" s="514"/>
      <c r="B201" s="514"/>
    </row>
    <row r="202" spans="1:2">
      <c r="A202" s="514"/>
      <c r="B202" s="514"/>
    </row>
    <row r="203" spans="1:2">
      <c r="A203" s="514"/>
      <c r="B203" s="514"/>
    </row>
    <row r="204" spans="1:2">
      <c r="A204" s="514"/>
      <c r="B204" s="514"/>
    </row>
    <row r="205" spans="1:2">
      <c r="A205" s="514"/>
      <c r="B205" s="514"/>
    </row>
    <row r="206" spans="1:2">
      <c r="A206" s="514"/>
      <c r="B206" s="514"/>
    </row>
    <row r="207" spans="1:2">
      <c r="A207" s="514"/>
      <c r="B207" s="514"/>
    </row>
    <row r="208" spans="1:2">
      <c r="A208" s="514"/>
      <c r="B208" s="514"/>
    </row>
    <row r="209" spans="1:2">
      <c r="A209" s="514"/>
      <c r="B209" s="514"/>
    </row>
    <row r="210" spans="1:2">
      <c r="A210" s="514"/>
      <c r="B210" s="514"/>
    </row>
    <row r="211" spans="1:2">
      <c r="A211" s="514"/>
      <c r="B211" s="514"/>
    </row>
    <row r="212" spans="1:2">
      <c r="A212" s="514"/>
      <c r="B212" s="514"/>
    </row>
    <row r="213" spans="1:2">
      <c r="A213" s="514"/>
      <c r="B213" s="514"/>
    </row>
    <row r="214" spans="1:2">
      <c r="A214" s="514"/>
      <c r="B214" s="514"/>
    </row>
    <row r="215" spans="1:2">
      <c r="A215" s="514"/>
      <c r="B215" s="514"/>
    </row>
    <row r="216" spans="1:2">
      <c r="A216" s="514"/>
      <c r="B216" s="514"/>
    </row>
    <row r="217" spans="1:2">
      <c r="A217" s="514"/>
      <c r="B217" s="514"/>
    </row>
    <row r="218" spans="1:2">
      <c r="A218" s="514"/>
      <c r="B218" s="514"/>
    </row>
    <row r="219" spans="1:2">
      <c r="A219" s="514"/>
      <c r="B219" s="514"/>
    </row>
    <row r="220" spans="1:2">
      <c r="A220" s="514"/>
      <c r="B220" s="514"/>
    </row>
    <row r="221" spans="1:2">
      <c r="A221" s="514"/>
      <c r="B221" s="514"/>
    </row>
    <row r="222" spans="1:2">
      <c r="A222" s="514"/>
      <c r="B222" s="514"/>
    </row>
    <row r="223" spans="1:2">
      <c r="A223" s="514"/>
      <c r="B223" s="514"/>
    </row>
    <row r="224" spans="1:2">
      <c r="A224" s="514"/>
      <c r="B224" s="514"/>
    </row>
    <row r="225" spans="1:2">
      <c r="A225" s="514"/>
      <c r="B225" s="514"/>
    </row>
    <row r="226" spans="1:2">
      <c r="A226" s="514"/>
      <c r="B226" s="514"/>
    </row>
    <row r="227" spans="1:2">
      <c r="A227" s="514"/>
      <c r="B227" s="514"/>
    </row>
    <row r="228" spans="1:2">
      <c r="A228" s="514"/>
      <c r="B228" s="514"/>
    </row>
    <row r="229" spans="1:2">
      <c r="A229" s="514"/>
      <c r="B229" s="514"/>
    </row>
    <row r="230" spans="1:2">
      <c r="A230" s="514"/>
      <c r="B230" s="514"/>
    </row>
    <row r="231" spans="1:2">
      <c r="A231" s="514"/>
      <c r="B231" s="514"/>
    </row>
    <row r="232" spans="1:2">
      <c r="A232" s="514"/>
      <c r="B232" s="514"/>
    </row>
    <row r="233" spans="1:2">
      <c r="A233" s="514"/>
      <c r="B233" s="514"/>
    </row>
    <row r="234" spans="1:2">
      <c r="A234" s="514"/>
      <c r="B234" s="514"/>
    </row>
    <row r="235" spans="1:2">
      <c r="A235" s="514"/>
      <c r="B235" s="514"/>
    </row>
    <row r="236" spans="1:2">
      <c r="A236" s="514"/>
      <c r="B236" s="514"/>
    </row>
    <row r="237" spans="1:2">
      <c r="A237" s="514"/>
      <c r="B237" s="514"/>
    </row>
    <row r="238" spans="1:2">
      <c r="A238" s="514"/>
      <c r="B238" s="514"/>
    </row>
    <row r="239" spans="1:2">
      <c r="A239" s="514"/>
      <c r="B239" s="514"/>
    </row>
    <row r="240" spans="1:2">
      <c r="A240" s="514"/>
      <c r="B240" s="514"/>
    </row>
    <row r="241" spans="1:2">
      <c r="A241" s="514"/>
      <c r="B241" s="514"/>
    </row>
    <row r="242" spans="1:2">
      <c r="A242" s="514"/>
      <c r="B242" s="514"/>
    </row>
    <row r="243" spans="1:2">
      <c r="A243" s="514"/>
      <c r="B243" s="514"/>
    </row>
    <row r="244" spans="1:2">
      <c r="A244" s="514"/>
      <c r="B244" s="514"/>
    </row>
    <row r="245" spans="1:2">
      <c r="A245" s="514"/>
      <c r="B245" s="514"/>
    </row>
    <row r="246" spans="1:2">
      <c r="A246" s="514"/>
      <c r="B246" s="514"/>
    </row>
    <row r="247" spans="1:2">
      <c r="A247" s="514"/>
      <c r="B247" s="514"/>
    </row>
    <row r="248" spans="1:2">
      <c r="A248" s="514"/>
      <c r="B248" s="514"/>
    </row>
    <row r="249" spans="1:2">
      <c r="A249" s="514"/>
      <c r="B249" s="514"/>
    </row>
    <row r="250" spans="1:2">
      <c r="A250" s="514"/>
      <c r="B250" s="514"/>
    </row>
    <row r="251" spans="1:2">
      <c r="A251" s="514"/>
      <c r="B251" s="514"/>
    </row>
    <row r="252" spans="1:2">
      <c r="A252" s="514"/>
      <c r="B252" s="514"/>
    </row>
    <row r="253" spans="1:2">
      <c r="A253" s="514"/>
      <c r="B253" s="514"/>
    </row>
    <row r="254" spans="1:2">
      <c r="A254" s="514"/>
      <c r="B254" s="514"/>
    </row>
    <row r="255" spans="1:2">
      <c r="A255" s="514"/>
      <c r="B255" s="514"/>
    </row>
    <row r="256" spans="1:2">
      <c r="A256" s="514"/>
      <c r="B256" s="514"/>
    </row>
    <row r="257" spans="1:2">
      <c r="A257" s="514"/>
      <c r="B257" s="514"/>
    </row>
    <row r="258" spans="1:2">
      <c r="A258" s="514"/>
      <c r="B258" s="514"/>
    </row>
    <row r="259" spans="1:2">
      <c r="A259" s="514"/>
      <c r="B259" s="514"/>
    </row>
    <row r="260" spans="1:2">
      <c r="A260" s="514"/>
      <c r="B260" s="514"/>
    </row>
    <row r="261" spans="1:2">
      <c r="A261" s="514"/>
      <c r="B261" s="514"/>
    </row>
    <row r="262" spans="1:2">
      <c r="A262" s="514"/>
      <c r="B262" s="514"/>
    </row>
    <row r="263" spans="1:2">
      <c r="A263" s="514"/>
      <c r="B263" s="514"/>
    </row>
    <row r="264" spans="1:2">
      <c r="A264" s="514"/>
      <c r="B264" s="514"/>
    </row>
    <row r="265" spans="1:2">
      <c r="A265" s="514"/>
      <c r="B265" s="514"/>
    </row>
    <row r="266" spans="1:2">
      <c r="A266" s="514"/>
      <c r="B266" s="514"/>
    </row>
    <row r="267" spans="1:2">
      <c r="A267" s="514"/>
      <c r="B267" s="514"/>
    </row>
    <row r="268" spans="1:2">
      <c r="A268" s="514"/>
      <c r="B268" s="514"/>
    </row>
    <row r="269" spans="1:2">
      <c r="A269" s="514"/>
      <c r="B269" s="514"/>
    </row>
    <row r="270" spans="1:2">
      <c r="A270" s="514"/>
      <c r="B270" s="514"/>
    </row>
    <row r="271" spans="1:2">
      <c r="A271" s="514"/>
      <c r="B271" s="514"/>
    </row>
    <row r="272" spans="1:2">
      <c r="A272" s="514"/>
      <c r="B272" s="514"/>
    </row>
    <row r="273" spans="1:2">
      <c r="A273" s="514"/>
      <c r="B273" s="514"/>
    </row>
    <row r="274" spans="1:2">
      <c r="A274" s="514"/>
      <c r="B274" s="514"/>
    </row>
    <row r="275" spans="1:2">
      <c r="A275" s="514"/>
      <c r="B275" s="514"/>
    </row>
    <row r="276" spans="1:2">
      <c r="A276" s="514"/>
      <c r="B276" s="514"/>
    </row>
    <row r="277" spans="1:2">
      <c r="A277" s="514"/>
      <c r="B277" s="514"/>
    </row>
    <row r="278" spans="1:2">
      <c r="A278" s="514"/>
      <c r="B278" s="514"/>
    </row>
    <row r="279" spans="1:2">
      <c r="A279" s="514"/>
      <c r="B279" s="514"/>
    </row>
    <row r="280" spans="1:2">
      <c r="A280" s="514"/>
      <c r="B280" s="514"/>
    </row>
    <row r="281" spans="1:2">
      <c r="A281" s="514"/>
      <c r="B281" s="514"/>
    </row>
    <row r="282" spans="1:2">
      <c r="A282" s="514"/>
      <c r="B282" s="514"/>
    </row>
    <row r="283" spans="1:2">
      <c r="A283" s="514"/>
      <c r="B283" s="514"/>
    </row>
    <row r="284" spans="1:2">
      <c r="A284" s="514"/>
      <c r="B284" s="514"/>
    </row>
    <row r="285" spans="1:2">
      <c r="A285" s="514"/>
      <c r="B285" s="514"/>
    </row>
    <row r="286" spans="1:2">
      <c r="A286" s="514"/>
      <c r="B286" s="514"/>
    </row>
    <row r="287" spans="1:2">
      <c r="A287" s="514"/>
      <c r="B287" s="514"/>
    </row>
    <row r="288" spans="1:2">
      <c r="A288" s="514"/>
      <c r="B288" s="514"/>
    </row>
    <row r="289" spans="1:2">
      <c r="A289" s="514"/>
      <c r="B289" s="514"/>
    </row>
    <row r="290" spans="1:2">
      <c r="A290" s="514"/>
      <c r="B290" s="514"/>
    </row>
    <row r="291" spans="1:2">
      <c r="A291" s="514"/>
      <c r="B291" s="514"/>
    </row>
    <row r="292" spans="1:2">
      <c r="A292" s="514"/>
      <c r="B292" s="514"/>
    </row>
    <row r="293" spans="1:2">
      <c r="A293" s="514"/>
      <c r="B293" s="514"/>
    </row>
    <row r="294" spans="1:2">
      <c r="A294" s="514"/>
      <c r="B294" s="514"/>
    </row>
    <row r="295" spans="1:2">
      <c r="A295" s="514"/>
      <c r="B295" s="514"/>
    </row>
    <row r="296" spans="1:2">
      <c r="A296" s="514"/>
      <c r="B296" s="514"/>
    </row>
    <row r="297" spans="1:2">
      <c r="A297" s="514"/>
      <c r="B297" s="514"/>
    </row>
    <row r="298" spans="1:2">
      <c r="A298" s="514"/>
      <c r="B298" s="514"/>
    </row>
    <row r="299" spans="1:2">
      <c r="A299" s="514"/>
      <c r="B299" s="514"/>
    </row>
    <row r="300" spans="1:2">
      <c r="A300" s="514"/>
      <c r="B300" s="514"/>
    </row>
    <row r="301" spans="1:2">
      <c r="A301" s="514"/>
      <c r="B301" s="514"/>
    </row>
    <row r="302" spans="1:2">
      <c r="A302" s="514"/>
      <c r="B302" s="514"/>
    </row>
    <row r="303" spans="1:2">
      <c r="A303" s="514"/>
      <c r="B303" s="514"/>
    </row>
    <row r="304" spans="1:2">
      <c r="A304" s="514"/>
      <c r="B304" s="514"/>
    </row>
    <row r="305" spans="1:2">
      <c r="A305" s="514"/>
      <c r="B305" s="514"/>
    </row>
    <row r="306" spans="1:2">
      <c r="A306" s="514"/>
      <c r="B306" s="514"/>
    </row>
    <row r="307" spans="1:2">
      <c r="A307" s="514"/>
      <c r="B307" s="514"/>
    </row>
    <row r="308" spans="1:2">
      <c r="A308" s="514"/>
      <c r="B308" s="514"/>
    </row>
    <row r="309" spans="1:2">
      <c r="A309" s="514"/>
      <c r="B309" s="514"/>
    </row>
    <row r="310" spans="1:2">
      <c r="A310" s="514"/>
      <c r="B310" s="514"/>
    </row>
    <row r="311" spans="1:2">
      <c r="A311" s="514"/>
      <c r="B311" s="514"/>
    </row>
    <row r="312" spans="1:2">
      <c r="A312" s="514"/>
      <c r="B312" s="514"/>
    </row>
    <row r="313" spans="1:2">
      <c r="A313" s="514"/>
      <c r="B313" s="514"/>
    </row>
    <row r="314" spans="1:2">
      <c r="A314" s="514"/>
      <c r="B314" s="514"/>
    </row>
    <row r="315" spans="1:2">
      <c r="A315" s="514"/>
      <c r="B315" s="514"/>
    </row>
    <row r="316" spans="1:2">
      <c r="A316" s="514"/>
      <c r="B316" s="514"/>
    </row>
    <row r="317" spans="1:2">
      <c r="A317" s="514"/>
      <c r="B317" s="514"/>
    </row>
    <row r="318" spans="1:2">
      <c r="A318" s="514"/>
      <c r="B318" s="514"/>
    </row>
    <row r="319" spans="1:2">
      <c r="A319" s="514"/>
      <c r="B319" s="514"/>
    </row>
    <row r="320" spans="1:2">
      <c r="A320" s="514"/>
      <c r="B320" s="514"/>
    </row>
    <row r="321" spans="1:2">
      <c r="A321" s="514"/>
      <c r="B321" s="514"/>
    </row>
    <row r="322" spans="1:2">
      <c r="A322" s="514"/>
      <c r="B322" s="514"/>
    </row>
    <row r="323" spans="1:2">
      <c r="A323" s="514"/>
      <c r="B323" s="514"/>
    </row>
    <row r="324" spans="1:2">
      <c r="A324" s="514"/>
      <c r="B324" s="514"/>
    </row>
    <row r="325" spans="1:2">
      <c r="A325" s="514"/>
      <c r="B325" s="514"/>
    </row>
    <row r="326" spans="1:2">
      <c r="A326" s="514"/>
      <c r="B326" s="514"/>
    </row>
    <row r="327" spans="1:2">
      <c r="A327" s="514"/>
      <c r="B327" s="514"/>
    </row>
    <row r="328" spans="1:2">
      <c r="A328" s="514"/>
      <c r="B328" s="514"/>
    </row>
    <row r="329" spans="1:2">
      <c r="A329" s="514"/>
      <c r="B329" s="514"/>
    </row>
    <row r="330" spans="1:2">
      <c r="A330" s="514"/>
      <c r="B330" s="514"/>
    </row>
    <row r="331" spans="1:2">
      <c r="A331" s="514"/>
      <c r="B331" s="514"/>
    </row>
    <row r="332" spans="1:2">
      <c r="A332" s="514"/>
      <c r="B332" s="514"/>
    </row>
    <row r="333" spans="1:2">
      <c r="A333" s="514"/>
      <c r="B333" s="514"/>
    </row>
    <row r="334" spans="1:2">
      <c r="A334" s="514"/>
      <c r="B334" s="514"/>
    </row>
    <row r="335" spans="1:2">
      <c r="A335" s="514"/>
      <c r="B335" s="514"/>
    </row>
    <row r="336" spans="1:2">
      <c r="A336" s="514"/>
      <c r="B336" s="514"/>
    </row>
    <row r="337" spans="1:2">
      <c r="A337" s="514"/>
      <c r="B337" s="514"/>
    </row>
    <row r="338" spans="1:2">
      <c r="A338" s="514"/>
      <c r="B338" s="514"/>
    </row>
    <row r="339" spans="1:2">
      <c r="A339" s="514"/>
      <c r="B339" s="514"/>
    </row>
    <row r="340" spans="1:2">
      <c r="A340" s="514"/>
      <c r="B340" s="514"/>
    </row>
    <row r="341" spans="1:2">
      <c r="A341" s="514"/>
      <c r="B341" s="514"/>
    </row>
    <row r="342" spans="1:2">
      <c r="A342" s="514"/>
      <c r="B342" s="514"/>
    </row>
    <row r="343" spans="1:2">
      <c r="A343" s="514"/>
      <c r="B343" s="514"/>
    </row>
    <row r="344" spans="1:2">
      <c r="A344" s="514"/>
      <c r="B344" s="514"/>
    </row>
    <row r="345" spans="1:2">
      <c r="A345" s="514"/>
      <c r="B345" s="514"/>
    </row>
    <row r="346" spans="1:2">
      <c r="A346" s="514"/>
      <c r="B346" s="514"/>
    </row>
    <row r="347" spans="1:2">
      <c r="A347" s="514"/>
      <c r="B347" s="514"/>
    </row>
    <row r="348" spans="1:2">
      <c r="A348" s="514"/>
      <c r="B348" s="514"/>
    </row>
    <row r="349" spans="1:2">
      <c r="A349" s="514"/>
      <c r="B349" s="514"/>
    </row>
    <row r="350" spans="1:2">
      <c r="A350" s="514"/>
      <c r="B350" s="514"/>
    </row>
    <row r="351" spans="1:2">
      <c r="A351" s="514"/>
      <c r="B351" s="514"/>
    </row>
    <row r="352" spans="1:2">
      <c r="A352" s="514"/>
      <c r="B352" s="514"/>
    </row>
    <row r="353" spans="1:2">
      <c r="A353" s="514"/>
      <c r="B353" s="514"/>
    </row>
    <row r="354" spans="1:2">
      <c r="A354" s="514"/>
      <c r="B354" s="514"/>
    </row>
    <row r="355" spans="1:2">
      <c r="A355" s="514"/>
      <c r="B355" s="514"/>
    </row>
    <row r="356" spans="1:2">
      <c r="A356" s="514"/>
      <c r="B356" s="514"/>
    </row>
    <row r="357" spans="1:2">
      <c r="A357" s="514"/>
      <c r="B357" s="514"/>
    </row>
    <row r="358" spans="1:2">
      <c r="A358" s="514"/>
      <c r="B358" s="514"/>
    </row>
    <row r="359" spans="1:2">
      <c r="A359" s="514"/>
      <c r="B359" s="514"/>
    </row>
    <row r="360" spans="1:2">
      <c r="A360" s="514"/>
      <c r="B360" s="514"/>
    </row>
    <row r="361" spans="1:2">
      <c r="A361" s="514"/>
      <c r="B361" s="514"/>
    </row>
    <row r="362" spans="1:2">
      <c r="A362" s="514"/>
      <c r="B362" s="514"/>
    </row>
    <row r="363" spans="1:2">
      <c r="A363" s="514"/>
      <c r="B363" s="514"/>
    </row>
    <row r="364" spans="1:2">
      <c r="A364" s="514"/>
      <c r="B364" s="514"/>
    </row>
    <row r="365" spans="1:2">
      <c r="A365" s="514"/>
      <c r="B365" s="514"/>
    </row>
    <row r="366" spans="1:2">
      <c r="A366" s="514"/>
      <c r="B366" s="514"/>
    </row>
    <row r="367" spans="1:2">
      <c r="A367" s="514"/>
      <c r="B367" s="514"/>
    </row>
    <row r="368" spans="1:2">
      <c r="A368" s="514"/>
      <c r="B368" s="514"/>
    </row>
    <row r="369" spans="1:2">
      <c r="A369" s="514"/>
      <c r="B369" s="514"/>
    </row>
    <row r="370" spans="1:2">
      <c r="A370" s="514"/>
      <c r="B370" s="514"/>
    </row>
    <row r="371" spans="1:2">
      <c r="A371" s="514"/>
      <c r="B371" s="514"/>
    </row>
    <row r="372" spans="1:2">
      <c r="A372" s="514"/>
      <c r="B372" s="514"/>
    </row>
    <row r="373" spans="1:2">
      <c r="A373" s="514"/>
      <c r="B373" s="514"/>
    </row>
    <row r="374" spans="1:2">
      <c r="A374" s="514"/>
      <c r="B374" s="514"/>
    </row>
    <row r="375" spans="1:2">
      <c r="A375" s="514"/>
      <c r="B375" s="514"/>
    </row>
    <row r="376" spans="1:2">
      <c r="A376" s="514"/>
      <c r="B376" s="514"/>
    </row>
    <row r="377" spans="1:2">
      <c r="A377" s="514"/>
      <c r="B377" s="514"/>
    </row>
    <row r="378" spans="1:2">
      <c r="A378" s="514"/>
      <c r="B378" s="514"/>
    </row>
    <row r="379" spans="1:2">
      <c r="A379" s="514"/>
      <c r="B379" s="514"/>
    </row>
    <row r="380" spans="1:2">
      <c r="A380" s="514"/>
      <c r="B380" s="514"/>
    </row>
    <row r="381" spans="1:2">
      <c r="A381" s="514"/>
      <c r="B381" s="514"/>
    </row>
    <row r="382" spans="1:2">
      <c r="A382" s="514"/>
      <c r="B382" s="514"/>
    </row>
    <row r="383" spans="1:2">
      <c r="A383" s="514"/>
      <c r="B383" s="514"/>
    </row>
    <row r="384" spans="1:2">
      <c r="A384" s="514"/>
      <c r="B384" s="514"/>
    </row>
    <row r="385" spans="1:2">
      <c r="A385" s="514"/>
      <c r="B385" s="514"/>
    </row>
    <row r="386" spans="1:2">
      <c r="A386" s="514"/>
      <c r="B386" s="514"/>
    </row>
    <row r="387" spans="1:2">
      <c r="A387" s="514"/>
      <c r="B387" s="514"/>
    </row>
    <row r="388" spans="1:2">
      <c r="A388" s="514"/>
      <c r="B388" s="514"/>
    </row>
    <row r="389" spans="1:2">
      <c r="A389" s="514"/>
      <c r="B389" s="514"/>
    </row>
    <row r="390" spans="1:2">
      <c r="A390" s="514"/>
      <c r="B390" s="514"/>
    </row>
    <row r="391" spans="1:2">
      <c r="A391" s="514"/>
      <c r="B391" s="514"/>
    </row>
    <row r="392" spans="1:2">
      <c r="A392" s="514"/>
      <c r="B392" s="514"/>
    </row>
    <row r="393" spans="1:2">
      <c r="A393" s="514"/>
      <c r="B393" s="514"/>
    </row>
    <row r="394" spans="1:2">
      <c r="A394" s="514"/>
      <c r="B394" s="514"/>
    </row>
    <row r="395" spans="1:2">
      <c r="A395" s="514"/>
      <c r="B395" s="514"/>
    </row>
    <row r="396" spans="1:2">
      <c r="A396" s="514"/>
      <c r="B396" s="514"/>
    </row>
    <row r="397" spans="1:2">
      <c r="A397" s="514"/>
      <c r="B397" s="514"/>
    </row>
    <row r="398" spans="1:2">
      <c r="A398" s="514"/>
      <c r="B398" s="514"/>
    </row>
    <row r="399" spans="1:2">
      <c r="A399" s="514"/>
      <c r="B399" s="514"/>
    </row>
    <row r="400" spans="1:2">
      <c r="A400" s="514"/>
      <c r="B400" s="514"/>
    </row>
    <row r="401" spans="1:2">
      <c r="A401" s="514"/>
      <c r="B401" s="514"/>
    </row>
    <row r="402" spans="1:2">
      <c r="A402" s="514"/>
      <c r="B402" s="514"/>
    </row>
    <row r="403" spans="1:2">
      <c r="A403" s="514"/>
      <c r="B403" s="514"/>
    </row>
    <row r="404" spans="1:2">
      <c r="A404" s="514"/>
      <c r="B404" s="514"/>
    </row>
    <row r="405" spans="1:2">
      <c r="A405" s="514"/>
      <c r="B405" s="514"/>
    </row>
    <row r="406" spans="1:2">
      <c r="A406" s="514"/>
      <c r="B406" s="514"/>
    </row>
    <row r="407" spans="1:2">
      <c r="A407" s="514"/>
      <c r="B407" s="514"/>
    </row>
    <row r="408" spans="1:2">
      <c r="A408" s="514"/>
      <c r="B408" s="514"/>
    </row>
    <row r="409" spans="1:2">
      <c r="A409" s="514"/>
      <c r="B409" s="514"/>
    </row>
    <row r="410" spans="1:2">
      <c r="A410" s="514"/>
      <c r="B410" s="514"/>
    </row>
    <row r="411" spans="1:2">
      <c r="A411" s="514"/>
      <c r="B411" s="514"/>
    </row>
    <row r="412" spans="1:2">
      <c r="A412" s="514"/>
      <c r="B412" s="514"/>
    </row>
    <row r="413" spans="1:2">
      <c r="A413" s="514"/>
      <c r="B413" s="514"/>
    </row>
  </sheetData>
  <sheetProtection algorithmName="SHA-512" hashValue="NPzzDfsYQv1QREisnyLeAeaXLIMYjpji6ITGpW/Ov+2peQ2JwPlI8UaNFm9C9T072chc0zB5t4DCTChE/usOPQ==" saltValue="EHCYT8cOAhbW9KLOTfjylA==" spinCount="100000" sheet="1" objects="1" scenarios="1"/>
  <mergeCells count="9">
    <mergeCell ref="B117:D117"/>
    <mergeCell ref="A6:A7"/>
    <mergeCell ref="B6:B7"/>
    <mergeCell ref="C6:C7"/>
    <mergeCell ref="A2:F2"/>
    <mergeCell ref="A3:F3"/>
    <mergeCell ref="B5:F5"/>
    <mergeCell ref="B115:E115"/>
    <mergeCell ref="B116:E116"/>
  </mergeCells>
  <pageMargins left="0.70866141732283472" right="0.31496062992125984" top="0.55118110236220474" bottom="0.55118110236220474" header="0.31496062992125984" footer="0.31496062992125984"/>
  <pageSetup orientation="portrait" horizontalDpi="4294967294" verticalDpi="4294967294" r:id="rId1"/>
  <headerFooter>
    <oddFooter>&amp;CНефрологија</oddFooter>
  </headerFooter>
  <rowBreaks count="2" manualBreakCount="2">
    <brk id="30" max="16383" man="1"/>
    <brk id="9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showZeros="0" view="pageBreakPreview" topLeftCell="A4" zoomScaleNormal="100" zoomScaleSheetLayoutView="100" workbookViewId="0">
      <selection activeCell="H16" sqref="H16"/>
    </sheetView>
  </sheetViews>
  <sheetFormatPr defaultColWidth="8.88671875" defaultRowHeight="13.2"/>
  <cols>
    <col min="1" max="1" width="10.6640625" style="192" customWidth="1"/>
    <col min="2" max="2" width="33.6640625" style="2" customWidth="1"/>
    <col min="3" max="3" width="7" style="2" customWidth="1"/>
    <col min="4" max="4" width="9.6640625" style="2" customWidth="1"/>
    <col min="5" max="5" width="13" style="2" customWidth="1"/>
    <col min="6" max="6" width="16.44140625" style="2" customWidth="1"/>
    <col min="7" max="7" width="1.6640625" style="2" customWidth="1"/>
    <col min="8" max="8" width="11.6640625" style="8" bestFit="1" customWidth="1"/>
    <col min="9" max="9" width="12.44140625" style="8" bestFit="1" customWidth="1"/>
    <col min="10" max="16384" width="8.88671875" style="8"/>
  </cols>
  <sheetData>
    <row r="1" spans="1:8" s="46" customFormat="1">
      <c r="A1" s="192"/>
      <c r="B1" s="2"/>
      <c r="C1" s="2"/>
      <c r="D1" s="2"/>
      <c r="E1" s="2"/>
      <c r="F1" s="2"/>
      <c r="G1" s="2"/>
    </row>
    <row r="2" spans="1:8" s="46" customFormat="1" ht="13.8">
      <c r="A2" s="913" t="s">
        <v>802</v>
      </c>
      <c r="B2" s="913"/>
      <c r="C2" s="913"/>
      <c r="D2" s="913"/>
      <c r="E2" s="913"/>
      <c r="F2" s="913"/>
      <c r="G2" s="2"/>
    </row>
    <row r="3" spans="1:8" s="46" customFormat="1" ht="44.25" customHeight="1">
      <c r="A3" s="914" t="s">
        <v>827</v>
      </c>
      <c r="B3" s="915"/>
      <c r="C3" s="915"/>
      <c r="D3" s="915"/>
      <c r="E3" s="915"/>
      <c r="F3" s="915"/>
      <c r="G3" s="2"/>
    </row>
    <row r="4" spans="1:8" s="46" customFormat="1" ht="23.25" customHeight="1">
      <c r="A4" s="193"/>
      <c r="B4" s="193"/>
      <c r="C4" s="193"/>
      <c r="D4" s="193"/>
      <c r="E4" s="193"/>
      <c r="F4" s="193"/>
      <c r="G4" s="2"/>
    </row>
    <row r="5" spans="1:8" s="46" customFormat="1" ht="14.4" thickBot="1">
      <c r="A5" s="191" t="s">
        <v>792</v>
      </c>
      <c r="B5" s="925" t="s">
        <v>793</v>
      </c>
      <c r="C5" s="926"/>
      <c r="D5" s="926"/>
      <c r="E5" s="926"/>
      <c r="F5" s="926"/>
      <c r="G5" s="2"/>
    </row>
    <row r="6" spans="1:8" s="46" customFormat="1" ht="27.6" thickTop="1" thickBot="1">
      <c r="A6" s="966" t="s">
        <v>11</v>
      </c>
      <c r="B6" s="968" t="s">
        <v>14</v>
      </c>
      <c r="C6" s="968" t="s">
        <v>18</v>
      </c>
      <c r="D6" s="194" t="s">
        <v>12</v>
      </c>
      <c r="E6" s="194" t="s">
        <v>482</v>
      </c>
      <c r="F6" s="195" t="s">
        <v>483</v>
      </c>
      <c r="G6" s="2"/>
    </row>
    <row r="7" spans="1:8" s="46" customFormat="1" ht="14.4" thickTop="1" thickBot="1">
      <c r="A7" s="967"/>
      <c r="B7" s="969"/>
      <c r="C7" s="969"/>
      <c r="D7" s="196" t="s">
        <v>15</v>
      </c>
      <c r="E7" s="196" t="s">
        <v>16</v>
      </c>
      <c r="F7" s="197" t="s">
        <v>17</v>
      </c>
      <c r="G7" s="2"/>
    </row>
    <row r="8" spans="1:8" s="46" customFormat="1" ht="14.4" thickTop="1" thickBot="1">
      <c r="A8" s="204" t="s">
        <v>76</v>
      </c>
      <c r="B8" s="947" t="s">
        <v>789</v>
      </c>
      <c r="C8" s="1019"/>
      <c r="D8" s="1019"/>
      <c r="E8" s="1019"/>
      <c r="F8" s="1020"/>
      <c r="G8" s="2"/>
    </row>
    <row r="9" spans="1:8" s="46" customFormat="1" ht="119.4" thickTop="1">
      <c r="A9" s="273" t="s">
        <v>486</v>
      </c>
      <c r="B9" s="357" t="s">
        <v>790</v>
      </c>
      <c r="C9" s="210" t="s">
        <v>13</v>
      </c>
      <c r="D9" s="598">
        <v>2</v>
      </c>
      <c r="E9" s="736">
        <v>0</v>
      </c>
      <c r="F9" s="737">
        <f>D9*E9</f>
        <v>0</v>
      </c>
      <c r="G9" s="2"/>
    </row>
    <row r="10" spans="1:8" s="203" customFormat="1" ht="119.4" thickBot="1">
      <c r="A10" s="273" t="s">
        <v>492</v>
      </c>
      <c r="B10" s="357" t="s">
        <v>791</v>
      </c>
      <c r="C10" s="210" t="s">
        <v>13</v>
      </c>
      <c r="D10" s="235">
        <v>1</v>
      </c>
      <c r="E10" s="736">
        <v>0</v>
      </c>
      <c r="F10" s="737">
        <f>D10*E10</f>
        <v>0</v>
      </c>
      <c r="G10" s="202"/>
    </row>
    <row r="11" spans="1:8" s="203" customFormat="1" ht="14.4" thickTop="1" thickBot="1">
      <c r="A11" s="1021" t="s">
        <v>794</v>
      </c>
      <c r="B11" s="1021"/>
      <c r="C11" s="1021"/>
      <c r="D11" s="1021"/>
      <c r="E11" s="1021"/>
      <c r="F11" s="739">
        <f>SUM(F9:F10)</f>
        <v>0</v>
      </c>
      <c r="G11" s="202"/>
    </row>
    <row r="12" spans="1:8" s="203" customFormat="1" ht="13.8" thickTop="1">
      <c r="A12" s="198"/>
      <c r="B12" s="199"/>
      <c r="C12" s="200"/>
      <c r="D12" s="200"/>
      <c r="E12" s="201"/>
      <c r="F12" s="201"/>
      <c r="G12" s="202"/>
    </row>
    <row r="13" spans="1:8" s="203" customFormat="1" ht="15.6">
      <c r="A13" s="244"/>
      <c r="B13" s="202"/>
      <c r="C13" s="202"/>
      <c r="D13" s="280"/>
      <c r="E13" s="281"/>
      <c r="F13" s="282"/>
      <c r="G13" s="202"/>
    </row>
    <row r="14" spans="1:8" ht="15">
      <c r="A14" s="244"/>
      <c r="B14" s="599"/>
      <c r="C14" s="600"/>
      <c r="D14" s="601"/>
      <c r="E14" s="602"/>
      <c r="F14" s="602"/>
      <c r="G14"/>
      <c r="H14"/>
    </row>
    <row r="15" spans="1:8" ht="15">
      <c r="A15" s="244"/>
      <c r="B15" s="601"/>
      <c r="C15"/>
      <c r="D15"/>
      <c r="E15"/>
      <c r="F15"/>
      <c r="G15"/>
      <c r="H15"/>
    </row>
    <row r="16" spans="1:8" ht="15.6">
      <c r="A16" s="244"/>
      <c r="B16" s="603"/>
      <c r="C16"/>
      <c r="D16"/>
      <c r="E16"/>
      <c r="F16"/>
      <c r="G16"/>
      <c r="H16"/>
    </row>
    <row r="17" spans="1:8">
      <c r="A17" s="286"/>
      <c r="B17"/>
      <c r="C17"/>
      <c r="D17"/>
      <c r="E17"/>
      <c r="F17"/>
      <c r="G17"/>
      <c r="H17"/>
    </row>
    <row r="18" spans="1:8" ht="15.6">
      <c r="A18" s="286"/>
      <c r="B18" s="604"/>
      <c r="C18"/>
      <c r="D18"/>
      <c r="E18"/>
      <c r="F18"/>
      <c r="G18"/>
      <c r="H18"/>
    </row>
    <row r="19" spans="1:8" ht="15">
      <c r="A19" s="244"/>
      <c r="B19" s="601"/>
      <c r="C19"/>
      <c r="D19"/>
      <c r="E19"/>
      <c r="F19"/>
      <c r="G19"/>
      <c r="H19"/>
    </row>
    <row r="20" spans="1:8" ht="15">
      <c r="A20" s="244"/>
      <c r="B20" s="601"/>
      <c r="C20"/>
      <c r="D20"/>
      <c r="E20"/>
      <c r="F20"/>
      <c r="G20"/>
      <c r="H20"/>
    </row>
    <row r="21" spans="1:8">
      <c r="A21" s="244"/>
      <c r="B21"/>
      <c r="C21"/>
      <c r="D21"/>
      <c r="E21"/>
      <c r="F21"/>
      <c r="G21"/>
      <c r="H21"/>
    </row>
    <row r="22" spans="1:8" ht="15.6">
      <c r="A22" s="244"/>
      <c r="B22"/>
      <c r="C22" s="600"/>
      <c r="D22" s="600"/>
      <c r="E22" s="600"/>
      <c r="F22" s="600"/>
      <c r="G22"/>
      <c r="H22" s="603"/>
    </row>
    <row r="23" spans="1:8" ht="15">
      <c r="A23" s="244"/>
      <c r="C23" s="600"/>
      <c r="D23" s="600"/>
      <c r="E23" s="600"/>
      <c r="F23" s="600"/>
      <c r="G23"/>
      <c r="H23" s="601"/>
    </row>
  </sheetData>
  <sheetProtection algorithmName="SHA-512" hashValue="l0hUBM97mXwnle3tqkLckuWTsWWvzrJbJbhbpfMoKXM0fQJjoOkAfZCQMDcKvq1Fu92jMOJSAWYgKIGbouV5+A==" saltValue="S28Epq3rIn4WeVK8rP8ZGQ==" spinCount="100000" sheet="1" objects="1" scenarios="1"/>
  <mergeCells count="8">
    <mergeCell ref="B8:F8"/>
    <mergeCell ref="A11:E11"/>
    <mergeCell ref="B5:F5"/>
    <mergeCell ref="A2:F2"/>
    <mergeCell ref="A3:F3"/>
    <mergeCell ref="A6:A7"/>
    <mergeCell ref="B6:B7"/>
    <mergeCell ref="C6:C7"/>
  </mergeCells>
  <pageMargins left="0.70866141732283472" right="0.31496062992125984" top="0.74803149606299213" bottom="0.55118110236220474" header="0.31496062992125984" footer="0.31496062992125984"/>
  <pageSetup orientation="portrait" horizontalDpi="4294967294" verticalDpi="4294967294" r:id="rId1"/>
  <headerFooter>
    <oddFooter>&amp;CНефрологија</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7"/>
  <sheetViews>
    <sheetView showZeros="0" view="pageBreakPreview" topLeftCell="A8" zoomScale="115" workbookViewId="0">
      <selection activeCell="F13" sqref="F13"/>
    </sheetView>
  </sheetViews>
  <sheetFormatPr defaultColWidth="9.109375" defaultRowHeight="13.2"/>
  <cols>
    <col min="1" max="1" width="9.6640625" style="2" customWidth="1"/>
    <col min="2" max="2" width="36.44140625" style="2" customWidth="1"/>
    <col min="3" max="3" width="5.6640625" style="2" customWidth="1"/>
    <col min="4" max="4" width="9.6640625" style="2" customWidth="1"/>
    <col min="5" max="5" width="9.5546875" style="2" customWidth="1"/>
    <col min="6" max="6" width="21.109375" style="2" customWidth="1"/>
    <col min="7" max="7" width="1.6640625" style="2" customWidth="1"/>
    <col min="8" max="8" width="1.5546875" style="8" customWidth="1"/>
    <col min="9" max="9" width="6" style="8" customWidth="1"/>
    <col min="10" max="16384" width="9.109375" style="8"/>
  </cols>
  <sheetData>
    <row r="1" spans="1:6" ht="18" customHeight="1">
      <c r="A1" s="11"/>
      <c r="B1" s="3"/>
      <c r="C1" s="1"/>
      <c r="D1" s="4"/>
      <c r="E1" s="7"/>
      <c r="F1" s="7"/>
    </row>
    <row r="2" spans="1:6">
      <c r="A2" s="11"/>
      <c r="B2" s="3"/>
      <c r="C2" s="1"/>
      <c r="D2" s="4"/>
      <c r="E2" s="7"/>
      <c r="F2" s="7"/>
    </row>
    <row r="3" spans="1:6">
      <c r="A3" s="12"/>
      <c r="B3" s="12"/>
      <c r="C3" s="12"/>
      <c r="D3" s="4"/>
      <c r="E3" s="7"/>
      <c r="F3" s="7"/>
    </row>
    <row r="4" spans="1:6">
      <c r="A4" s="12"/>
      <c r="B4" s="12"/>
      <c r="C4" s="12"/>
      <c r="D4" s="4"/>
      <c r="E4" s="7"/>
      <c r="F4" s="7"/>
    </row>
    <row r="5" spans="1:6" ht="15.6">
      <c r="A5" s="12"/>
      <c r="B5" s="14"/>
      <c r="C5" s="12"/>
      <c r="D5" s="13"/>
      <c r="E5" s="4"/>
      <c r="F5" s="7"/>
    </row>
    <row r="6" spans="1:6" ht="15.6">
      <c r="A6" s="12"/>
      <c r="B6" s="14"/>
      <c r="C6" s="12"/>
      <c r="D6" s="13"/>
      <c r="E6" s="4"/>
      <c r="F6" s="7"/>
    </row>
    <row r="7" spans="1:6" ht="51.75" customHeight="1">
      <c r="A7" s="914" t="s">
        <v>828</v>
      </c>
      <c r="B7" s="915"/>
      <c r="C7" s="915"/>
      <c r="D7" s="915"/>
      <c r="E7" s="915"/>
      <c r="F7" s="915"/>
    </row>
    <row r="8" spans="1:6" ht="15.6">
      <c r="A8" s="12"/>
      <c r="B8" s="14"/>
      <c r="C8" s="12"/>
      <c r="D8" s="13"/>
      <c r="E8" s="4"/>
      <c r="F8" s="7"/>
    </row>
    <row r="9" spans="1:6" ht="16.2" thickBot="1">
      <c r="A9" s="12"/>
      <c r="B9" s="14"/>
      <c r="C9" s="12"/>
      <c r="D9" s="13"/>
      <c r="E9" s="4"/>
      <c r="F9" s="7"/>
    </row>
    <row r="10" spans="1:6" ht="16.2" thickTop="1" thickBot="1">
      <c r="A10" s="620" t="s">
        <v>808</v>
      </c>
      <c r="B10" s="1033" t="s">
        <v>809</v>
      </c>
      <c r="C10" s="1033"/>
      <c r="D10" s="1033"/>
      <c r="E10" s="1033"/>
      <c r="F10" s="1034"/>
    </row>
    <row r="11" spans="1:6" ht="12.75" customHeight="1" thickTop="1">
      <c r="A11" s="1029"/>
      <c r="B11" s="1029"/>
      <c r="C11" s="1029"/>
      <c r="D11" s="1029"/>
      <c r="E11" s="1029"/>
      <c r="F11" s="1029"/>
    </row>
    <row r="12" spans="1:6" ht="6.75" customHeight="1" thickBot="1">
      <c r="A12" s="1030"/>
      <c r="B12" s="1031"/>
      <c r="C12" s="1031"/>
      <c r="D12" s="1031"/>
      <c r="E12" s="1031"/>
      <c r="F12" s="1032"/>
    </row>
    <row r="13" spans="1:6" ht="20.100000000000001" customHeight="1" thickTop="1" thickBot="1">
      <c r="A13" s="605" t="s">
        <v>481</v>
      </c>
      <c r="B13" s="1024" t="s">
        <v>810</v>
      </c>
      <c r="C13" s="1024"/>
      <c r="D13" s="1024"/>
      <c r="E13" s="1024"/>
      <c r="F13" s="858">
        <f>'01_AРХИТЕКТУРА'!F671</f>
        <v>0</v>
      </c>
    </row>
    <row r="14" spans="1:6" ht="20.100000000000001" customHeight="1" thickTop="1" thickBot="1">
      <c r="A14" s="605" t="s">
        <v>565</v>
      </c>
      <c r="B14" s="1024" t="s">
        <v>811</v>
      </c>
      <c r="C14" s="1024"/>
      <c r="D14" s="1024"/>
      <c r="E14" s="1024"/>
      <c r="F14" s="859">
        <f>'02_ХИДОТЕХНИЧКЕ ИНСТАЛАЦИЈЕ'!F110</f>
        <v>0</v>
      </c>
    </row>
    <row r="15" spans="1:6" ht="20.100000000000001" customHeight="1" thickTop="1" thickBot="1">
      <c r="A15" s="605" t="s">
        <v>630</v>
      </c>
      <c r="B15" s="1024" t="s">
        <v>820</v>
      </c>
      <c r="C15" s="1024"/>
      <c r="D15" s="1024"/>
      <c r="E15" s="1024"/>
      <c r="F15" s="859">
        <f>'03_ЕЛЕКТРОЕНЕРГЕТСКЕ ИНСТАЛАЦИЈ'!F110</f>
        <v>0</v>
      </c>
    </row>
    <row r="16" spans="1:6" ht="30" customHeight="1" thickTop="1" thickBot="1">
      <c r="A16" s="605" t="s">
        <v>712</v>
      </c>
      <c r="B16" s="1024" t="s">
        <v>821</v>
      </c>
      <c r="C16" s="1024"/>
      <c r="D16" s="1024"/>
      <c r="E16" s="1024"/>
      <c r="F16" s="860">
        <f>'04_ТЕЛЕКОМУНИКАЦИОНЕ ИНСТАЛАЦИЈ'!F61</f>
        <v>0</v>
      </c>
    </row>
    <row r="17" spans="1:6" ht="30.75" customHeight="1" thickTop="1" thickBot="1">
      <c r="A17" s="606" t="s">
        <v>720</v>
      </c>
      <c r="B17" s="1024" t="s">
        <v>822</v>
      </c>
      <c r="C17" s="1024"/>
      <c r="D17" s="1024"/>
      <c r="E17" s="1024"/>
      <c r="F17" s="860">
        <f>'05_ТЕРМОТЕХНИЧКЕ ИНСТАЛАЦИЈЕ'!F118</f>
        <v>0</v>
      </c>
    </row>
    <row r="18" spans="1:6" ht="18.75" customHeight="1" thickTop="1" thickBot="1">
      <c r="A18" s="605" t="s">
        <v>792</v>
      </c>
      <c r="B18" s="1028" t="s">
        <v>813</v>
      </c>
      <c r="C18" s="1028"/>
      <c r="D18" s="1028"/>
      <c r="E18" s="1028"/>
      <c r="F18" s="860">
        <f>'06_ЗОП'!F11</f>
        <v>0</v>
      </c>
    </row>
    <row r="19" spans="1:6" ht="21" customHeight="1" thickTop="1" thickBot="1">
      <c r="A19" s="605" t="s">
        <v>814</v>
      </c>
      <c r="B19" s="1025" t="s">
        <v>815</v>
      </c>
      <c r="C19" s="1026"/>
      <c r="D19" s="1026"/>
      <c r="E19" s="1027"/>
      <c r="F19" s="860">
        <v>0</v>
      </c>
    </row>
    <row r="20" spans="1:6" ht="16.2" thickTop="1" thickBot="1">
      <c r="A20" s="621"/>
      <c r="B20" s="1022"/>
      <c r="C20" s="1023"/>
      <c r="D20" s="1023"/>
      <c r="E20" s="1023"/>
      <c r="F20" s="861"/>
    </row>
    <row r="21" spans="1:6" ht="16.2" thickTop="1" thickBot="1">
      <c r="A21" s="16"/>
      <c r="B21" s="17"/>
      <c r="C21" s="18"/>
      <c r="D21" s="19"/>
      <c r="E21" s="20" t="s">
        <v>484</v>
      </c>
      <c r="F21" s="861">
        <f>SUM(F13:F19)</f>
        <v>0</v>
      </c>
    </row>
    <row r="22" spans="1:6" ht="16.2" thickTop="1">
      <c r="A22" s="12"/>
      <c r="B22" s="14"/>
      <c r="C22" s="12"/>
      <c r="D22" s="6"/>
      <c r="E22" s="7"/>
      <c r="F22" s="7"/>
    </row>
    <row r="23" spans="1:6" ht="15.6">
      <c r="A23" s="12"/>
      <c r="B23" s="14"/>
      <c r="C23" s="12"/>
      <c r="D23" s="6"/>
      <c r="E23" s="7"/>
      <c r="F23" s="7"/>
    </row>
    <row r="27" spans="1:6">
      <c r="B27" s="9"/>
    </row>
  </sheetData>
  <sheetProtection algorithmName="SHA-512" hashValue="UC8ruipK7eXyWhCwQnWZeocxue19JcY46OtASoaOiBvdPNX9CCpHeIdBs3toJowGd4DBikdOXYc8eif8wT9I0w==" saltValue="A+SiYDgtTOAs3juteqcuBg==" spinCount="100000" sheet="1" objects="1" scenarios="1"/>
  <mergeCells count="12">
    <mergeCell ref="B20:E20"/>
    <mergeCell ref="B14:E14"/>
    <mergeCell ref="B16:E16"/>
    <mergeCell ref="B19:E19"/>
    <mergeCell ref="A7:F7"/>
    <mergeCell ref="B17:E17"/>
    <mergeCell ref="B15:E15"/>
    <mergeCell ref="B18:E18"/>
    <mergeCell ref="B13:E13"/>
    <mergeCell ref="A11:F11"/>
    <mergeCell ref="A12:F12"/>
    <mergeCell ref="B10:F10"/>
  </mergeCells>
  <phoneticPr fontId="0" type="noConversion"/>
  <pageMargins left="0.78740157480314965" right="0.19685039370078741" top="0.39370078740157483" bottom="0.51181102362204722" header="0"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01_AРХИТЕКТУРА</vt:lpstr>
      <vt:lpstr>02_ХИДОТЕХНИЧКЕ ИНСТАЛАЦИЈЕ</vt:lpstr>
      <vt:lpstr>03_ЕЛЕКТРОЕНЕРГЕТСКЕ ИНСТАЛАЦИЈ</vt:lpstr>
      <vt:lpstr>04_ТЕЛЕКОМУНИКАЦИОНЕ ИНСТАЛАЦИЈ</vt:lpstr>
      <vt:lpstr>05_ТЕРМОТЕХНИЧКЕ ИНСТАЛАЦИЈЕ</vt:lpstr>
      <vt:lpstr>06_ЗОП</vt:lpstr>
      <vt:lpstr>ЗБИРНА РЕКАПИТУЛАЦИЈА</vt:lpstr>
      <vt:lpstr>'01_AРХИТЕКТУРА'!Print_Area</vt:lpstr>
      <vt:lpstr>'03_ЕЛЕКТРОЕНЕРГЕТСКЕ ИНСТАЛАЦИЈ'!Print_Area</vt:lpstr>
      <vt:lpstr>'ЗБИРНА РЕКАПИТУЛАЦИЈА'!Print_Area</vt:lpstr>
      <vt:lpstr>'01_AРХИТЕКТУРА'!Print_Titles</vt:lpstr>
      <vt:lpstr>'02_ХИДОТЕХНИЧКЕ ИНСТАЛАЦИЈЕ'!Print_Titles</vt:lpstr>
      <vt:lpstr>'03_ЕЛЕКТРОЕНЕРГЕТСКЕ ИНСТАЛАЦИЈ'!Print_Titles</vt:lpstr>
      <vt:lpstr>'04_ТЕЛЕКОМУНИКАЦИОНЕ ИНСТАЛАЦИЈ'!Print_Titles</vt:lpstr>
      <vt:lpstr>'05_ТЕРМОТЕХНИЧКЕ ИНСТАЛАЦИЈЕ'!Print_Titles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Suzana Mitic</cp:lastModifiedBy>
  <cp:lastPrinted>2018-02-12T12:15:53Z</cp:lastPrinted>
  <dcterms:created xsi:type="dcterms:W3CDTF">1996-12-26T11:58:47Z</dcterms:created>
  <dcterms:modified xsi:type="dcterms:W3CDTF">2018-02-27T14:00:05Z</dcterms:modified>
</cp:coreProperties>
</file>