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730"/>
  <workbookPr defaultThemeVersion="124226"/>
  <mc:AlternateContent xmlns:mc="http://schemas.openxmlformats.org/markup-compatibility/2006">
    <mc:Choice Requires="x15">
      <x15ac:absPath xmlns:x15ac="http://schemas.microsoft.com/office/spreadsheetml/2010/11/ac" url="D:\Suzana\Urgentni centar\Tenderska dokumentacija_PZI\Obrazac_strukture _cena\"/>
    </mc:Choice>
  </mc:AlternateContent>
  <bookViews>
    <workbookView xWindow="-36" yWindow="-12" windowWidth="19260" windowHeight="4392" tabRatio="575" firstSheet="4" activeTab="5" xr2:uid="{00000000-000D-0000-FFFF-FFFF00000000}"/>
  </bookViews>
  <sheets>
    <sheet name="01_АРХИТЕКТУРА" sheetId="10" r:id="rId1"/>
    <sheet name="02_ХИДРОТЕХНИЧКЕ ИНСТАЛАЦИЈЕ" sheetId="8" r:id="rId2"/>
    <sheet name="03_ЕЛЕКТРОЕНЕРГЕТСКЕ ИНСТАЛАЦИЈ" sheetId="11" r:id="rId3"/>
    <sheet name="04_ТЕЛЕКОМУНИКАЦИОНЕ ИНСТАЛАЦИЈ" sheetId="12" r:id="rId4"/>
    <sheet name="05_ТЕРМОТЕХНИЧКЕ ИНСТАЛАЦИЈЕ" sheetId="13" r:id="rId5"/>
    <sheet name="ЗБИРНА РЕКАПИТУЛАЦИЈА" sheetId="14" r:id="rId6"/>
  </sheets>
  <definedNames>
    <definedName name="_xlnm.Print_Area" localSheetId="1">'02_ХИДРОТЕХНИЧКЕ ИНСТАЛАЦИЈЕ'!$A$1:$F$154</definedName>
    <definedName name="_xlnm.Print_Area" localSheetId="2">'03_ЕЛЕКТРОЕНЕРГЕТСКЕ ИНСТАЛАЦИЈ'!$A$1:$F$196</definedName>
    <definedName name="_xlnm.Print_Titles" localSheetId="0">'01_АРХИТЕКТУРА'!$6:$7</definedName>
    <definedName name="_xlnm.Print_Titles" localSheetId="1">'02_ХИДРОТЕХНИЧКЕ ИНСТАЛАЦИЈЕ'!$6:$7</definedName>
    <definedName name="_xlnm.Print_Titles" localSheetId="2">'03_ЕЛЕКТРОЕНЕРГЕТСКЕ ИНСТАЛАЦИЈ'!$6:$7</definedName>
    <definedName name="_xlnm.Print_Titles" localSheetId="3">'04_ТЕЛЕКОМУНИКАЦИОНЕ ИНСТАЛАЦИЈ'!$6:$7</definedName>
    <definedName name="_xlnm.Print_Titles" localSheetId="4">'05_ТЕРМОТЕХНИЧКЕ ИНСТАЛАЦИЈЕ'!$5:$6</definedName>
    <definedName name="sumapodstanica">#REF!</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F106" i="13" l="1"/>
  <c r="F105" i="13"/>
  <c r="F93" i="13"/>
  <c r="D93" i="13"/>
  <c r="F66" i="13"/>
  <c r="F64" i="13"/>
  <c r="F75" i="13"/>
  <c r="F74" i="13"/>
  <c r="F73" i="13"/>
  <c r="F72" i="13"/>
  <c r="F62" i="13"/>
  <c r="F60" i="13"/>
  <c r="F59" i="13"/>
  <c r="F41" i="13"/>
  <c r="F30" i="13"/>
  <c r="F21" i="13"/>
  <c r="F18" i="13"/>
  <c r="F49" i="12" l="1"/>
  <c r="F153" i="11"/>
  <c r="F144" i="11"/>
  <c r="F119" i="11"/>
  <c r="F85" i="11"/>
  <c r="F49" i="11"/>
  <c r="D127" i="8"/>
  <c r="D109" i="8"/>
  <c r="D59" i="8"/>
  <c r="D1161" i="10" l="1"/>
  <c r="D1136" i="10"/>
  <c r="D1133" i="10"/>
  <c r="D1125" i="10"/>
  <c r="D1117" i="10"/>
  <c r="D1116" i="10"/>
  <c r="D1115" i="10"/>
  <c r="D1119" i="10" s="1"/>
  <c r="D1107" i="10"/>
  <c r="D1101" i="10"/>
  <c r="D1098" i="10"/>
  <c r="D1090" i="10"/>
  <c r="D1082" i="10"/>
  <c r="D1074" i="10"/>
  <c r="D1066" i="10"/>
  <c r="D1056" i="10"/>
  <c r="D1053" i="10"/>
  <c r="D1049" i="10"/>
  <c r="D1048" i="10"/>
  <c r="D1058" i="10" s="1"/>
  <c r="D1040" i="10"/>
  <c r="D1031" i="10"/>
  <c r="D1029" i="10"/>
  <c r="D1026" i="10"/>
  <c r="D1018" i="10"/>
  <c r="D1015" i="10"/>
  <c r="D1020" i="10" s="1"/>
  <c r="D1004" i="10"/>
  <c r="D1002" i="10"/>
  <c r="D999" i="10"/>
  <c r="D991" i="10"/>
  <c r="D988" i="10"/>
  <c r="D993" i="10" s="1"/>
  <c r="D983" i="10"/>
  <c r="D980" i="10"/>
  <c r="D966" i="10"/>
  <c r="D947" i="10"/>
  <c r="D940" i="10"/>
  <c r="D931" i="10"/>
  <c r="D920" i="10"/>
  <c r="D917" i="10"/>
  <c r="D909" i="10"/>
  <c r="D889" i="10"/>
  <c r="D881" i="10"/>
  <c r="D871" i="10"/>
  <c r="F655" i="10"/>
  <c r="F676" i="10"/>
  <c r="D630" i="10"/>
  <c r="D461" i="10"/>
  <c r="D453" i="10"/>
  <c r="D443" i="10"/>
  <c r="D428" i="10"/>
  <c r="D422" i="10"/>
  <c r="D419" i="10"/>
  <c r="D389" i="10"/>
  <c r="D383" i="10"/>
  <c r="D369" i="10"/>
  <c r="D366" i="10"/>
  <c r="D371" i="10" s="1"/>
  <c r="D356" i="10"/>
  <c r="D341" i="10"/>
  <c r="D332" i="10"/>
  <c r="D324" i="10"/>
  <c r="D314" i="10"/>
  <c r="D311" i="10"/>
  <c r="D302" i="10"/>
  <c r="D294" i="10"/>
  <c r="D291" i="10"/>
  <c r="D288" i="10"/>
  <c r="D296" i="10" s="1"/>
  <c r="D277" i="10"/>
  <c r="D271" i="10"/>
  <c r="D264" i="10"/>
  <c r="D257" i="10"/>
  <c r="D248" i="10"/>
  <c r="D241" i="10"/>
  <c r="D235" i="10"/>
  <c r="D229" i="10"/>
  <c r="D208" i="10"/>
  <c r="D200" i="10"/>
  <c r="D187" i="10"/>
  <c r="D185" i="10"/>
  <c r="D183" i="10"/>
  <c r="D180" i="10"/>
  <c r="D173" i="10"/>
  <c r="D167" i="10"/>
  <c r="D165" i="10"/>
  <c r="D162" i="10"/>
  <c r="D155" i="10"/>
  <c r="D151" i="10"/>
  <c r="D144" i="10"/>
  <c r="D141" i="10"/>
  <c r="D133" i="10"/>
  <c r="D123" i="10"/>
  <c r="D120" i="10"/>
  <c r="D111" i="10"/>
  <c r="D108" i="10"/>
  <c r="D113" i="10" s="1"/>
  <c r="D93" i="10"/>
  <c r="D90" i="10"/>
  <c r="D83" i="10"/>
  <c r="D80" i="10"/>
  <c r="D75" i="10"/>
  <c r="D72" i="10"/>
  <c r="D77" i="10" s="1"/>
  <c r="D424" i="10" l="1"/>
  <c r="D95" i="10"/>
  <c r="D125" i="10"/>
  <c r="B1184" i="10" l="1"/>
  <c r="A1184" i="10"/>
  <c r="B1183" i="10"/>
  <c r="A1183" i="10"/>
  <c r="B1182" i="10"/>
  <c r="A1182" i="10"/>
  <c r="B1181" i="10"/>
  <c r="A1181" i="10"/>
  <c r="B1180" i="10"/>
  <c r="A1180" i="10"/>
  <c r="B1179" i="10"/>
  <c r="A1179" i="10"/>
  <c r="B1178" i="10"/>
  <c r="A1177" i="10"/>
  <c r="B1176" i="10"/>
  <c r="A1176" i="10"/>
  <c r="B1175" i="10"/>
  <c r="A1175" i="10"/>
  <c r="A1174" i="10"/>
  <c r="B1173" i="10"/>
  <c r="A1173" i="10"/>
  <c r="B1172" i="10"/>
  <c r="A1172" i="10"/>
  <c r="B1171" i="10"/>
  <c r="A1171" i="10"/>
  <c r="B1170" i="10"/>
  <c r="A1170" i="10"/>
  <c r="A1163" i="10"/>
  <c r="F1155" i="10"/>
  <c r="F1150" i="10"/>
  <c r="F1145" i="10"/>
  <c r="F1142" i="10"/>
  <c r="F1139" i="10"/>
  <c r="A1127" i="10"/>
  <c r="F1101" i="10"/>
  <c r="F1090" i="10"/>
  <c r="F1074" i="10"/>
  <c r="A1068" i="10"/>
  <c r="A1033" i="10"/>
  <c r="A968" i="10"/>
  <c r="A958" i="10"/>
  <c r="F956" i="10"/>
  <c r="F952" i="10"/>
  <c r="F937" i="10"/>
  <c r="F934" i="10"/>
  <c r="F924" i="10"/>
  <c r="A900" i="10"/>
  <c r="A1178" i="10" s="1"/>
  <c r="F898" i="10"/>
  <c r="F900" i="10" s="1"/>
  <c r="F1178" i="10" s="1"/>
  <c r="A891" i="10"/>
  <c r="F862" i="10"/>
  <c r="F846" i="10"/>
  <c r="F842" i="10"/>
  <c r="F829" i="10"/>
  <c r="F825" i="10"/>
  <c r="F809" i="10"/>
  <c r="F795" i="10"/>
  <c r="F777" i="10"/>
  <c r="A747" i="10"/>
  <c r="F745" i="10"/>
  <c r="F729" i="10"/>
  <c r="F725" i="10"/>
  <c r="F721" i="10"/>
  <c r="F717" i="10"/>
  <c r="F713" i="10"/>
  <c r="F709" i="10"/>
  <c r="F705" i="10"/>
  <c r="A678" i="10"/>
  <c r="F675" i="10"/>
  <c r="F674" i="10"/>
  <c r="F673" i="10"/>
  <c r="F672" i="10"/>
  <c r="F671" i="10"/>
  <c r="F670" i="10"/>
  <c r="F669" i="10"/>
  <c r="F668" i="10"/>
  <c r="F667" i="10"/>
  <c r="F666" i="10"/>
  <c r="F665" i="10"/>
  <c r="F654" i="10"/>
  <c r="F653" i="10"/>
  <c r="F652" i="10"/>
  <c r="F651" i="10"/>
  <c r="F650" i="10"/>
  <c r="F649" i="10"/>
  <c r="F648" i="10"/>
  <c r="F647" i="10"/>
  <c r="F638" i="10"/>
  <c r="F621" i="10"/>
  <c r="F606" i="10"/>
  <c r="F592" i="10"/>
  <c r="F579" i="10"/>
  <c r="F566" i="10"/>
  <c r="F550" i="10"/>
  <c r="F537" i="10"/>
  <c r="F533" i="10"/>
  <c r="F520" i="10"/>
  <c r="F516" i="10"/>
  <c r="F505" i="10"/>
  <c r="A476" i="10"/>
  <c r="F474" i="10"/>
  <c r="F473" i="10"/>
  <c r="F472" i="10"/>
  <c r="F465" i="10"/>
  <c r="F461" i="10"/>
  <c r="F443" i="10"/>
  <c r="F428" i="10"/>
  <c r="F407" i="10"/>
  <c r="A396" i="10"/>
  <c r="F394" i="10"/>
  <c r="F376" i="10"/>
  <c r="A343" i="10"/>
  <c r="A334" i="10"/>
  <c r="A326" i="10"/>
  <c r="F324" i="10"/>
  <c r="F314" i="10"/>
  <c r="F311" i="10"/>
  <c r="F302" i="10"/>
  <c r="F277" i="10"/>
  <c r="F271" i="10"/>
  <c r="F264" i="10"/>
  <c r="F257" i="10"/>
  <c r="A250" i="10"/>
  <c r="A1169" i="10" s="1"/>
  <c r="F241" i="10"/>
  <c r="F222" i="10"/>
  <c r="F193" i="10"/>
  <c r="F180" i="10"/>
  <c r="F155" i="10"/>
  <c r="F133" i="10"/>
  <c r="F99" i="10"/>
  <c r="F64" i="10"/>
  <c r="F63" i="10"/>
  <c r="F62" i="10"/>
  <c r="F61" i="10"/>
  <c r="F60" i="10"/>
  <c r="F59" i="10"/>
  <c r="F58" i="10"/>
  <c r="F51" i="10"/>
  <c r="F49" i="10"/>
  <c r="F47" i="10"/>
  <c r="F45" i="10"/>
  <c r="F43" i="10"/>
  <c r="F41" i="10"/>
  <c r="F38" i="10"/>
  <c r="F36" i="10"/>
  <c r="F34" i="10"/>
  <c r="F32" i="10"/>
  <c r="D24" i="10"/>
  <c r="F24" i="10" s="1"/>
  <c r="F678" i="10" l="1"/>
  <c r="F1098" i="10"/>
  <c r="F871" i="10"/>
  <c r="F881" i="10"/>
  <c r="F141" i="10"/>
  <c r="F183" i="10"/>
  <c r="F144" i="10"/>
  <c r="F167" i="10"/>
  <c r="F185" i="10"/>
  <c r="F747" i="10"/>
  <c r="F1176" i="10" s="1"/>
  <c r="F151" i="10"/>
  <c r="F173" i="10"/>
  <c r="F187" i="10"/>
  <c r="F1133" i="10"/>
  <c r="F341" i="10"/>
  <c r="F343" i="10" s="1"/>
  <c r="F1172" i="10" s="1"/>
  <c r="F453" i="10"/>
  <c r="F966" i="10"/>
  <c r="F968" i="10" s="1"/>
  <c r="F1180" i="10" s="1"/>
  <c r="F1082" i="10"/>
  <c r="F1107" i="10"/>
  <c r="F113" i="10"/>
  <c r="F1004" i="10"/>
  <c r="F1058" i="10"/>
  <c r="F1031" i="10"/>
  <c r="F1040" i="10"/>
  <c r="F77" i="10"/>
  <c r="F383" i="10"/>
  <c r="F389" i="10"/>
  <c r="F80" i="10"/>
  <c r="F83" i="10"/>
  <c r="F95" i="10"/>
  <c r="F125" i="10"/>
  <c r="F200" i="10"/>
  <c r="F208" i="10"/>
  <c r="F229" i="10"/>
  <c r="F235" i="10"/>
  <c r="F248" i="10"/>
  <c r="F296" i="10"/>
  <c r="F326" i="10" s="1"/>
  <c r="F1170" i="10" s="1"/>
  <c r="F332" i="10"/>
  <c r="F334" i="10" s="1"/>
  <c r="F1171" i="10" s="1"/>
  <c r="F356" i="10"/>
  <c r="F371" i="10"/>
  <c r="F424" i="10"/>
  <c r="F476" i="10" s="1"/>
  <c r="F1174" i="10" s="1"/>
  <c r="F1119" i="10"/>
  <c r="F1125" i="10"/>
  <c r="F1161" i="10"/>
  <c r="F630" i="10"/>
  <c r="F889" i="10"/>
  <c r="F891" i="10" s="1"/>
  <c r="F1177" i="10" s="1"/>
  <c r="F909" i="10"/>
  <c r="F917" i="10"/>
  <c r="F920" i="10"/>
  <c r="F931" i="10"/>
  <c r="F940" i="10"/>
  <c r="F947" i="10"/>
  <c r="F980" i="10"/>
  <c r="F983" i="10"/>
  <c r="F993" i="10"/>
  <c r="F1020" i="10"/>
  <c r="F1066" i="10"/>
  <c r="F1136" i="10"/>
  <c r="F1068" i="10" l="1"/>
  <c r="F1182" i="10" s="1"/>
  <c r="F1175" i="10"/>
  <c r="F1163" i="10"/>
  <c r="F1184" i="10" s="1"/>
  <c r="F250" i="10"/>
  <c r="F1169" i="10" s="1"/>
  <c r="F1127" i="10"/>
  <c r="F1183" i="10" s="1"/>
  <c r="F396" i="10"/>
  <c r="F1173" i="10" s="1"/>
  <c r="F210" i="10"/>
  <c r="F1168" i="10" s="1"/>
  <c r="F1033" i="10"/>
  <c r="F1181" i="10" s="1"/>
  <c r="F958" i="10"/>
  <c r="F1179" i="10" s="1"/>
  <c r="F1186" i="10" l="1"/>
  <c r="F13" i="14" s="1"/>
  <c r="B242" i="13" l="1"/>
  <c r="B241" i="13"/>
  <c r="B240" i="13"/>
  <c r="B239" i="13"/>
  <c r="B238" i="13"/>
  <c r="B237" i="13"/>
  <c r="B236" i="13"/>
  <c r="F230" i="13"/>
  <c r="F229" i="13"/>
  <c r="F228" i="13"/>
  <c r="F227" i="13"/>
  <c r="F224" i="13"/>
  <c r="F223" i="13"/>
  <c r="F222" i="13"/>
  <c r="F217" i="13"/>
  <c r="F211" i="13"/>
  <c r="F210" i="13"/>
  <c r="F209" i="13"/>
  <c r="F205" i="13"/>
  <c r="F200" i="13"/>
  <c r="F193" i="13"/>
  <c r="F192" i="13"/>
  <c r="F191" i="13"/>
  <c r="F190" i="13"/>
  <c r="F186" i="13"/>
  <c r="F178" i="13"/>
  <c r="F179" i="13"/>
  <c r="F172" i="13"/>
  <c r="F170" i="13"/>
  <c r="F167" i="13"/>
  <c r="F164" i="13"/>
  <c r="F155" i="13"/>
  <c r="F149" i="13"/>
  <c r="F144" i="13"/>
  <c r="F140" i="13"/>
  <c r="F137" i="13"/>
  <c r="F173" i="13"/>
  <c r="E174" i="13" s="1"/>
  <c r="F174" i="13" s="1"/>
  <c r="F80" i="13"/>
  <c r="F82" i="13"/>
  <c r="F83" i="13"/>
  <c r="F84" i="13"/>
  <c r="F85" i="13"/>
  <c r="F89" i="13"/>
  <c r="F96" i="13"/>
  <c r="F97" i="13"/>
  <c r="F100" i="13"/>
  <c r="F101" i="13"/>
  <c r="F50" i="13"/>
  <c r="F52" i="13"/>
  <c r="F54" i="13"/>
  <c r="F65" i="13"/>
  <c r="F67" i="13"/>
  <c r="F68" i="13"/>
  <c r="F20" i="13"/>
  <c r="F23" i="13"/>
  <c r="F25" i="13"/>
  <c r="F27" i="13"/>
  <c r="F28" i="13"/>
  <c r="F29" i="13"/>
  <c r="F31" i="13"/>
  <c r="F37" i="13"/>
  <c r="F38" i="13"/>
  <c r="F39" i="13"/>
  <c r="F40" i="13"/>
  <c r="F43" i="13"/>
  <c r="B98" i="12"/>
  <c r="B97" i="12"/>
  <c r="F10" i="12"/>
  <c r="F11" i="12"/>
  <c r="F12" i="12"/>
  <c r="F13" i="12"/>
  <c r="F14" i="12"/>
  <c r="F15" i="12"/>
  <c r="F16" i="12"/>
  <c r="F17" i="12"/>
  <c r="F18" i="12"/>
  <c r="F19" i="12"/>
  <c r="F20" i="12"/>
  <c r="F21" i="12"/>
  <c r="F22" i="12"/>
  <c r="F23" i="12"/>
  <c r="F24" i="12"/>
  <c r="F25" i="12"/>
  <c r="F26" i="12"/>
  <c r="F27" i="12"/>
  <c r="F28" i="12"/>
  <c r="F32" i="12"/>
  <c r="F33" i="12"/>
  <c r="F34" i="12"/>
  <c r="F35" i="12"/>
  <c r="F36" i="12"/>
  <c r="F37" i="12"/>
  <c r="F38" i="12"/>
  <c r="F39" i="12"/>
  <c r="F40" i="12"/>
  <c r="F41" i="12"/>
  <c r="F42" i="12"/>
  <c r="F43" i="12"/>
  <c r="F44" i="12"/>
  <c r="F45" i="12"/>
  <c r="F46" i="12"/>
  <c r="F47" i="12"/>
  <c r="F48" i="12"/>
  <c r="F50" i="12"/>
  <c r="F51" i="12"/>
  <c r="F52" i="12"/>
  <c r="F53" i="12"/>
  <c r="F54" i="12"/>
  <c r="F55" i="12"/>
  <c r="F56" i="12"/>
  <c r="F57" i="12"/>
  <c r="F58" i="12"/>
  <c r="F60" i="12"/>
  <c r="F61" i="12"/>
  <c r="F62" i="12"/>
  <c r="F63" i="12"/>
  <c r="F64" i="12"/>
  <c r="F68" i="12"/>
  <c r="F69" i="12"/>
  <c r="F70" i="12"/>
  <c r="F71" i="12"/>
  <c r="F72" i="12"/>
  <c r="F73" i="12"/>
  <c r="F74" i="12"/>
  <c r="F75" i="12"/>
  <c r="F76" i="12"/>
  <c r="F77" i="12"/>
  <c r="F78" i="12"/>
  <c r="F79" i="12"/>
  <c r="F80" i="12"/>
  <c r="F81" i="12"/>
  <c r="F82" i="12"/>
  <c r="F83" i="12"/>
  <c r="F84" i="12"/>
  <c r="F85" i="12"/>
  <c r="F86" i="12"/>
  <c r="F87" i="12"/>
  <c r="F88" i="12"/>
  <c r="F89" i="12"/>
  <c r="F90" i="12"/>
  <c r="F91" i="12"/>
  <c r="F92" i="12"/>
  <c r="F11" i="11"/>
  <c r="F12" i="11"/>
  <c r="F13" i="11"/>
  <c r="F116" i="11"/>
  <c r="F121" i="11"/>
  <c r="F123" i="11"/>
  <c r="F124" i="11"/>
  <c r="F125" i="11"/>
  <c r="F126" i="11"/>
  <c r="F127" i="11"/>
  <c r="F128" i="11"/>
  <c r="F130" i="11"/>
  <c r="F131" i="11"/>
  <c r="F133" i="11"/>
  <c r="F134" i="11"/>
  <c r="F135" i="11"/>
  <c r="F137" i="11"/>
  <c r="F138" i="11"/>
  <c r="F139" i="11"/>
  <c r="F140" i="11"/>
  <c r="F141" i="11"/>
  <c r="F142" i="11"/>
  <c r="F143" i="11"/>
  <c r="F145" i="11"/>
  <c r="F146" i="11"/>
  <c r="F150" i="11"/>
  <c r="F151" i="11"/>
  <c r="F152" i="11"/>
  <c r="F154" i="11"/>
  <c r="F160" i="11"/>
  <c r="F161" i="11" s="1"/>
  <c r="F191" i="11" s="1"/>
  <c r="F165" i="11"/>
  <c r="F166" i="11"/>
  <c r="F167" i="11"/>
  <c r="F168" i="11"/>
  <c r="F171" i="11"/>
  <c r="F173" i="11"/>
  <c r="F174" i="11"/>
  <c r="F177" i="11"/>
  <c r="F178" i="11"/>
  <c r="F179" i="11"/>
  <c r="F180" i="11"/>
  <c r="F181" i="11"/>
  <c r="F182" i="11"/>
  <c r="B191" i="11"/>
  <c r="A14" i="11"/>
  <c r="F9" i="8"/>
  <c r="F10" i="8"/>
  <c r="F11" i="8"/>
  <c r="F13" i="8"/>
  <c r="F14" i="8"/>
  <c r="F15" i="8"/>
  <c r="F16" i="8"/>
  <c r="F22" i="8"/>
  <c r="F24" i="8"/>
  <c r="F26" i="8"/>
  <c r="F28" i="8"/>
  <c r="F37" i="8"/>
  <c r="F39" i="8"/>
  <c r="F40" i="8"/>
  <c r="F43" i="8"/>
  <c r="F44" i="8"/>
  <c r="F46" i="8"/>
  <c r="F48" i="8"/>
  <c r="F50" i="8"/>
  <c r="F52" i="8"/>
  <c r="F53" i="8"/>
  <c r="F35" i="8"/>
  <c r="F58" i="8"/>
  <c r="F59" i="8"/>
  <c r="F60" i="8"/>
  <c r="F131" i="8"/>
  <c r="F130" i="8"/>
  <c r="F137" i="8"/>
  <c r="F136" i="8"/>
  <c r="F73" i="8"/>
  <c r="F74" i="8"/>
  <c r="F75" i="8"/>
  <c r="F76" i="8"/>
  <c r="F77" i="8"/>
  <c r="F82" i="8"/>
  <c r="F83" i="8"/>
  <c r="F84" i="8"/>
  <c r="F90" i="8"/>
  <c r="F91" i="8"/>
  <c r="F92" i="8"/>
  <c r="F94" i="8"/>
  <c r="F95" i="8"/>
  <c r="F96" i="8"/>
  <c r="F98" i="8"/>
  <c r="F100" i="8"/>
  <c r="F102" i="8"/>
  <c r="F103" i="8"/>
  <c r="F108" i="8"/>
  <c r="F109" i="8"/>
  <c r="F110" i="8"/>
  <c r="F111" i="8"/>
  <c r="B121" i="8"/>
  <c r="B120" i="8"/>
  <c r="B119" i="8"/>
  <c r="B118" i="8"/>
  <c r="B67" i="8"/>
  <c r="B68" i="8"/>
  <c r="F126" i="8"/>
  <c r="F127" i="8"/>
  <c r="F128" i="8"/>
  <c r="F133" i="8"/>
  <c r="F134" i="8"/>
  <c r="F135" i="8"/>
  <c r="F139" i="8"/>
  <c r="F140" i="8"/>
  <c r="F141" i="8"/>
  <c r="A121" i="8"/>
  <c r="B66" i="8"/>
  <c r="A66" i="8"/>
  <c r="F107" i="13" l="1"/>
  <c r="F238" i="13" s="1"/>
  <c r="E69" i="13"/>
  <c r="F69" i="13" s="1"/>
  <c r="F29" i="12"/>
  <c r="F97" i="12" s="1"/>
  <c r="F86" i="8"/>
  <c r="F119" i="8" s="1"/>
  <c r="F79" i="8"/>
  <c r="F118" i="8" s="1"/>
  <c r="E42" i="13"/>
  <c r="F42" i="13" s="1"/>
  <c r="F231" i="13"/>
  <c r="F242" i="13" s="1"/>
  <c r="F117" i="11"/>
  <c r="F188" i="11" s="1"/>
  <c r="F105" i="8"/>
  <c r="F120" i="8" s="1"/>
  <c r="F113" i="8"/>
  <c r="F121" i="8" s="1"/>
  <c r="F17" i="8"/>
  <c r="F148" i="8" s="1"/>
  <c r="F183" i="11"/>
  <c r="F193" i="11" s="1"/>
  <c r="F175" i="11"/>
  <c r="F192" i="11" s="1"/>
  <c r="F225" i="13"/>
  <c r="F241" i="13" s="1"/>
  <c r="F30" i="8"/>
  <c r="F66" i="8" s="1"/>
  <c r="F55" i="8"/>
  <c r="F67" i="8" s="1"/>
  <c r="E32" i="13"/>
  <c r="F32" i="13" s="1"/>
  <c r="F71" i="13"/>
  <c r="F218" i="13"/>
  <c r="F240" i="13" s="1"/>
  <c r="F143" i="8"/>
  <c r="F151" i="8" s="1"/>
  <c r="F147" i="11"/>
  <c r="F189" i="11" s="1"/>
  <c r="F65" i="12"/>
  <c r="F98" i="12" s="1"/>
  <c r="F62" i="8"/>
  <c r="F68" i="8" s="1"/>
  <c r="F180" i="13"/>
  <c r="F239" i="13" s="1"/>
  <c r="F155" i="11"/>
  <c r="F190" i="11" s="1"/>
  <c r="F14" i="11"/>
  <c r="F187" i="11" s="1"/>
  <c r="F93" i="12"/>
  <c r="F99" i="12" s="1"/>
  <c r="F76" i="13" l="1"/>
  <c r="F237" i="13" s="1"/>
  <c r="F122" i="8"/>
  <c r="F150" i="8" s="1"/>
  <c r="F69" i="8"/>
  <c r="F149" i="8" s="1"/>
  <c r="F44" i="13"/>
  <c r="F236" i="13" s="1"/>
  <c r="F100" i="12"/>
  <c r="F16" i="14" s="1"/>
  <c r="F194" i="11"/>
  <c r="F15" i="14" s="1"/>
  <c r="F244" i="13" l="1"/>
  <c r="F17" i="14" s="1"/>
  <c r="F152" i="8"/>
  <c r="F14" i="14" s="1"/>
  <c r="F20" i="14" l="1"/>
</calcChain>
</file>

<file path=xl/sharedStrings.xml><?xml version="1.0" encoding="utf-8"?>
<sst xmlns="http://schemas.openxmlformats.org/spreadsheetml/2006/main" count="2406" uniqueCount="1611">
  <si>
    <t>Бр.</t>
  </si>
  <si>
    <t>Количина</t>
  </si>
  <si>
    <t>Опис радова</t>
  </si>
  <si>
    <t>Јединична цена (дин)</t>
  </si>
  <si>
    <t>Цена (дин)</t>
  </si>
  <si>
    <t>А</t>
  </si>
  <si>
    <t>Б</t>
  </si>
  <si>
    <t>АxБ</t>
  </si>
  <si>
    <t>Јед. мере</t>
  </si>
  <si>
    <t>УКУПНО (дин):</t>
  </si>
  <si>
    <t>ПРИПРЕМНИ РАДОВИ</t>
  </si>
  <si>
    <t>МОНТАЖНИ РАДОВИ</t>
  </si>
  <si>
    <t>ОСТАЛИ РАДОВИ</t>
  </si>
  <si>
    <t>УКУПНО ПРИПРЕМНИ РАДОВИ:</t>
  </si>
  <si>
    <t>УКУПНО ОСТАЛИ РАДОВИ:</t>
  </si>
  <si>
    <t>ком</t>
  </si>
  <si>
    <t>м'</t>
  </si>
  <si>
    <t>УКУПНО МОНТАЖНИ РАДОВИ:</t>
  </si>
  <si>
    <t>м1</t>
  </si>
  <si>
    <t>Испитивање канализационих цеви на вододрживост према приложеном упутству. Плаћа се по м` испитаног цевовода.</t>
  </si>
  <si>
    <t>Извршити дeмoнтaжу сaнитaрнe oпрeмe сa припaдajућим прибoрoм. Свe испрaвнo и oчишћeнo прeдaти инвeститoру. Oбрaчунaвa сe прeмa дeмoнтирaнoм кoмaду.</t>
  </si>
  <si>
    <t>умиваоник</t>
  </si>
  <si>
    <t>ВОДОВОД</t>
  </si>
  <si>
    <t>Ø50</t>
  </si>
  <si>
    <t>Ø 50</t>
  </si>
  <si>
    <t>Ø 20</t>
  </si>
  <si>
    <t>Ø 15</t>
  </si>
  <si>
    <t>ВОДОВОД - ЗБИРНА РЕКАПИТУЛАЦИЈА</t>
  </si>
  <si>
    <t>Ø110</t>
  </si>
  <si>
    <t>Испирање канала са одстрањивањем свих грубих предмета и прљавштине. Плаћа се по м` канала.</t>
  </si>
  <si>
    <t>САНИТАРНИ УРЕЂАЈИ</t>
  </si>
  <si>
    <t>Извршити набавку и монтажу никлованих вратанаца димензија 30х30цм за уградњу на местима ревизионих комада. Вратанца анкеровати у зид. Обрачунава се према комаду уграђених отвора.</t>
  </si>
  <si>
    <t>ВЦ шоља</t>
  </si>
  <si>
    <t>сливник</t>
  </si>
  <si>
    <t>10л проточни</t>
  </si>
  <si>
    <t>Извршити набавку и монтажу огледала у раму изнад умиваоника. Обрачунава се и плаћа по монтираном комаду.</t>
  </si>
  <si>
    <t>Извршити набавку и монтажу узидног  пожарног хидранта ø52 мм са млазницом, цревом од тревире дужине 15м и вентилом уграђеног у кутију од прохрома са стакленим вратанцима. Кутија мора бити видно обележена и са кључем. Плаћа се по комаду монтираног хидранта.</t>
  </si>
  <si>
    <t>Извршити набавку и монтажу хромираног држача роло папира. Обрачунава се по комаду монтираног држача</t>
  </si>
  <si>
    <t>60/40 цм</t>
  </si>
  <si>
    <t>Извршити набавку и монтажу држача течног сапуна од пластике, поред умиваоника, капацитета 0,5л, у боји по избору пројектанта унутрашњег уређења простора. Обрачунава се и плаћа по монтираном комаду.</t>
  </si>
  <si>
    <t>Извршити набавку и монтажу држача убруса од пластике, поред умиваоникае,  у боји по избору пројектанта унутрашњег уређења простора. Обрачунава се и плаћа по монтираном комаду.</t>
  </si>
  <si>
    <t>1.</t>
  </si>
  <si>
    <t>2.</t>
  </si>
  <si>
    <t>3.</t>
  </si>
  <si>
    <t>м</t>
  </si>
  <si>
    <t>ВОДОВОД и ХИДРАНТСКА МРЕЖА</t>
  </si>
  <si>
    <t>Извршити набавку и монтажу комплет керамичког умиваоника од фајанса ширине 550 мм  са свим потребном арматуром за правилно монтирање.Обрачунава се и плаћа по монтираном комаду.</t>
  </si>
  <si>
    <t>1.1.</t>
  </si>
  <si>
    <t>1.2.</t>
  </si>
  <si>
    <t>1.3.</t>
  </si>
  <si>
    <t>2.1.</t>
  </si>
  <si>
    <t>2.1.1</t>
  </si>
  <si>
    <t>2.1.2</t>
  </si>
  <si>
    <t>2.1.3</t>
  </si>
  <si>
    <t>2.1.4</t>
  </si>
  <si>
    <t>2.1.5</t>
  </si>
  <si>
    <t>2.1.6</t>
  </si>
  <si>
    <t>2.1.7</t>
  </si>
  <si>
    <t>2.2.</t>
  </si>
  <si>
    <t>2.2.1</t>
  </si>
  <si>
    <t>3.1.</t>
  </si>
  <si>
    <t>3.1.1</t>
  </si>
  <si>
    <t>3.1.2</t>
  </si>
  <si>
    <t>3.2.</t>
  </si>
  <si>
    <t>3.2.1</t>
  </si>
  <si>
    <t>3.2.2</t>
  </si>
  <si>
    <t>3.2.3</t>
  </si>
  <si>
    <t>4.</t>
  </si>
  <si>
    <t>4.1.</t>
  </si>
  <si>
    <t>4.2.</t>
  </si>
  <si>
    <t>4.3.</t>
  </si>
  <si>
    <t>4.4.</t>
  </si>
  <si>
    <t>4.5.</t>
  </si>
  <si>
    <t>4.6.</t>
  </si>
  <si>
    <t>4.7</t>
  </si>
  <si>
    <t>4.9.</t>
  </si>
  <si>
    <t>Демонтажа постојеће канализационе мреже у објекту и ван објекта која више неће бити у функцији. Позицијом обухваћен утовар цеви и одвоз на депонију. Плаћа се по м1.</t>
  </si>
  <si>
    <t>Демонтажа постојеће водоводне мреже у објекту која више неће бити у функцији. Позицијом обухваћене цеви свих димензија заједно са фитинзима и вентилима. Плаћа се по м1.</t>
  </si>
  <si>
    <t>ФЕКАЛНА И АТМОСФЕРСКА КАНАЛИЗАЦИЈА</t>
  </si>
  <si>
    <t>Извршити набавку и монтажу пластичних трослојних ПП канализационих цеви са свим одговарајућим фазонским деловима унутар објекта. Сва потребна штемовања и пробијања зидова од опеке и бетона не плаћају се одвојено већ су обухваћена ценом дужног метра цеви. Недовршене делове мреже, везе за вертикале или санитарне објекте до њиховог уграђивања затворити привременим чеповима одговарајућег пречника. Све комплет завршено, спремно за употребу плаћа се по дужном метру монтиране и испитане мреже мерено по осовини цеви.</t>
  </si>
  <si>
    <t>Извршити набавку и монтажу пластичних  ПВЦ канализационих цеви са свим одговарајућим фазонским деловима, класе СН4 - ван објекта. Сва потребна штемовања и пробијања зидова од опеке и бетона не плаћају се одвојено већ су обухваћена ценом дужног метра цеви. Недовршене делове мреже, везе за вертикале до њиховог уграђивања затворити привременим чеповима одговарајућег пречника. Све комплет завршено, спремно за употребу плаћа се по дужном метру монтиране и испитане мреже мерено по осовини цеви.</t>
  </si>
  <si>
    <t>Ø 200</t>
  </si>
  <si>
    <t>Ø 125</t>
  </si>
  <si>
    <t>Израда споја пројектоване фекалне канализације са са постојећом канализационом мрежом, у канализационим шахтама ван објекта. Плаћа се по комплетно оствареном споју.</t>
  </si>
  <si>
    <t>ФЕКАЛНА И АТМОСФЕРСКА КАНАЛИЗАЦИЈА - ЗБИРНА РЕКАПИТУЛАЦИЈА</t>
  </si>
  <si>
    <t>3.1.3</t>
  </si>
  <si>
    <t>3.3.</t>
  </si>
  <si>
    <t>3.3.1</t>
  </si>
  <si>
    <t>3.3.2</t>
  </si>
  <si>
    <t>3.3.3</t>
  </si>
  <si>
    <t>м3</t>
  </si>
  <si>
    <t>м2</t>
  </si>
  <si>
    <t>По монтирању цеви извршити затрпавање ровова у слојевима од по 30цм са набијањем ручним маљем. Набијање извршити до природне носивости тла. Ако је траса канала у тротоару или коловозу, збијеност материјала којим се ров затрпава мора да износи минимум 95% од максималне запреминске тежине у сувом стању. Ако је траса у тротоару затрпавање извршити шљунком. При затрпавању рова водити рачуна да први слој до пешчане облоге око цеви мора бити ситан растресит материјал. Обрачун по м3 затрпаног рова.</t>
  </si>
  <si>
    <t>Извршити бетонирање разбијеног тротоара на подлози од шљунка. Дебљина тротоара је 15цм, МБ25, армиран мрежом Q131. Обрачун по м2.</t>
  </si>
  <si>
    <t>писоар</t>
  </si>
  <si>
    <t>1.4.</t>
  </si>
  <si>
    <t xml:space="preserve">Штемовање бетонске подлоге за ископ рова за полагање водоводне цеви ширином од 0.4м. Ископани материјал депоновати на 1м од ивице рова.После полагања цеви и испитивања вратити у првобитно стање.    Обрачунава се по м1 ископаног материјала. </t>
  </si>
  <si>
    <t>ГРАЂЕВИНСКИ РАДОВИ</t>
  </si>
  <si>
    <t xml:space="preserve">Ископ рова за полагање цевовода до 0.40м дубине са ширином рова од 0.4м. Ископани материјал депоновати на 1м од ивице рова. После полагања цеви и испитивања вратити у првобитно стање. Обрачунава се по м3 ископаног материјала. </t>
  </si>
  <si>
    <t>Набавка транспорт и убацивање у ров и разастирање ситног речног песка у слоју дебљине 5цм до цеви и изнад цеви.За сав рад, алат и материјал плаћа се по 1м3.</t>
  </si>
  <si>
    <t>Затрпавање рова земљом после монтаже цевне мреже са набијањем у слојевима  и квашења рова водом, а по одобрењу наџорног органа  пажљиво да недође до оштечења цеви.За сав рад, алат и материјал плаћа се по 1м3.</t>
  </si>
  <si>
    <t xml:space="preserve">Утовар, превоз и одвоз преостале земље од откопаних ровова.
За сав рад, алат и материјал плаћа се по 1м3, превезене и истоварене земље на даљину до 5км.   </t>
  </si>
  <si>
    <t>УКУПНО ГРАЂЕВИНСКИ РАДОВИ:</t>
  </si>
  <si>
    <t>б) развод изнад плоче приземља челично поцинкованих цеви  за хидранте</t>
  </si>
  <si>
    <t>а) доњи развод испод плоче приземља челично поцинкованих цеви</t>
  </si>
  <si>
    <t>Набавка, транспорт и монтажа челично поцинкованих цеви и потребних фазонских делова(фитинга). Подземни водови се споља премазују врелим битуменом. Надземни развод се монтира у шлицевима зидова, видно по зидовима и стубовима, или испод таванице. Могу се маскирати у ентеријерској обради и обавезно термички заштитити. Цеви правилно причврстити обујмицама за конструктивне елементе. Након завршетка монтаже извршити испитивање цеви на пробни притисак од 10 бара у трајању од 2 часа.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обавијање натопљеним кудељом и фимис, премазивање 2 пута битуменом и минимумом равњање, давање пада, изолација,  и водоводне мреже. У ову позицију улази и заштита  звучне и  термичке   изолације продора цеви кроз конструкцију. Обрачунава се и плаћа по метру дужном монтиране водоводне цеви</t>
  </si>
  <si>
    <t>Набавка,транспорт,монтажа ПВЦ цеви са свим потребних фазонским деловима. Надземни развод се монтира у шлицевима зидова. По завршеном раду извршити прање и дезинфекцију мреже. У цену монтаже улази: припремно завршни радови, пренос материјала, размеравање водовода, израда жљебова и монтирање по обујмицама, пробијање рупа, преглед и испитивање, сечење и нарезивање навоја Обрачунава се и плаћа по метру дужном монтиране водоводне цеви.</t>
  </si>
  <si>
    <t xml:space="preserve">Набавка, транспорт и монтажа МС пропусних месинганих вентила са точкићем и розетном. Пропусне вентиле монтирати код сваког изливног места.Обрачун се врши по ком. </t>
  </si>
  <si>
    <t xml:space="preserve">а) пропусни вентили </t>
  </si>
  <si>
    <t>б) пропусни ек. вентили ВЦ 2ком, лавабо 5ком, трокадеро 2ком</t>
  </si>
  <si>
    <t xml:space="preserve">Набавка,транспорт и монтажа пропусног вентила са испусном славином од месинга (ливеног гвожђа) са свим потребнини деловима, комплет монтиран на зиду. Обрачун по ком. </t>
  </si>
  <si>
    <t>Nabavka i montaža nepovratnog ventila. Obračun po kom.</t>
  </si>
  <si>
    <t>Израда прикључка нове водоводне мреже Ø50 на постојећу водоводну мрежу Ø65  са свим  потребним елементима и припремним радовима. Обрачун по ком.</t>
  </si>
  <si>
    <t>Испитивање цевовода. После завршене монтаже цевовод испитати на пробни притисак од 10 бара у трајању од 2часа. Плаћа се по м` цевовода без обзира на пречник.</t>
  </si>
  <si>
    <t>Дезинфекција цевовода. Извршити дезинфекцију цевовода према важећем пропису. Плаћа се по м` дезинфикованог цевовода.</t>
  </si>
  <si>
    <t xml:space="preserve">После извршене дезинфекције извршити испитивање узорка воде из новомонтиране водоводне мреже у хигијенском заводу на исправност за пиће.Плаћа се по испостављеном рачуну. </t>
  </si>
  <si>
    <t>2.3.</t>
  </si>
  <si>
    <t>2.3.1</t>
  </si>
  <si>
    <t>2.3.2</t>
  </si>
  <si>
    <t>2.3.3</t>
  </si>
  <si>
    <t>Ископ земље 3. категорије за ровове и шахтове, са одбацивањем откопане земље на даљину најмање 1м од ивице рова, са разупирањем бочних страна ровова дрвеном грађом према прописима, са евентуалним црпљењем поџемне воде. Дно рова мора бити стабилизовано тако да није склоно слегању.. Разупиру се сви ровови без обзира на дубину.
Начин разупирања одређује наџорни орган који утврђује и категорију земљишта. Извођач је дужан да понуди и јединичну цену за ископ  у земљишту ИИ и И категорије за радове по овој тачки предрачуна.Уколико се при ископу наиђе на поџемне инсталације извођач је дужан да изврши обезбеђење истих. Ширина рова 0.80м.
За сав рад, алат и материјал плаћа се по м3.</t>
  </si>
  <si>
    <t>Набавка, транспорт, насипање и разастирање чистог речног песка у ровове, са облагањем цеви песком. Слој песка испод цеви је 5цм, а изнад цеви је дебијине 10цм. Први слој песка који долази испод цеви набити до потребне збијености. Планирати дно према падовима из пројекта. Плаћа се по м3 песка</t>
  </si>
  <si>
    <t>3.1.4</t>
  </si>
  <si>
    <t>Утовар, превоз и одвоз преостале земље од откопаних ровова. За сав рад, алат и материјал плаћа се 1м3, превезене и истоварене земље на даљину до 5км.. Обрачун по м3 депоноване земље.</t>
  </si>
  <si>
    <t>УКУПНО ЗЕМЉАНИ РАДОВИ:</t>
  </si>
  <si>
    <t>ЗЕМЉАНИ РАДОВИ</t>
  </si>
  <si>
    <t>3.1.5</t>
  </si>
  <si>
    <t>Набавка и уградња монтажних армирано бетонских ревизионих силаза унутрашњи пречник ø1000. У цену улази све комплет готово са свим прстеновима, темељном плочом и тампон слојем од ш1јунка д=10цм. Радове извести према пројекту, важећим прописима и упуству произвиђача. Обрачун по м1.</t>
  </si>
  <si>
    <t>Набавка и монтажа гвоздено-ливеног поклопца за окна, са рамовима. Рамове узидати цементним малтером 1:2 на отворе окна. Поклопац је за опитно оптерећење 1.5.Мп за отвор окна ø625. За сав рад, алат и материјал плаћа се по комаду.</t>
  </si>
  <si>
    <t>Nabavka i ugradnja u zidove liveno gvozdenih penjalica oblika i dim prema standardima Din 1212. Obračun se vrši po komadu.</t>
  </si>
  <si>
    <t>Ø75</t>
  </si>
  <si>
    <t>Ø 160</t>
  </si>
  <si>
    <t>Набавка и монтажа лив. гвоздених олучњака са решетком без сифона уграђен у нивоу тротоара. Обрачун по ком.</t>
  </si>
  <si>
    <t xml:space="preserve">Набавка, транспорт и монтажа купатилских сливника ø70, са уграђеним сифоном, са хоризонталним — вертикалним одводом и припадајућим поклопцем и решетком од месинганог лима са мат хромираном површином. лспод и око сливника извести хидроизолацију коју повезати са хидроизолацијом пода. За сав рад, алат и материјал плаћа се по ком. </t>
  </si>
  <si>
    <t>3.3.4</t>
  </si>
  <si>
    <t>Ø 120</t>
  </si>
  <si>
    <t>Ø 150</t>
  </si>
  <si>
    <t>3.3.5</t>
  </si>
  <si>
    <t>Набавка, транспорт и монтажа вентилационих глава од поцинкованог лима. Уз главу дати потребну заштиту од пацинкованог лима, дим 0.25 х 0.40м, око вентилационе главе на делу изнад крова. Ову заштиту премазати два пута са минијон бојом. За сав рад, алат и материјал плаћа се по комаду уграђене цеви са главом и то:</t>
  </si>
  <si>
    <t>Блиндирање постојеће канализације и враћање у првобитно стање. Плаћа се паушално.</t>
  </si>
  <si>
    <t>пауш.</t>
  </si>
  <si>
    <t>3.4.</t>
  </si>
  <si>
    <t>3.4.1</t>
  </si>
  <si>
    <t>3.4.2</t>
  </si>
  <si>
    <t>3.4.3</t>
  </si>
  <si>
    <t>3.4.4</t>
  </si>
  <si>
    <t>3.1</t>
  </si>
  <si>
    <t>3.2</t>
  </si>
  <si>
    <t>3.3</t>
  </si>
  <si>
    <t xml:space="preserve">Све санитарне објекте , арматуру и опрему извођач уграђује, на основу препорука произвођача одобрених и изабраних од стране инвеститора. Сви елементи који се уграђују морају бити исправни, најбољег квалитета , по стандардима, пажљиво и стручно монтирани и повезани на инсталације без икаквих оштећења. Позицијом су обухваћена сва потребна штемовања и узиђивања пакница и типлова са потребним крпљењеми, малтерисањем.Сви завртњи употребљени за монтажу санитарних уређаја морају бити никловани. </t>
  </si>
  <si>
    <t>Набавка,пренос и монтажа комплетног ВЦ-а облика и боје по избору пројектанта унутрашњег уређења. Комплет се састоји од: 
а) шоља од фајанса беле боје, са гуменим уметком између шоље и пода ( шоља мора бити опремљена изливом за прикључак на под); 
б) БЦ даска са поклопцем од пуне пластике, снабдевену са доње стране са најмање два гумена одбојника
в) нискомонтажни испирач повезан са шољом пластичном цеви ф32 са обујмицама и гуменим дихтунзима.
Позицијомо бухваћена и четка за ВЦ шољу. Плаћа се по комаду комплет монтирано. (напомена: При избору произвођача и типа клозета усагласити одводе у свему према препорукама истих)</t>
  </si>
  <si>
    <t>4.8</t>
  </si>
  <si>
    <t>Набавка и монтажа трокадера према плану са свим припадајућим деловима за правилно функционисање. Изнад поставити  једноручну батерију за топлу и   хладну воду. спојити са одводном цеви.У цену је урачунат сав рад,  материјал, батерија, и прикључци.Обрачун се врши по монтираном комаду.</t>
  </si>
  <si>
    <t>Набавка, транспорт и монтажа писоара са свим припадајућим деловима за правилно функционисање. Обрачун се врши по монтираном комаду.</t>
  </si>
  <si>
    <t>4.10.</t>
  </si>
  <si>
    <t>4.11</t>
  </si>
  <si>
    <t>Извршити набавку и монтажу  никловане батерије за умиваоник - стојећа топла и хладна и само хладна. Обрачунава се према комаду уграђене батерије.</t>
  </si>
  <si>
    <t>ТХВ</t>
  </si>
  <si>
    <t>ХВ</t>
  </si>
  <si>
    <t>Набавка, транспорт и монтажа проточног и ел. бојлера одређене запремине са сигурносним вентилом, прибором за уграђивање и повезивање на мрежу. Обрачун се врши по монтираном комаду.</t>
  </si>
  <si>
    <t>50л електрични</t>
  </si>
  <si>
    <t>УКУПНО САНИТАРНИ УРЕЂАЈИ:</t>
  </si>
  <si>
    <t>ПРЕДМЕР  И ПРЕДРАЧУН РАДОВА</t>
  </si>
  <si>
    <t>02.</t>
  </si>
  <si>
    <t>ХИДРОТЕХНИЧКЕ ИНСТАЛАЦИЈЕ</t>
  </si>
  <si>
    <t>Јединична цена (рсд)</t>
  </si>
  <si>
    <t>Цена (рсд)</t>
  </si>
  <si>
    <t>РЕКАПИТУЛАЦИЈА</t>
  </si>
  <si>
    <t>УКУПНО (рсд) без ПДВ-а:</t>
  </si>
  <si>
    <t>ЕЛЕКТРОЕНЕРГЕТСКЕ ИНСТАЛАЦИЈЕ</t>
  </si>
  <si>
    <t>УНУТРАШЊИ ЕНЕРГЕТСКИ РАЗВОД</t>
  </si>
  <si>
    <t>НАПОЈНИ ВОДОВИ 1 kV</t>
  </si>
  <si>
    <t>Набавка, транспорт и полагање енергетских каблова за прикључак разводних ормана  у објекту на напон мреже, i агрегата.
Каблови су произведени према посебним захтевима у случају настанка пожара, са  безхалогеном самогасивом изолацијом. 
Каблови се полажу делом кроз кабловске канале а делом на кавловске носаче.
Обрачун и плаћање по дужном метру положених каблова, следећих типова и пресека како следи:</t>
  </si>
  <si>
    <t xml:space="preserve"> </t>
  </si>
  <si>
    <t>m</t>
  </si>
  <si>
    <t xml:space="preserve">N2XH-Ј 5x6 mm2 </t>
  </si>
  <si>
    <t>ком.</t>
  </si>
  <si>
    <t>РАЗВОДНИ ОРМАНИ</t>
  </si>
  <si>
    <t>- типски тестиран према стандарду
 IEC 60439-1</t>
  </si>
  <si>
    <t>- одговара стандардима : IEC60947 и IEC60439</t>
  </si>
  <si>
    <t xml:space="preserve"> - номиналне струје 40А</t>
  </si>
  <si>
    <t xml:space="preserve"> - унутрашњи степен заштите мин. IP30</t>
  </si>
  <si>
    <t>- модуларна изведба кућишта, од префабрикованих монтажних елемената</t>
  </si>
  <si>
    <t>- префабриковани носећи елементи опреме</t>
  </si>
  <si>
    <t>- кућиште израђено од висококвалитетног метала</t>
  </si>
  <si>
    <t>- ожичење изведено префабрикованим елементима и/или бакарним П проводницима</t>
  </si>
  <si>
    <t>- флексибилне везе изведене финожичаним проводницима</t>
  </si>
  <si>
    <t>Увод каблова са горње стране.</t>
  </si>
  <si>
    <t>еквивалентних карактеристика типу XL3 "Legrand Electric"</t>
  </si>
  <si>
    <t>Врсте и количине опреме које се уграђују у разводни орман, са наведеним вредностима за In и Ik приказане су табеларно у оквиру спецификације у овом поглављу.</t>
  </si>
  <si>
    <t>У отцепну кутију на сабирничком разводу ОК-С3 уградити и повезати:</t>
  </si>
  <si>
    <t>Све комплет  намонтирано повезано испитано и пуштено под напон.</t>
  </si>
  <si>
    <t>компл.</t>
  </si>
  <si>
    <t xml:space="preserve"> - номиналне струје 25А</t>
  </si>
  <si>
    <t>- префабриковане сабирнице одговарајуће називне струје</t>
  </si>
  <si>
    <t>Према приложеним шемама у орман је уграђена  и повезана следећа ел. опрема:</t>
  </si>
  <si>
    <t xml:space="preserve"> - 5 ком. Једнополни нисконапонски прекидач, за 440V,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6А / 10kA
сл.типу DX3,  Legrand Electric</t>
  </si>
  <si>
    <t xml:space="preserve"> - 3 ком. Црвена ЛЕД сигнална лампица  Ø22mm, са сијалицом и пред-отпором за прикључак на напон  230VAC,
сл.типу  OSMOZ, Legrand Electric</t>
  </si>
  <si>
    <t xml:space="preserve"> - 1 ком - KNX напајање 320mA 29VDC
Типа: ZNPS-320MPA230</t>
  </si>
  <si>
    <t xml:space="preserve"> - 1 ком - KNX aктуатор са 8 канала и модулом са 20 логичких функција
Типа: ZIO-MBSHU8</t>
  </si>
  <si>
    <t xml:space="preserve"> - 1 ком - KNX aктуатор са 4 канала и модулом са 20 логичких функција
Tипа: ZIO-MBSHU4</t>
  </si>
  <si>
    <t xml:space="preserve"> - 1 ком- мултифункционални KNX актуатор sa 2 излаза  (16A) i 5 аналогно-дигиталних улаза
Tипа:ZIO-MN25</t>
  </si>
  <si>
    <t xml:space="preserve"> - 1 ком. Двоополни нисконапонски прекидач, за 440V,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6А / 10kA
сл.типу DX3,  Legrand Electric</t>
  </si>
  <si>
    <t xml:space="preserve"> - 3 ком. Једнофазни  трансформатор, према стандардима IEC 60364-7-710 и IEC 61558-2-15,  сличан типу "Legrand Electric", 230/24V, снагe 50 kVА.</t>
  </si>
  <si>
    <t xml:space="preserve"> - 12 ком. Црвена ЛЕД сигнална лампица  Ø22mm, са сијалицом и пред-отпором за прикључак на напон  230VAC,
сл.типу  OSMOZ, Legrand Electric</t>
  </si>
  <si>
    <t>УКУПНО РАЗВОДНИ ОРМАНИ</t>
  </si>
  <si>
    <t>ЕЛ. ИНСТАЛАЦИЈЕ ОСВЕТЉЕЊА И ПРИКЉУЧНИЦА</t>
  </si>
  <si>
    <t xml:space="preserve">Набавка свог потребног материјала и израда унутрашњих електичних инсталација за монофазне  прикључнице, положеног у зидовима испод малтера и плафонима, на  одстојним обујмицама. Комплет са испоруком, уградњом и повезивањем разводних кутија. Обрачун и плаћање по дужном метру положених каблова следећих типова и пресека:  </t>
  </si>
  <si>
    <t xml:space="preserve">Набавка свог потребног материјала и израда унутрашњих електичних инсталација за трофазне прикључнице, положеног у зидовима испод малтера и плафонима, на  одстојним обујмицама. Комплет са испоруком, уградњом и повезивањем разводних кутија. Обрачун и плаћање по дужном метру положених каблова следећих типова и пресека:  </t>
  </si>
  <si>
    <t>Набавка свог потребног материјала и израда унутрашњих електичних инсталација пп клапни , положеног  у зидовима испод малтера  и плафонима, на  одстојним обујмицама. Каблови су следећег типа:</t>
  </si>
  <si>
    <t xml:space="preserve">N2XH-J 3x1.5mm2  </t>
  </si>
  <si>
    <t>Јh(st)H 2x2x0.8mm2   Fe180/E90</t>
  </si>
  <si>
    <t>Набавка свог потребног материјала и израда унутрашњих електичних инсталација климатизације , положеног у зидовима испод малтера и плафонима, на  одстојним обујмицама. Комплет са испоруком, уградњом и повезивањем разводних кутија.</t>
  </si>
  <si>
    <t xml:space="preserve">Јh(st)H 2x2x0.8mm2  </t>
  </si>
  <si>
    <t xml:space="preserve">LiYCY 2x0.75mm2  </t>
  </si>
  <si>
    <t>Набавка, испорука, монтажа   и повезивање инсталационог прибор, за уградњу у зид, комплет са уградним  PVC кутијама монтажним рамовима и заштитним оквирима, сличан типу "Legrand"из производног програма  "Mosaic".
Oбрачун и плаћање по комаду испорученог, уграђеног и повезаног елемента, како следи:</t>
  </si>
  <si>
    <t xml:space="preserve">Једнополни инсталациони прекидачи-Обични
10А, 250V ип20. </t>
  </si>
  <si>
    <t>Једнополни инсталациони прекидачи
10А, 250V, ип55</t>
  </si>
  <si>
    <t>Једнополни тастер
10А, 250V, ип55</t>
  </si>
  <si>
    <t xml:space="preserve">Монофазне прикључнице обичне, мрежне , беле, 1P+N+PE,
16A/250V,ип20 </t>
  </si>
  <si>
    <t>Монофазне прикључнице, 1P+N+PE,
16A/250V,  ип55</t>
  </si>
  <si>
    <t>Трофазне прикључнице, 3P+N+PE,
16A/250V,  ип55</t>
  </si>
  <si>
    <t>Подна уградна разводна кутија димензија 310х255мм, за уградњу у бетон. Кутија је опремљена са 6 ком монофазних утичница 230В АЦ и слободним местом за монтажу  утичница РЈ45. Позиција обухвата: кутија за уградњу у бетон сл. типу  Легранд 896 15 са инох поклопцем ,  монтажни рам+дозна за косе утичнице 2х8модула , 2х772 54, 6х монофазна утичница.
Напомена: РЈ 45 утичнице нису обухваћене позицијом. Оне су специфициране у пројекту телекомуникационих инсталација.</t>
  </si>
  <si>
    <t>Набавка свог потребног материјала и израда инсталације за изједначење потенцијала. Кабал се полаже од сабирнице за изједначење потенцијала СИП до свих електропроводних делова који у нормалном погону нису под напоном и конектора за уземљење  опреме. ( разводни ормани, рацк ормани, кабловски регали...)Кабал се полаже у зидовима испод малтера и плафонима, на  одстојним обујмицама и кабловским регалима. Комплет са испоруком, уградњом и повезивањем. Обрачун и плаћање по дужном метру положених каблова следећих типова и пресека:  
N2XH-Ј  1x6mm2</t>
  </si>
  <si>
    <t xml:space="preserve">Набавка и уградња главне кутије са шином за изједначење потенцијала у електро просторији за смештај главних разводних ормана, ГСИП и ГСУЗ.
Oбрачун и плаћање по комплетној позицији комплет са повезивањем. </t>
  </si>
  <si>
    <t>УКУПНО ЕЛ. ИНСТАЛАЦИЈЕ ОСВЕТЉЕЊА И ПРИКЉУЧНИЦА :</t>
  </si>
  <si>
    <t>УНУТРАШЊЕ ОСВЕТЉЕЊЕ :</t>
  </si>
  <si>
    <t xml:space="preserve">ПОЗИЦИЈЕ ОБУХВАТАЈУ: Набавку монтажу и повезивање светиљки.  
Обрачун и плаћање по комаду испоручене , и намонтиране светиљке, комплет са изворима светлости, одговарајућим електронским предспојним справама за старт и монтажним прибором.
</t>
  </si>
  <si>
    <t>kom.</t>
  </si>
  <si>
    <t>P1 - АНТИПАНИЧНА СВЕТИЉКА P1:
Противпанична светиљка у приправном споју, 1x8W, аутономије 3 часа, ИП40, са стрелицом за усмеравање или натписом ИЗЛАЗ.</t>
  </si>
  <si>
    <t>УКУПНО УНУТРАШЊЕ ОСВЕТЉЕЊЕ :</t>
  </si>
  <si>
    <t>КОНТРОЛА И УПРАВЉАЊЕ:</t>
  </si>
  <si>
    <t xml:space="preserve">Набавка испорука и повезивање елемената  за централно управљање системима за вентилацију и климатизацију, осветљење, покретним ролетнама, спуштање/подизање пројекторског платна. </t>
  </si>
  <si>
    <t>Позиција подразумева набавку и повезивање, централног контролера, Touch дисплеја, gateway-a за светло, I/O модула и свих периферних елемената потребних за рад описаног система, укључујући и одговарајући софтверски пакет.</t>
  </si>
  <si>
    <t>Позиција подразумева сав потребан рад са повезивањем елемената, софтверском иснталацијом и пуштањем у погон</t>
  </si>
  <si>
    <t>УКУПНО КОНТРОЛА И УПРАВЉАЊЕ :</t>
  </si>
  <si>
    <t xml:space="preserve">ЗАШТИТА ОД АТМОСФЕРСКОГ ПРАЖЊЕЊА И ИЗЈЕДНАЧЕЊЕ ПОТЕНЦИЈАЛА: </t>
  </si>
  <si>
    <t>Уземљивач</t>
  </si>
  <si>
    <t>Проводник прихватног система од čelične žice 8mm пресек. Монтира се на типским носачима 
са клик системом, еквивалентан типу: 
ОBO Bettermann.</t>
  </si>
  <si>
    <t>Контактни елемент тип 249 израђен од алуминујума за међусобно повезивање проводника прихватног система, 
еквивалентан типу: OBO Bettermann.</t>
  </si>
  <si>
    <t>Контактни елемент за прелаз проводника преко олучне хоризонтале тип 267 израђен од челика. Предвиђен за повезивање олучне хоризонтале на прихватни систем.
Притезање се врши вијцима, еквивалентан типу: OBO Bettermann.</t>
  </si>
  <si>
    <t>Контактни елемент за повезиванење металних маса тип 5005 израђен од челика.
Притезање се врши вијцима, еквивалентан типу: OBO Bettermann.</t>
  </si>
  <si>
    <t>Изједначење потенцијала</t>
  </si>
  <si>
    <t>Обележавање трасе и ископ рова за уземљивач објеката, у земљишту III категорије, дубине 0,5х0,3x92m. Позиција обухвата затрпавање рова по полагању траке, са набијањем земље по слојевима, са планирањем и одвозом вишка на место које одреди инвеститор.</t>
  </si>
  <si>
    <t>Обрачун и плаћање по дужном метру рова.</t>
  </si>
  <si>
    <t>Испорука и полагање у већ ископан ров поцинковане траке Rf žice 30x3,5mm (P20 SRPS N.B4.901).</t>
  </si>
  <si>
    <t>Обрачун и плаћање по дужном метру положене траке.</t>
  </si>
  <si>
    <t>Набавка, испорука и израда међусобних спојева trake са укрсним комадима SRPS NB.4. 936/III.
Плаћа се комплет монтирано по комаду.</t>
  </si>
  <si>
    <t>УКУПНО ЗАШТИТА ОД АТМОСФЕРСКОГ ПРАЖЊЕЊА И ИЗЈЕДНАЧЕЊЕ ПОТЕНЦИЈАЛА:</t>
  </si>
  <si>
    <t>ПРИПРЕМНО ЗАВРШНИ РАДОВИ</t>
  </si>
  <si>
    <t>Демонтажа постојећих старих инсталација, напојних водова, светиљки и инсталационог прибора из свих просторија  у којима је према пројекту реконструкције предвиђена реконструкција и адаптација елекроенергетских инсталација.
Формирање записника и изношење из објекта неупотребљивог демонтираног материјала и инсталационог прибора, утовар у возило и одвоз на  депонију коју одреди Корисник.</t>
  </si>
  <si>
    <t>Израда свих потребних продора кроз носеће и преградне зидове, таванице и крпљење истих. Заптивање продора кроз пожарне зоне одговарајућом противпожарном смесом, са одговарајућим Aтестима.</t>
  </si>
  <si>
    <t>Ради спречавања ширења и преношења пожара преко електро инсталације, на местима пролаза каблова кроз зидове и на продорима кроз таванице, извршити набавку, испоруку и монтажу ватроотпорног продора ватроотпорности 90min (S90), еквивалентно типу Pyromix ватроотпорни малтер, производње OBO Bettermann.
Обрачун и плаћање комплет са свим неопходнум потребним прибором по килограму и плочицом за означавање продора.</t>
  </si>
  <si>
    <t>кг</t>
  </si>
  <si>
    <t>Атестна мерења изведене инсталације јаке  струје и издавање атесног материјала.                 - Провера непрекидности заштитног,главног и додатног проводника,                                                -Отпорност изолације проводника  и каблова ел. инсталације,                                                                   - Отпорност пода,                                                        -Провера заштите ел.одвајања ел.инсталације,   
-Отпорност уземљења,                                                -Отпорности петље квара и провера ефикасности заштите од индиректног напона додира,                                                                             -Функционално испитивање ел.инсталације.
- Завршна мерења и испитивања са издавањем свих потребних ATEСTA.
- Мерење равномерности осветљаја.</t>
  </si>
  <si>
    <t xml:space="preserve">Обука особља, за руковање и одржавање опреме.                   </t>
  </si>
  <si>
    <t>Остали ситан неспецифициран материјал.</t>
  </si>
  <si>
    <t xml:space="preserve"> УКУПНО ПРИПРЕМНО ЗАВРШНИ РАДОВИ</t>
  </si>
  <si>
    <t>03.</t>
  </si>
  <si>
    <t>03</t>
  </si>
  <si>
    <t>УКУПНО ЕЛЕКТРОЕНЕРГЕТСКЕ ИНСТАЛАЦИЈЕ ( рсд ) без ПДВ-а:</t>
  </si>
  <si>
    <t>03.01</t>
  </si>
  <si>
    <t>03.01.01</t>
  </si>
  <si>
    <t>03.01.02</t>
  </si>
  <si>
    <t>03.01.03</t>
  </si>
  <si>
    <t>03.02</t>
  </si>
  <si>
    <t>03.02.01</t>
  </si>
  <si>
    <t>03.02.02</t>
  </si>
  <si>
    <t>03.02.03</t>
  </si>
  <si>
    <t>03.03</t>
  </si>
  <si>
    <t>03.03.01</t>
  </si>
  <si>
    <t>03.03.02</t>
  </si>
  <si>
    <t>03.03.03</t>
  </si>
  <si>
    <t>03.03.04</t>
  </si>
  <si>
    <t>03.03.05</t>
  </si>
  <si>
    <t>03.03.06</t>
  </si>
  <si>
    <t>03.03.07</t>
  </si>
  <si>
    <t>03.03.08</t>
  </si>
  <si>
    <t>03.03.09</t>
  </si>
  <si>
    <t>03.03.10</t>
  </si>
  <si>
    <t>03.03.11</t>
  </si>
  <si>
    <t>03.03.12</t>
  </si>
  <si>
    <t>03.03.13</t>
  </si>
  <si>
    <t>03.03.14</t>
  </si>
  <si>
    <t>03.03.15</t>
  </si>
  <si>
    <t>03.03.16</t>
  </si>
  <si>
    <t>03.03.17</t>
  </si>
  <si>
    <t>03.03.18</t>
  </si>
  <si>
    <t>03.03.19</t>
  </si>
  <si>
    <t>03.03.20</t>
  </si>
  <si>
    <t>03.03.21</t>
  </si>
  <si>
    <t>03.03.22</t>
  </si>
  <si>
    <t>03.04</t>
  </si>
  <si>
    <t>03.04.01</t>
  </si>
  <si>
    <t>03.04.02</t>
  </si>
  <si>
    <t>03.04.03</t>
  </si>
  <si>
    <t>03.04.04</t>
  </si>
  <si>
    <t>03.04.7</t>
  </si>
  <si>
    <t>03.05</t>
  </si>
  <si>
    <t>03.05.01</t>
  </si>
  <si>
    <t>03.06</t>
  </si>
  <si>
    <t>03.06.01</t>
  </si>
  <si>
    <t>03.06.02</t>
  </si>
  <si>
    <t>03.06.03</t>
  </si>
  <si>
    <t>03.06.04</t>
  </si>
  <si>
    <t>03.06.05</t>
  </si>
  <si>
    <t>03.06.06</t>
  </si>
  <si>
    <t>03.06.07</t>
  </si>
  <si>
    <t>03.07</t>
  </si>
  <si>
    <t>03.07.01</t>
  </si>
  <si>
    <t>03.07.02</t>
  </si>
  <si>
    <t>03.07.03</t>
  </si>
  <si>
    <t>03.07.04</t>
  </si>
  <si>
    <t>03.07.05</t>
  </si>
  <si>
    <t>03.07.06</t>
  </si>
  <si>
    <t>1</t>
  </si>
  <si>
    <t>СТАБИЛНИ СИСТЕМ ЗА ДОЈАВУ ПОЖАРА</t>
  </si>
  <si>
    <t>1.1</t>
  </si>
  <si>
    <t>кпл.</t>
  </si>
  <si>
    <t>1.2</t>
  </si>
  <si>
    <t>1.3</t>
  </si>
  <si>
    <t>комплет.</t>
  </si>
  <si>
    <t>1.4</t>
  </si>
  <si>
    <t>1.5</t>
  </si>
  <si>
    <t>1.6</t>
  </si>
  <si>
    <t>1.7</t>
  </si>
  <si>
    <t>1.8</t>
  </si>
  <si>
    <t>1.9</t>
  </si>
  <si>
    <t>1.12</t>
  </si>
  <si>
    <t>1.13</t>
  </si>
  <si>
    <t>1.14</t>
  </si>
  <si>
    <t>1.15</t>
  </si>
  <si>
    <t>1.16</t>
  </si>
  <si>
    <t>1.17</t>
  </si>
  <si>
    <t>1.18</t>
  </si>
  <si>
    <t>1.19</t>
  </si>
  <si>
    <t xml:space="preserve">УКУПНО: СТАБИЛНИ СИСТЕМ ЗА ДОЈАВУ ПОЖАРА : </t>
  </si>
  <si>
    <t>2</t>
  </si>
  <si>
    <t>СТРУКТУРНИ КАБЛОВСКИ СИСТЕМ</t>
  </si>
  <si>
    <t>2.1</t>
  </si>
  <si>
    <t>2.2</t>
  </si>
  <si>
    <t>Набавка испорука и монтажа FO сплаис кутије са 12 LC duplex адаптера, ранжир пластиком  за израду наставка, са уводником каблова  и осталим ситним материјалом.</t>
  </si>
  <si>
    <t>2.3</t>
  </si>
  <si>
    <t>комплет</t>
  </si>
  <si>
    <t>2.4</t>
  </si>
  <si>
    <t>2.5</t>
  </si>
  <si>
    <t>Испорука преспојног кабла без халогених елемената категорије 6a дужине 1м за преспајање у орману</t>
  </si>
  <si>
    <t>2.6</t>
  </si>
  <si>
    <t>2.7</t>
  </si>
  <si>
    <t>2.8</t>
  </si>
  <si>
    <t>2.9</t>
  </si>
  <si>
    <t>2.10</t>
  </si>
  <si>
    <t>2.11</t>
  </si>
  <si>
    <t>2.12</t>
  </si>
  <si>
    <t>2.13</t>
  </si>
  <si>
    <t>Испорука и полагање каблова у већ припремљене трасе кабла, оптички кабл U-DQ(ZN)BH 4x50/125µm OM3. Кабл се полаже од рек ормана у холу ургентног центра до рек ормана у амфитеатру</t>
  </si>
  <si>
    <t>2.14</t>
  </si>
  <si>
    <t>2.15</t>
  </si>
  <si>
    <t>2.16</t>
  </si>
  <si>
    <t>2.17</t>
  </si>
  <si>
    <t>2.18</t>
  </si>
  <si>
    <t>2.19</t>
  </si>
  <si>
    <t>2.21</t>
  </si>
  <si>
    <t>Испорука и монтажа, 1000SX GbE multi-mode 850 nm fiber up to 550 m оптичког модула, (Allied Telesis AT-SPSX) или сл.</t>
  </si>
  <si>
    <t>2.22</t>
  </si>
  <si>
    <t>пауш</t>
  </si>
  <si>
    <t>2.23</t>
  </si>
  <si>
    <t>2.24</t>
  </si>
  <si>
    <t>СТРУКТУРНИ КАБЛОВСКИ СИСТЕМ:</t>
  </si>
  <si>
    <t>А/В СИСТЕМ</t>
  </si>
  <si>
    <t>3.4</t>
  </si>
  <si>
    <t>3.5</t>
  </si>
  <si>
    <t>3.6</t>
  </si>
  <si>
    <t>3.7</t>
  </si>
  <si>
    <t>3.8</t>
  </si>
  <si>
    <t>3.9</t>
  </si>
  <si>
    <t>3.10</t>
  </si>
  <si>
    <t>3.11</t>
  </si>
  <si>
    <t>3.12</t>
  </si>
  <si>
    <t>3.13</t>
  </si>
  <si>
    <t>3.14</t>
  </si>
  <si>
    <t>3.15</t>
  </si>
  <si>
    <t>3.16</t>
  </si>
  <si>
    <t>3.17</t>
  </si>
  <si>
    <t>3.18</t>
  </si>
  <si>
    <t>3.19</t>
  </si>
  <si>
    <t>3.20</t>
  </si>
  <si>
    <t>3.21</t>
  </si>
  <si>
    <t>3.22</t>
  </si>
  <si>
    <t>Испорука  и полагање (у спуштеном плафону ) инсталационе ребрасте безхалогене цеви, пречника: Ø40</t>
  </si>
  <si>
    <t>3.23</t>
  </si>
  <si>
    <t>3.24</t>
  </si>
  <si>
    <t>3.25</t>
  </si>
  <si>
    <t>УКУПНО СИСТЕМ ЗА ДЕТЕКЦИЈУ УГЉЕНМОНОКСИДА:</t>
  </si>
  <si>
    <t>ПРЕДМЕР И ПРЕДРАЧУН РАДОВА</t>
  </si>
  <si>
    <t>04.</t>
  </si>
  <si>
    <t>ТЕЛЕКОМУНИКАЦИОНЕ И СИГНАЛНЕ ИНСТАЛАЦИЈЕ</t>
  </si>
  <si>
    <t>04</t>
  </si>
  <si>
    <t xml:space="preserve"> РЕКАПИТУЛАЦИЈА</t>
  </si>
  <si>
    <t>СИСТЕМ ЗА ДЕТЕКЦИЈУ УГЉЕНМОНОКСИДА:</t>
  </si>
  <si>
    <t>ИНСТАЛАЦИЈА ХЛАЂЕЊА</t>
  </si>
  <si>
    <t>Испорука и уградња расхладне машине са ваздухом хлађеним кондензатором, комплет са интегрисаним хиидромодулом, нумеричким ''Pro Dijalog Plus'' контролером рада и пратећом заштитном и мернорегулационом арматуром. Уз расхладну машину испоручити и витаулик спојнице за приклјучење. Расхладна машина следећих карактеристика:</t>
  </si>
  <si>
    <t>произвођач: ''Carrier'' УСА, Француска или слично</t>
  </si>
  <si>
    <t>компресор: херметички спирални</t>
  </si>
  <si>
    <t>расхладно средство: фреон R 410А</t>
  </si>
  <si>
    <t xml:space="preserve">Опрема хидромодула: циркулациона пумпа константне брзине, експанзиони суд, сигурносни вентил, хватач нечистоће, електронски проточни прекидач, регулациони вентил, манометар са зауставним вентилима, одзрачни вентил и два вентила за дренажу:    </t>
  </si>
  <si>
    <t>Испорука и уградња навојних кугластих вентила са ручком следећих димензија:</t>
  </si>
  <si>
    <t>DN40</t>
  </si>
  <si>
    <t>Испорука и уградња навојног косог хватача нечистоће следећих димензија</t>
  </si>
  <si>
    <t>Израда, испорука и  монтажа  ваздушних  судова  за одзрачивање инсталације комплет са вентилом DN15 за испуст ваздуха и преливном цеви Ø 21,3x2,65, следећих димензија</t>
  </si>
  <si>
    <t>Ø114.3x3.6, L=300mm</t>
  </si>
  <si>
    <t>Израда и монтажа цевног развода хладне воде од челичних бешавних цеви према СРПС ЕН 10255 и СРПС ЕН 10220, предходно очишћених од корозије и осталих нечистоћа, пребаојених у два премаза, следећих димензија:</t>
  </si>
  <si>
    <t>Ø26,9х2,6</t>
  </si>
  <si>
    <t>m'</t>
  </si>
  <si>
    <t>Ø42,4х3,2</t>
  </si>
  <si>
    <t>Ø48,3х3,2</t>
  </si>
  <si>
    <t>За спојне делове, заптивни материјал, фитинг, металне чауре, кудељу, фирнајз, оксиген, дисугас, жицу за заварибање, електроде, чврсте тачке, конзоле и остали ситан потрошан материјал као и израду продора кроз зидове и међуспратне конструкције за пролаз цевне мреже, са затварањем отвора по обављеној монтажи, поникловање дводелне розетне на свим пролазима кроз зидове и заштитне чауре кроз међуспратне конструкције и сав остали ситан материјал зарачунава се 50% од вредности претходне позиције.</t>
  </si>
  <si>
    <t>Испорука и уградња цевне изолације на бази синтетичког каучука са парном браном следећих карактеристика:</t>
  </si>
  <si>
    <t>производ: ''Armacell'' или одговарајуће</t>
  </si>
  <si>
    <t>тип: ''Armaflex AC''</t>
  </si>
  <si>
    <t>величина - за сполљњи пречник цеви:</t>
  </si>
  <si>
    <t>Ø26,9; d=13 mm</t>
  </si>
  <si>
    <t>Ø42,4; d=19 mm</t>
  </si>
  <si>
    <t>Ø48,3; d=19 mm</t>
  </si>
  <si>
    <t>Помоћни материјал за уградњу изолације: траке лепкови и сл, зарачунава се 30% од предходне ставке</t>
  </si>
  <si>
    <t>Испорука воденог раствора етилен гликола за заштиту спољњег дела инсталације од смрзавања kao i punjenje instalacije.</t>
  </si>
  <si>
    <t>лит.</t>
  </si>
  <si>
    <t>Укупно инсталација хлађења</t>
  </si>
  <si>
    <t>ИНСТАЛАЦИЈА ГРЕЈАЊА</t>
  </si>
  <si>
    <t>Испорука и уградња циркулационе пумпе   за прикључење унутрашње инсталације грејања амфитеатра на систем централног грејања објекта ургентног центра, комплет са контраприрубницама и прирубничким сетовима за њену монтажу следећих карактеристика:</t>
  </si>
  <si>
    <t>производ: ''Grundfos'' или слично</t>
  </si>
  <si>
    <t>Проток воде: V = 6.5 m3/h</t>
  </si>
  <si>
    <t>Расположиви напор: H = 6.2m</t>
  </si>
  <si>
    <t>Испорука и монтажа косих регулационих вентила са  мерним вентилима и навојном везом следећих карактеристика:</t>
  </si>
  <si>
    <t>величина:</t>
  </si>
  <si>
    <t>Израда и монтажа цевног развода топле воде од челичних бешавних цеви према СРПС ЕН 10255 и СРПС ЕН 10220, предходно очишћених од корозије и осталих нечистоћа, пребаојених у два премаза, следећих димензија:</t>
  </si>
  <si>
    <t>Ø60,3х3,2</t>
  </si>
  <si>
    <t>За спојне делове, заптивни материјал, фитинг, металне чауре, кудељу, фирнајз, оксиген, дисугас, жицу за варење, електроде, чврсте тачке, конзоле и остали ситан потрошан материјал као и израду продора кроз зидове и међуспратне конструкције за пролаз цевне мреже, са затварањем отвора по обављеној монтажи, поникловање дводелне розетне на свим пролазима кроз зидове и заштитне чауре кроз међуспратне конструкције и сав остали ситан материјал зарачунава се 50% од вредности претходне позиције.</t>
  </si>
  <si>
    <t>Укупно инсталација грејања</t>
  </si>
  <si>
    <t>РАДИЈАТОРИ ''FAN COIL'' УРЕЂАЈИ И АРМАТУРА</t>
  </si>
  <si>
    <t>Испорука и монтажа алуминијумских чланкастих радијатора комплет са радијаторским спојницама, редукцијама и чеповима. У цену радијатора зарачунати и неопходан број конзола и одстојника. Радијатори специфицирани према типу и радијаторским батеријама:</t>
  </si>
  <si>
    <t>батерија од 6 чланака</t>
  </si>
  <si>
    <t>батерија од 7 чланака</t>
  </si>
  <si>
    <t>батерија од 8 чланака</t>
  </si>
  <si>
    <t>величина: DN15</t>
  </si>
  <si>
    <t>тип: 42N_26S</t>
  </si>
  <si>
    <t>тип: 42N_42S</t>
  </si>
  <si>
    <t>Испорука и уградња арматуре за повезивање четвороцевних вентилатор конвентора на цевну мрежу:</t>
  </si>
  <si>
    <t xml:space="preserve">Kугласти вентил са холендером и лептир ручком називних мера: </t>
  </si>
  <si>
    <t>DN15</t>
  </si>
  <si>
    <t>DN20</t>
  </si>
  <si>
    <t>Укупно радијатори, ''fan coil''уређаји и арматура</t>
  </si>
  <si>
    <t>ВЕНТИЛАЦИЈА</t>
  </si>
  <si>
    <t>Испорука и монтажа линијиске вентилационе клима коморе. Комора се испоручује у комплету са свим неопходним елемнтимa и помоћним материјалом за монтажу као и решеткастим постољем и флексибилним везама за прикључење на каналску мрежу. Вентилациона клима комора је следећих карактеристика:</t>
  </si>
  <si>
    <t>производ:''Systemair''  ili slično</t>
  </si>
  <si>
    <t>tip FS 016 HC</t>
  </si>
  <si>
    <t>летњи радни режим:</t>
  </si>
  <si>
    <r>
      <t>спољни услови: t</t>
    </r>
    <r>
      <rPr>
        <vertAlign val="subscript"/>
        <sz val="10"/>
        <rFont val="Arial"/>
        <family val="2"/>
        <charset val="238"/>
      </rPr>
      <t>sp</t>
    </r>
    <r>
      <rPr>
        <sz val="10"/>
        <rFont val="Arial"/>
        <family val="2"/>
        <charset val="238"/>
      </rPr>
      <t>=35°C, φ=35%</t>
    </r>
  </si>
  <si>
    <t>расхладни медијум: vod.rastvor etilen glikol 30%</t>
  </si>
  <si>
    <t>температура расхладног медијума: 7/12°C</t>
  </si>
  <si>
    <t>зимски радни режим:</t>
  </si>
  <si>
    <r>
      <t>спољни услови: t</t>
    </r>
    <r>
      <rPr>
        <vertAlign val="subscript"/>
        <sz val="10"/>
        <rFont val="Arial"/>
        <family val="2"/>
        <charset val="238"/>
      </rPr>
      <t>sp</t>
    </r>
    <r>
      <rPr>
        <sz val="10"/>
        <rFont val="Arial"/>
        <family val="2"/>
        <charset val="238"/>
      </rPr>
      <t>=-12°C, φ=90%</t>
    </r>
  </si>
  <si>
    <t>температура воде: 60/50°C</t>
  </si>
  <si>
    <t>Секције коморе:</t>
  </si>
  <si>
    <t>Усисна секцја : V = 1600 m3/h</t>
  </si>
  <si>
    <t xml:space="preserve">Филтерска секција </t>
  </si>
  <si>
    <t>класа филтера Г4</t>
  </si>
  <si>
    <t xml:space="preserve"> пад притиска на филтеру 38 -120 Pa</t>
  </si>
  <si>
    <t>Секција топловодног измењивача:</t>
  </si>
  <si>
    <t>проток воде кроз измењивач Gw=1281 kg/h</t>
  </si>
  <si>
    <t xml:space="preserve">пад притиска на измењивачу са водене стране; dp=25kPa </t>
  </si>
  <si>
    <t>Секција хладњака</t>
  </si>
  <si>
    <r>
      <t>проток воденог раствора етилен гликола кроз хладњак G</t>
    </r>
    <r>
      <rPr>
        <vertAlign val="subscript"/>
        <sz val="10"/>
        <rFont val="Arial"/>
        <family val="2"/>
      </rPr>
      <t>EG</t>
    </r>
    <r>
      <rPr>
        <sz val="10"/>
        <rFont val="Arial"/>
        <family val="2"/>
        <charset val="238"/>
      </rPr>
      <t>=1126 kg/h</t>
    </r>
  </si>
  <si>
    <t>пад притиска са водене стране dp=10 kPa</t>
  </si>
  <si>
    <t>Секција потисног вентилатора</t>
  </si>
  <si>
    <t>проток ваздуха V = 1600 m3/h</t>
  </si>
  <si>
    <t>екстерни пад притиска; dpex=120 Pa</t>
  </si>
  <si>
    <t>електрична снага вентилатора P=1.5kW</t>
  </si>
  <si>
    <t>Димензије клима коморе:</t>
  </si>
  <si>
    <t>дужина/висина/ширина=1886/358/670 мм</t>
  </si>
  <si>
    <t>Контрола рада вентилатора</t>
  </si>
  <si>
    <t>Мануелни петостепени трансформатор са заштитом мотора за контролу брзине вентилатора</t>
  </si>
  <si>
    <t>Испорука и уградња арматуре за повезивање клима коморе на водени део инсталације:</t>
  </si>
  <si>
    <t>Kугласти навојни вентил са ручком следећих димензија:</t>
  </si>
  <si>
    <t>DN25</t>
  </si>
  <si>
    <t>величина: DN25</t>
  </si>
  <si>
    <t>Испорука и уградња циркулационе пумпе у комплету са прпадјућим холендерима за монтажу, за прикључење унутрашње инсталације грејања амфитеатра на систем централног грејања објекта ургентног центра, следећих карактеристика:</t>
  </si>
  <si>
    <t>тип: UPS 25-55/180</t>
  </si>
  <si>
    <r>
      <t>Проток воде: V=1.5 m</t>
    </r>
    <r>
      <rPr>
        <vertAlign val="superscript"/>
        <sz val="10"/>
        <color theme="1"/>
        <rFont val="Arial"/>
        <family val="2"/>
      </rPr>
      <t>3</t>
    </r>
    <r>
      <rPr>
        <sz val="10"/>
        <color theme="1"/>
        <rFont val="Arial"/>
        <family val="2"/>
      </rPr>
      <t>/h</t>
    </r>
  </si>
  <si>
    <t>Расположиви напор: H = 2.8m</t>
  </si>
  <si>
    <t>Испорука и монтажа кровног вентилатора за одсисавање ваздуха из простора производ ''Sistemair'' Шведска или слично у комплету са мануелним петостепеним трансформатором за контролу брзине рада вентилатора, следећих карактеристика:</t>
  </si>
  <si>
    <t>тип: TOV 400-4</t>
  </si>
  <si>
    <t>проток ваздуха:3200 m³/h</t>
  </si>
  <si>
    <t>пад притиска: 70 Pa</t>
  </si>
  <si>
    <t>снага:510 W</t>
  </si>
  <si>
    <t>тежина: 35 kg</t>
  </si>
  <si>
    <t>Испорука и монтажа купатилског вентилатора. Уз вентилатор се испоручују и одговарајући елементи за монтажу.</t>
  </si>
  <si>
    <t>Производ: Systemair, Шведска или одговарајуће</t>
  </si>
  <si>
    <t>тип: BF 150T</t>
  </si>
  <si>
    <t>-проток ваздуха: 100 m³/h</t>
  </si>
  <si>
    <t>-пад притиска: 20 Pa</t>
  </si>
  <si>
    <t>-снага: 30,8 W</t>
  </si>
  <si>
    <t>-број обртаја: 2258 o/min</t>
  </si>
  <si>
    <t>-електроприкључак: 0,190 A, 220-240 V, 50 Hz</t>
  </si>
  <si>
    <t>-тежина: 1 kg</t>
  </si>
  <si>
    <t>Испорука и монтажа алунинијумских решетки за довод ваздуха комплет са регулатором протока и хоризонталним ламелама производ Радинг - Србија или слично. Димензије решетки су дате према величини уградног прикњучка на каналу или пленуму:</t>
  </si>
  <si>
    <t>тип: DR1-H</t>
  </si>
  <si>
    <t>Испорука и монтажа алуминијумских решетки са фиксним ламелама за одвод ваздуха, производ Радинг - Србија или одговарајуће. Димензије решетки су дате према величини уградног прикључка на каналу или пленуму:</t>
  </si>
  <si>
    <t>тип: OR-FK</t>
  </si>
  <si>
    <t>Испорука и монтажа противкишних жалузина са заштитном мрежицом производ Радинг - Србија или слично следећих димензија:</t>
  </si>
  <si>
    <t xml:space="preserve">Израда, испорука и монтажа елемената каналског вентилационог развода о поцинкованог лима деблјине 0.8мм. </t>
  </si>
  <si>
    <t>кг.</t>
  </si>
  <si>
    <t>Испорука и монтажа противпожарних клапни са електромотором и повратном опругом производ ''Trox'' или одговарајућа, пожарне отпорности 90 мин. испитане према SRPS U.J1.174. следећих карактеристика:</t>
  </si>
  <si>
    <t xml:space="preserve">тип: FKА-EU </t>
  </si>
  <si>
    <t>400х300</t>
  </si>
  <si>
    <t>400х400</t>
  </si>
  <si>
    <t>AUTOMATIKA</t>
  </si>
  <si>
    <t>Испорука и уградња елемената аутоматске регулације клима комора следећих карактеристика и обима:</t>
  </si>
  <si>
    <t>Трокраки регулациони вентил производ ''Simens''  или одговарајући са навојним прикључцима, комплет са припадајућим холендерима за монтажу следећих карактеристика:</t>
  </si>
  <si>
    <t>тип: VXG 44.20-6-3</t>
  </si>
  <si>
    <t>величина: DN20</t>
  </si>
  <si>
    <r>
      <t>карактеристика вентила: kvs=6.3 m</t>
    </r>
    <r>
      <rPr>
        <vertAlign val="superscript"/>
        <sz val="10"/>
        <color theme="1"/>
        <rFont val="Arial"/>
        <family val="2"/>
      </rPr>
      <t>3</t>
    </r>
    <r>
      <rPr>
        <sz val="10"/>
        <color theme="1"/>
        <rFont val="Arial"/>
        <family val="2"/>
      </rPr>
      <t>/h</t>
    </r>
  </si>
  <si>
    <t>Eлектромоторни погон производ ''Simens'' или одговарајући следећих карактеристика:</t>
  </si>
  <si>
    <t>тип: SQS 35</t>
  </si>
  <si>
    <t>вођење: тротачкасто</t>
  </si>
  <si>
    <t>напон: 220-230V</t>
  </si>
  <si>
    <t>Цевни сензор температуре</t>
  </si>
  <si>
    <t>Каналски сензор температуре</t>
  </si>
  <si>
    <t>Мраз термостат</t>
  </si>
  <si>
    <t xml:space="preserve">Програмабилни контролер клима коморе, производ ''Simens'' или одговарајући за унуос и контолу жељених и радних параметара следећих карактеристика:  </t>
  </si>
  <si>
    <t>тип: RLU 220</t>
  </si>
  <si>
    <t>апликациона шема деловња:</t>
  </si>
  <si>
    <t>Вођење према фиксној температури убацног ваздуха</t>
  </si>
  <si>
    <t>Регулација грејача ваздуха вентилационе коморе са трокраким вентилом, кратком везом ициркулационом пумпом</t>
  </si>
  <si>
    <t>Регулација хладњака ваздуха вентилационе коморе преко трокраког регулационог вентила са раздеоном функциом.</t>
  </si>
  <si>
    <t>Заштита од смрзавања</t>
  </si>
  <si>
    <t>Испорука и уградња елемената аутоматске регулације система централног грејања следећих карактеристика:</t>
  </si>
  <si>
    <t>тип: VXG 44.32-16</t>
  </si>
  <si>
    <t>величина: DN32</t>
  </si>
  <si>
    <r>
      <t>карактеристика вентила: kvs=16 m</t>
    </r>
    <r>
      <rPr>
        <vertAlign val="superscript"/>
        <sz val="10"/>
        <color theme="1"/>
        <rFont val="Arial"/>
        <family val="2"/>
      </rPr>
      <t>3</t>
    </r>
    <r>
      <rPr>
        <sz val="10"/>
        <color theme="1"/>
        <rFont val="Arial"/>
        <family val="2"/>
      </rPr>
      <t>/h</t>
    </r>
  </si>
  <si>
    <t>Спољњи сензор температуре</t>
  </si>
  <si>
    <t xml:space="preserve">Програмабилни контролер система грејања, производ ''Simens'' или одговарајући за унуос и контолу жељених и радних параметара следећих карактеристика:  </t>
  </si>
  <si>
    <t>Вођење према спољњим температурским условима</t>
  </si>
  <si>
    <t>Ограничење максималне и минималне температуре полазног вода</t>
  </si>
  <si>
    <t>Управлјање системом са убризгавањем - трокраки раздеони вентил, кратка веза, циркулациона пумпа</t>
  </si>
  <si>
    <t>Укупно аутоматика</t>
  </si>
  <si>
    <t>ЗАРШНИ  РАДОВИ</t>
  </si>
  <si>
    <t>Испитивање инсталације на чврстоћу и заптивеност</t>
  </si>
  <si>
    <t>Хидрауличко уравнотежење система. Балансирање протока на регулационим вентилима и сачињавање записника о извршеном балансирању.</t>
  </si>
  <si>
    <t>Подешавање контролера  централног грејања. Унос жељених параметара и његово подешавање и пуштање у рад. Сачињавање записника и издавање гаранције.</t>
  </si>
  <si>
    <t>Подешавање расхладних машина, унос задатих параметара и пуштање у рад. Сачињавање записника о функционалној проби и издавање гаранције:</t>
  </si>
  <si>
    <t>Подешавање рада вентилационих клима комора, унос жељених података и подешавање припадајућих контролера и пуштање у рад. Сачињавање записника о функционалној проби и издавање гаранције.</t>
  </si>
  <si>
    <t>ДЕМОНТАЖНИ РАДОВИ</t>
  </si>
  <si>
    <t>Демонтажа ливених чланкастих радијатора комплет са радијаторском арматуром, конзолама, одстојницима и везама. Спецификација дата према броју радијаторских батерија</t>
  </si>
  <si>
    <t>Демонтажа челичног цевног развода вођен при плафону објекта, комплет са елементима за монтажу и услањање цевовода. Цевовод је израђен од цеви називних мера DN65 - DN15. Спецификација је дата према укупној дужини цевовода</t>
  </si>
  <si>
    <t>Демонтажа каналског развода од поцинкованог лима</t>
  </si>
  <si>
    <t xml:space="preserve">Демонтажа линијиске клима коморе </t>
  </si>
  <si>
    <t>05.</t>
  </si>
  <si>
    <t>ТЕРМОТЕХНИЧКЕ ИНСТАЛАЦИЈЕ</t>
  </si>
  <si>
    <t>01.</t>
  </si>
  <si>
    <t>4.1</t>
  </si>
  <si>
    <t>4.2</t>
  </si>
  <si>
    <t>4.3</t>
  </si>
  <si>
    <t>4.4</t>
  </si>
  <si>
    <t>4.5</t>
  </si>
  <si>
    <t>4.6</t>
  </si>
  <si>
    <t>4.9</t>
  </si>
  <si>
    <t>4.10</t>
  </si>
  <si>
    <t>5.1</t>
  </si>
  <si>
    <t>5.2</t>
  </si>
  <si>
    <t>5.3</t>
  </si>
  <si>
    <t>5.4</t>
  </si>
  <si>
    <t>5.5</t>
  </si>
  <si>
    <t>5.6</t>
  </si>
  <si>
    <t>5.7</t>
  </si>
  <si>
    <t>5.8</t>
  </si>
  <si>
    <t>5.9</t>
  </si>
  <si>
    <t>5.10</t>
  </si>
  <si>
    <t>5.11</t>
  </si>
  <si>
    <t>06.</t>
  </si>
  <si>
    <t>6.1</t>
  </si>
  <si>
    <t>6.2</t>
  </si>
  <si>
    <t>6.3</t>
  </si>
  <si>
    <t>6.4</t>
  </si>
  <si>
    <t>6.5</t>
  </si>
  <si>
    <t>07.</t>
  </si>
  <si>
    <t>7.1</t>
  </si>
  <si>
    <t>7.2</t>
  </si>
  <si>
    <t>7.3</t>
  </si>
  <si>
    <t>7.4</t>
  </si>
  <si>
    <t>05</t>
  </si>
  <si>
    <t>УКУПНО ТЕРМОТЕХНИЧКЕ ИНСТАЛАЦИЈЕ (рсд ) без ПДВ-а:</t>
  </si>
  <si>
    <t xml:space="preserve">реконструкције амфитеатра                                                                                                                                                                                                     Зграда Ургентог центра  Клиничког центра Србије у Београду                                                                   </t>
  </si>
  <si>
    <t xml:space="preserve"> реконструкције амфитеатра                                                                                                                                                           Зграда Ургентог центра  Клиничког центра Србије у Београду                                                                   </t>
  </si>
  <si>
    <t xml:space="preserve"> реконструкције амфитеатра                                                                                                                                                                                                     Зграда Ургентог центра  Клиничког центра Србије у Београду                                                                   </t>
  </si>
  <si>
    <t>Укупно инсталација вентилације</t>
  </si>
  <si>
    <t>Укупно припремно завршни радови:</t>
  </si>
  <si>
    <t>Укупно демонтажни радови:</t>
  </si>
  <si>
    <t>ЗБИРНА РЕКАПИТУЛАЦИЈА</t>
  </si>
  <si>
    <t>АРХИТЕКТУРА</t>
  </si>
  <si>
    <t>ЕЛЕКТРОЕНЕРГЕТСКЕ ИНСТАЛАЦИJЕ</t>
  </si>
  <si>
    <t>ТЕЛЕКОМУНИКАЦИОНЕ И СИГНАЛНЕ  ИНСТАЛАЦИЈЕ</t>
  </si>
  <si>
    <t>ТЕРМОТЕХНИЧКЕ  ИНСТАЛАЦИЈЕ</t>
  </si>
  <si>
    <t>Израда пројеката изведеног објекта за све врсте радова</t>
  </si>
  <si>
    <t xml:space="preserve">Реконструкција амфитеатра                                                                                                                                                                                                     Зграда Ургентог центра  Клиничког центра Србије у Београду                                                                   </t>
  </si>
  <si>
    <t>IV</t>
  </si>
  <si>
    <t>РАДОВИ ДЕМОНТАЖЕ И РУШЕЊА</t>
  </si>
  <si>
    <t>Напомена:</t>
  </si>
  <si>
    <t xml:space="preserve">1) У јединичне цене демонтаже и рушења урачунати и изношење шута из објекта, утовар у камионе, транспорт до најближе депоније и истовар уз грубо планирање. </t>
  </si>
  <si>
    <t>2) Рушење радити у свему према смерницама из Техничког описа.</t>
  </si>
  <si>
    <t>3) У јединичне цене урачунати сва потребна подупирања и осигурања конструкције да се несметано и безбедно могу изводити радови.</t>
  </si>
  <si>
    <t xml:space="preserve">Рашчишћавање и изношење постојећег намештаја, опреме и сл. из  просторија где се изводе радови као и шута и отпадног материјала из подрума. Укупна нето површина  је 425,19 м². </t>
  </si>
  <si>
    <t xml:space="preserve">Сав употребљив намештај  депоновати на место које одреди Корисник. </t>
  </si>
  <si>
    <t xml:space="preserve">Ценом предвидети и одношење неупотребљивог намештаја, односно опреме (у договору са Корисником) на депонију.  </t>
  </si>
  <si>
    <t>Обрачун за одношење намештаја је дат паушално по м² .</t>
  </si>
  <si>
    <t>приземље укупна Пнето =143,90</t>
  </si>
  <si>
    <t>спрат укупна Пнето =115,80</t>
  </si>
  <si>
    <t>укупно Пос 1.1.</t>
  </si>
  <si>
    <t>м²</t>
  </si>
  <si>
    <t>Демонтажа постојеће фасадне столарије, са демонтажом штокова и свих опшава.</t>
  </si>
  <si>
    <t>Сав шут прикупити утоварити у камион, транспортовати на депонију и  истоварити из камиона уз грубо планирање.</t>
  </si>
  <si>
    <t>Обрачун по комаду са одвозом шута на депонију .</t>
  </si>
  <si>
    <t xml:space="preserve">приземље </t>
  </si>
  <si>
    <t>двокрилна улазна врата димензија 150/(200+90) цм</t>
  </si>
  <si>
    <t>кружни прозор Ø 60 цм</t>
  </si>
  <si>
    <t>прозор са дуплим крилима у широкој кутиј димензија 240/170 цм</t>
  </si>
  <si>
    <t>прозор са дуплим крилима у широкој кутиј димензија 100/210цм</t>
  </si>
  <si>
    <t>спрат</t>
  </si>
  <si>
    <t>прозор са дуплим крилима у широкој кутији димензија 210/350 цм</t>
  </si>
  <si>
    <t>прозор са дуплим крилима у широкој кутији прозор димензија 210/240 цм</t>
  </si>
  <si>
    <t>прозор са дуплим крилима у широкој кутији  димензија 65/200 цм</t>
  </si>
  <si>
    <t>прозор са дуплим крилима у широкој кутији  димензија 115/315 цм</t>
  </si>
  <si>
    <t>прозор са дуплим крилима у широкој кутији  димензија 115/210 цм</t>
  </si>
  <si>
    <t>врата димензија 80/225+45 цм</t>
  </si>
  <si>
    <t>Демонтажа постојеће унутрашње столарије, са демонтажом штокова и свих опшава.</t>
  </si>
  <si>
    <t>Сав шут прикупити утоварити у камион, транспортовати на депонију и   истоварити из камиона уз грубо планирање.</t>
  </si>
  <si>
    <t>приземље</t>
  </si>
  <si>
    <t>једнокрилна врата димензија 127/255 цм</t>
  </si>
  <si>
    <t>једнокрилна врата димензија 90/185цм</t>
  </si>
  <si>
    <t>једнокрилна врата димензија 100/205 цм</t>
  </si>
  <si>
    <t>једнокрилна врата димензија 80/205 цм</t>
  </si>
  <si>
    <t>једнокрилна врата димензија 70/205 цм</t>
  </si>
  <si>
    <t>једнокрилна врата димензија 150/260 цм</t>
  </si>
  <si>
    <t>једнокрилна врата димензија 100/210 цм</t>
  </si>
  <si>
    <t>Скидање свих слојева пода, са подлогом у коју је постављен, све до конструкције.</t>
  </si>
  <si>
    <t>Сав шут утоварити у камион, транспортовати на депонију и   истоварити из камиона уз грубо планирање.</t>
  </si>
  <si>
    <t>Обрачун по м² са одвозом шута на депонију.</t>
  </si>
  <si>
    <t>1.4.1.</t>
  </si>
  <si>
    <t>скидање свих слојева пода до конструкције</t>
  </si>
  <si>
    <t>=5,15+5,95+6,1+20,85+14,95+6,95+53,2+19,55+5,7</t>
  </si>
  <si>
    <t>=6,5+26,9+3,05+6,5+72,85</t>
  </si>
  <si>
    <t>укупно Пос 1.4.1.</t>
  </si>
  <si>
    <t>1.4.2.</t>
  </si>
  <si>
    <t>терасе, скидање свих слојева (завршна облога, слој за пад, хидроизолација и сл.)</t>
  </si>
  <si>
    <t>=5,7+16,7+5,7</t>
  </si>
  <si>
    <t>1.4.3.</t>
  </si>
  <si>
    <t>скидање постојеће винил облоге са унутрашњег степеништа са брушењем подлоге и са уклањањем свих слојева лепка, нечистоће и сл.</t>
  </si>
  <si>
    <t>=20*2*(0,175+0,28)*1,1+1,1*2,36</t>
  </si>
  <si>
    <t>1.5.</t>
  </si>
  <si>
    <t>Демонтажа постојећих дрвених облога са зидова, са демонтажом потконструкције.</t>
  </si>
  <si>
    <t>Обрачун по м² са одвозом шута на депонију и потребном радном скелом.</t>
  </si>
  <si>
    <t>=2*(26,95+26,4)*2</t>
  </si>
  <si>
    <t>=2*(41,35+45,63)*2</t>
  </si>
  <si>
    <t>укупно Пос 1.5.</t>
  </si>
  <si>
    <t>1.6.</t>
  </si>
  <si>
    <t>Демонтажа столица постављеним на каскадама амфитеатра.</t>
  </si>
  <si>
    <t>Столице демонтирати,  шут утоварити у камион, транспортовати на депонију и   истоварити из камиона уз грубо планирање.</t>
  </si>
  <si>
    <t>Обрачун по комаду са одвозом шута на депонију.</t>
  </si>
  <si>
    <t>1.7.</t>
  </si>
  <si>
    <t xml:space="preserve">Обијање малтера са унутрашњих зидова. </t>
  </si>
  <si>
    <t>Обити малтер са зидова, очистити само нестабилан малтер у спојницама.</t>
  </si>
  <si>
    <t>Челичним четкама очистити површину опека и опрати зидове водом.</t>
  </si>
  <si>
    <t xml:space="preserve">Шут прикупити, изнети, утоварити на камион и одвести на градску депонију. </t>
  </si>
  <si>
    <t>Обрачун дат по м², са одвозом шута  на депонију и потребном радном скелом.</t>
  </si>
  <si>
    <t>=3,35*(38,75+22,7+11,85+36,45+25,05+10,7)+2,6*(9,9+9,8+10,0)-(1,27*2,55+1,5*2,6-3,0*2)-5,1</t>
  </si>
  <si>
    <t>=3,22*(14,0+44,7+7,1+14,0+41,75)-(2,1*3,5*2+2,1*2,4*2+1,15*3,15*2-3,0*6)</t>
  </si>
  <si>
    <t>укупно Пос 1.7.</t>
  </si>
  <si>
    <t>1.8.</t>
  </si>
  <si>
    <t>Обијање плафона од малтера на трсци, са демонтажом потконструкције од дрвених летви.</t>
  </si>
  <si>
    <t>Сав шут прикупити и транспортовати на депонију.</t>
  </si>
  <si>
    <t>Обрачун по м², са радном скелом и одвозом шута на депонију.</t>
  </si>
  <si>
    <t>=5,15+5,95+6,1+20,85+5,5+14,95+6,95+53,2+19,55+5,7</t>
  </si>
  <si>
    <t>укупно Пос 1.8.</t>
  </si>
  <si>
    <t>1.10.</t>
  </si>
  <si>
    <t>Обијање малтера са фасадних зидова</t>
  </si>
  <si>
    <t>=109,5+13,55*2+6,7*4+141,20-(2,4*1,7*2+2,1*3,5*2+2,1*2,4*2+1,15*3,15*2-3,0*8)+0,52*(2,5*2+6,3+3,1*2+7,8+5,4*2+2,21*2*2+3,9*2+2,01*2*2)+113,63+104,55</t>
  </si>
  <si>
    <t>1.11.</t>
  </si>
  <si>
    <t xml:space="preserve">Рушење зидова од опекарских производа, који су обострано малтерисани или имају облогу од керамичких плочица. Са зидом порушити и конструктивне елеменате у оквиру зида. </t>
  </si>
  <si>
    <t>Рушење зидова радити у свему према графичкој документацији. Обрачун за рушење зидова дат је са одбијеним отворима.</t>
  </si>
  <si>
    <t>Обрачун по м²,  са одвозом шута на депонију и потребном радном скелом.</t>
  </si>
  <si>
    <t>1.11.1.</t>
  </si>
  <si>
    <t>зид д=12 цм, приземље</t>
  </si>
  <si>
    <t>=2,73*1,46*2-0,7*2,05*2</t>
  </si>
  <si>
    <t>1.11.2.</t>
  </si>
  <si>
    <t>лучни зид д=20 цм</t>
  </si>
  <si>
    <t>=2,35*(1,08+1,10+0,9)</t>
  </si>
  <si>
    <t>1.12.</t>
  </si>
  <si>
    <t>Демонтажа кровног покривача од бибер црепа (двоструко покривање), са демонтажом свих лимених опшава са крова.</t>
  </si>
  <si>
    <t>Сав демонтирани материјал спустити са објекта, упаковати, утоварити у камион и транспортовати на депонију.</t>
  </si>
  <si>
    <t>Обрачун по м², мерено по косини крова, са одвозом шута на градску депонију.</t>
  </si>
  <si>
    <t>бибер цреп</t>
  </si>
  <si>
    <t>1.13.</t>
  </si>
  <si>
    <t>Пажљива демонтажа свих слојева крова испод црепа ( летава, хидроизолације, дашчане оплате и слично).</t>
  </si>
  <si>
    <t>Све спустити са крова, утоварити у камион и транспортовати на депонију.</t>
  </si>
  <si>
    <t>Обрачун по м², мерено по косини крова, шута на градску депонију.</t>
  </si>
  <si>
    <t>1.14.</t>
  </si>
  <si>
    <t>Демонтажа лимених олучних   вертикала  са демонтирањем носача олука.</t>
  </si>
  <si>
    <t>Сав шут прикупити, спустити са објекта и транспортовати на депонију.</t>
  </si>
  <si>
    <t>Обрачун по м¹ са одвозом шута на депонију.</t>
  </si>
  <si>
    <t>=8,5*2</t>
  </si>
  <si>
    <t>Ø 80</t>
  </si>
  <si>
    <t>=3,85*2+4,55*2</t>
  </si>
  <si>
    <t>укупно Пос 1.14.</t>
  </si>
  <si>
    <t>м¹</t>
  </si>
  <si>
    <t>1.15.</t>
  </si>
  <si>
    <t xml:space="preserve">Демонтажа олучних хоризонтала пресека 15/15 цм, са делом који се подвлачи под кровни покривач, све од поцинкованог лима, са демонтирањем носача олука. </t>
  </si>
  <si>
    <t>=14,45*2</t>
  </si>
  <si>
    <t>1.16.</t>
  </si>
  <si>
    <t>Демонтажа свих лимених опшава на фасади.</t>
  </si>
  <si>
    <t>Лимене опшаве са свим слојевима демонтирати, спустити са објекта, упаковати, утоварити у камион и транспортовати на депонију и истоварити.</t>
  </si>
  <si>
    <t>опшав терасе РШ око 80 цм</t>
  </si>
  <si>
    <t>=1,76*2+4,9+3,1*2+7,8</t>
  </si>
  <si>
    <t>опшав венца на фасади РШ од 20 цм до 30 цм</t>
  </si>
  <si>
    <t>=13,73*2</t>
  </si>
  <si>
    <t>РШ око 30 цм</t>
  </si>
  <si>
    <t>=14,03*2</t>
  </si>
  <si>
    <t>РШ око 40 цм</t>
  </si>
  <si>
    <t>=8,02*2+8,05*2</t>
  </si>
  <si>
    <t>1.17.</t>
  </si>
  <si>
    <t>Пажљиво уклањање земљаних слојева (блата) из таванске конструкције.</t>
  </si>
  <si>
    <t xml:space="preserve">Положено блато пажљиво уклонити алатом који не производи вибрације и уз ограничено присуство радника. </t>
  </si>
  <si>
    <t>Кретање радника се мора ограничити на најнужније да би се избегли угиби.</t>
  </si>
  <si>
    <t>Обрачун по м²  са одвозом шута на депонију.</t>
  </si>
  <si>
    <t>1.18.</t>
  </si>
  <si>
    <t>Демонтажа постојеће металне ограде спољног степеништа.</t>
  </si>
  <si>
    <t>Ограду демонтирати, утоварити у камион,  транспортовати на депонију и истоварити..</t>
  </si>
  <si>
    <t>ограда висине 90 цм</t>
  </si>
  <si>
    <t>=1,3*2+1,81</t>
  </si>
  <si>
    <t>1.19.</t>
  </si>
  <si>
    <t>Рушење постојећег тротоара са свим слојевима и ископом око зидова објекта да би се утврдило да ли постоји дупли темељни зид са вентилирајућим простором између и активирањем старог вентилационог система.</t>
  </si>
  <si>
    <t>Са ископом слојева земље испод тротоара, ископати и земљу за четири новопројектована темеља степеништа димензија 45/45/90 цм..</t>
  </si>
  <si>
    <t>Просечна претпостављена дебљина свих слојева је око 30 цм, а на месту темеља је потребно урадити ископ до дубине 90 цм.</t>
  </si>
  <si>
    <t>Обрачун по м³.</t>
  </si>
  <si>
    <t>=030*(310,72-238,66)+4*0,45*0,45*0,9</t>
  </si>
  <si>
    <t>м³</t>
  </si>
  <si>
    <t>РАДОВИ ДЕМОНТАЖЕ И РУШЕЊА - укупно:</t>
  </si>
  <si>
    <t>БЕТОНСКИ И АРМИРАНО БЕТОНСКИ РАДОВИ</t>
  </si>
  <si>
    <t xml:space="preserve">Набавка материјала и замена постојећег дрвеног надпрозорника, који је иструлио, новим у виду два челична носача. </t>
  </si>
  <si>
    <t xml:space="preserve">Зид који се подупире је ширине 50 цм са малтером, па ће бити потребно поставити  четири челична носача  дужа од отвора за по 15 цм са сваке стране.  </t>
  </si>
  <si>
    <t xml:space="preserve">Пре извођења радова потребно је извршити подупирање постојећег надпрозорника. Након тога може се приступити изради нових челичних носача. </t>
  </si>
  <si>
    <t>На местима у зиду где ће бити ослонци челичним носачима потребно је отворити рупе и поставити бетонске подметаче за челичне греде, минималних димензија 20х20 цм, а у ширини зида.</t>
  </si>
  <si>
    <t xml:space="preserve">Када бетон очврсне да се може оптеретити треба истесати усек са једне стране у целој ширини будућег отвора, а у  дебљини челичног I носача. </t>
  </si>
  <si>
    <t xml:space="preserve">У овај усек увући носач и наместити га да добро налегне на подметаче. Преко горње ножице постављати клинове и онда простор између клинова залити цементним малтером. </t>
  </si>
  <si>
    <t>Када малтер очврсне (минимум седам дана) да може да прими оптерећење истесати и са друге стране исти усек и наместити други носач и поновити цео поступак.</t>
  </si>
  <si>
    <t xml:space="preserve">Носаче претходно избушити и   повезати их гвозденим шипкама са наврткама. </t>
  </si>
  <si>
    <t>Радити у свему према Техничком опису уз статички прорачун.</t>
  </si>
  <si>
    <t>Обрачун по м¹ изведеног натпрозорника према опису.</t>
  </si>
  <si>
    <t xml:space="preserve">м¹ </t>
  </si>
  <si>
    <t xml:space="preserve">Набавка материјала и бетонирање хоризонталних серклажа армираним бетоном МБ 30 (С25/30). </t>
  </si>
  <si>
    <t>Радити у свему према статичком прорачуну и детаљима арматуре.</t>
  </si>
  <si>
    <t>Обрачун по м³ са потребном оплатом.</t>
  </si>
  <si>
    <t>у зиду од опеке старог формата</t>
  </si>
  <si>
    <t>=0,20*0,20*(1,08+1,1+0,9)</t>
  </si>
  <si>
    <t xml:space="preserve">Набавка материјала и бетонирање тротоара. </t>
  </si>
  <si>
    <t xml:space="preserve">Тротоар је лакоармирана бетонска плоча дебљине д=12 цм, МБ 25 (С20/25), армирано мрежом  Q 188, постављеном у средину слоја.  </t>
  </si>
  <si>
    <t>Обрачун по м² са потребном оплатом и арматуром.</t>
  </si>
  <si>
    <t>=310,72-238,66</t>
  </si>
  <si>
    <t>2.4.</t>
  </si>
  <si>
    <t>Набавка материјала и израда тампон слоја дебљине д=10 цм испод плоче тротоара и темеља за челична ојачања степеништа.</t>
  </si>
  <si>
    <t>Тампон слој извести бетоном МБ15    (С 12/15)</t>
  </si>
  <si>
    <r>
      <t>Обрачун по м²</t>
    </r>
    <r>
      <rPr>
        <sz val="12"/>
        <rFont val="Arial"/>
        <family val="2"/>
      </rPr>
      <t>.</t>
    </r>
  </si>
  <si>
    <t>=310,72-238,66+0,45*0,45*4</t>
  </si>
  <si>
    <t>2.5.</t>
  </si>
  <si>
    <t>Набавка материјала и репарација бетонских газишта степеника и подеста, ради довођења у пројектовану геометрију.</t>
  </si>
  <si>
    <t>Репарацију радити репаратурним малтером намењеном за санацију и изравнање бетонских површина.</t>
  </si>
  <si>
    <t>Припрему површина и наношење материјала радити у свему према спецификацији произвођача.</t>
  </si>
  <si>
    <t>Обрачун по м² санираних површина.</t>
  </si>
  <si>
    <t>=(0,16+0,3)*5*2*0,95+0,95*2,0</t>
  </si>
  <si>
    <t>БЕТОНСКИ И АРМИРАНО БЕТОНСКИ РАДОВИ - укупно:</t>
  </si>
  <si>
    <t>ЗИДАРСКИ РАДОВИ</t>
  </si>
  <si>
    <t>Набавка материјала и зидање зида опеком старог формата у продужном малтеру 1:2:6.</t>
  </si>
  <si>
    <t>Дебљина зида д=15 цм.</t>
  </si>
  <si>
    <t>Обрачун по м².</t>
  </si>
  <si>
    <t>=2,35*(1,08+1,1+0,9)</t>
  </si>
  <si>
    <t>Набавка материјала и презиђивање венца од опеке на фасади.</t>
  </si>
  <si>
    <t>Све деградиране и невезане опеке уклонити пажљиво и заменити их новим или у потпуности президати у продужном малтеру размере 1:2:6.</t>
  </si>
  <si>
    <t>Радити у свему према постојећем венцу и конзерваторским условима Завода за заштиту споменика културе града Београда.</t>
  </si>
  <si>
    <t>Обрачун по м¹.</t>
  </si>
  <si>
    <t>=1,86*2*2+4,96+3,42*2+7,3+7,45*2</t>
  </si>
  <si>
    <t>Набавка материјала и презиђивање стубаца на терасама.</t>
  </si>
  <si>
    <t>Радити у свему према постојећим стубовима и конзерваторским условима Завода за заштиту споменика културе града Београда.</t>
  </si>
  <si>
    <t>=0,5*0,5*0,45*14</t>
  </si>
  <si>
    <t>Набавка материјала и зидање зида и зазиђивање отвора у зиду укупне дебљине д=20 цм, опеком старог формата.</t>
  </si>
  <si>
    <t>Зид зидати у продужном малтеру размере 1:2:6 опеком дебљине д=15 цм, са потребним аб серклажима.</t>
  </si>
  <si>
    <t>=0,95*0,55+0,8*2,05+(1,5+2,8)/2*(2,7+0,3)*2</t>
  </si>
  <si>
    <t>Набавка материјала и санација пукотина у зидовима.</t>
  </si>
  <si>
    <t>Пукотине величине до максимум 2 мм и пукотине са отворима преко 2 мм до највише 4 мм, санирати тако што ће се,  дуж пукотина, након што је обијен малтер до површине опеке, уклонити евентуални лабави делова опеке.</t>
  </si>
  <si>
    <t>На месту пукотине у њеној  широј зони нанети грађевински лепак и одговарајућу стаклену мрежицу у виду траке или “тканине” веће ширине од ширине пукотине и припремити за поновно малтерисање.</t>
  </si>
  <si>
    <t>Оштећења конструктивног карактера са пукотинама преко 4 мм морају се санирати ињектирањем одговарајућим репаратурним малтером.</t>
  </si>
  <si>
    <t>Процена пројектанта је да је потребно санирати највише 10% укупне површине зидова, а стварна количина ће се одредити на лицу места писменим путем, након обијања малтера са свих зидова.</t>
  </si>
  <si>
    <t>Радити у свему према Техничком опису уз конструкцију.</t>
  </si>
  <si>
    <t>приземље, унутрашњи зидови</t>
  </si>
  <si>
    <t>=0,10*(3,35*(38,75+22,7+11,85+36,45+25,05+10,7)+2,6*(9,9+9,8+10,0)-(1,27*2,55+1,5*2,6-3,0*2)-5,1)</t>
  </si>
  <si>
    <t>спрат, унутрашњи зидови</t>
  </si>
  <si>
    <t>=0,10*(3,22*(14,0+44,7+7,1+14,0+41,75)-(2,1*3,5*2+2,1*2,4*2+1,15*3,15*2-3,0*6))</t>
  </si>
  <si>
    <t>спољни зидови</t>
  </si>
  <si>
    <t>=0,10*(109,5+13,55*2+6,7*4+141,20-(2,4*1,7*2+2,1*3,5*2+2,1*2,4*2+1,15*3,15*2-3,0*8)+0,52*(2,5*2+6,3+3,1*2+7,8+5,4*2+2,21*2*2+3,9*2+2,01*2*2)+113,63+104,55)</t>
  </si>
  <si>
    <t>укупно Пос 3.4.</t>
  </si>
  <si>
    <t>3.5.</t>
  </si>
  <si>
    <r>
      <t xml:space="preserve">Набавка материјала и малтерисање унутрашњих зидова, преко претходно припремљених зидова, малтером против исољавања типа Diathonite rinzaffo д=0,5цм или одговарајуће, карактеристика отпорности на дифузију водене паре </t>
    </r>
    <r>
      <rPr>
        <sz val="10"/>
        <rFont val="Calibri"/>
        <family val="2"/>
      </rPr>
      <t xml:space="preserve">µ≤8, </t>
    </r>
    <r>
      <rPr>
        <sz val="10"/>
        <rFont val="Arial"/>
        <family val="2"/>
      </rPr>
      <t>капацитет апсорпције водене паре 0,35кг/м2/за 30мин., адхезије за подлогу 0,258N/mm2, одличне отпорности на утицај соли и смрзавање.</t>
    </r>
  </si>
  <si>
    <t>Пре почетка малтерисања на зидове нанети одговарајући прајмер типа Aquabond истог произвођача, ради бољег пријањања малтера..</t>
  </si>
  <si>
    <t>Обрачун по м² описане позиције.</t>
  </si>
  <si>
    <t>=2,0*(9,9+9,8+10,10+38,55+13,9+21,35+11,85+36,15+25,0+10,7+0,8*2,05+(1,5+2,8)/2*(2,7+0,3)*2)</t>
  </si>
  <si>
    <t>3.6.</t>
  </si>
  <si>
    <r>
      <t xml:space="preserve">Набавка материјала и малтерисање зидова паропропусним малтером са високом апсорпцијом влаге типа Diathonite Deumix или одговарајуће, карактеристика паропропусности </t>
    </r>
    <r>
      <rPr>
        <sz val="10"/>
        <rFont val="Calibri"/>
        <family val="2"/>
      </rPr>
      <t>µ</t>
    </r>
    <r>
      <rPr>
        <sz val="11"/>
        <rFont val="Arial"/>
        <family val="2"/>
      </rPr>
      <t xml:space="preserve">=4, моћ апсорпције влаге 0,63кг/м2 за 30мин. </t>
    </r>
    <r>
      <rPr>
        <sz val="11"/>
        <rFont val="Calibri"/>
        <family val="2"/>
      </rPr>
      <t>Λ=0,08W/mK</t>
    </r>
    <r>
      <rPr>
        <sz val="10"/>
        <rFont val="Arial"/>
        <family val="2"/>
      </rPr>
      <t>.</t>
    </r>
  </si>
  <si>
    <t xml:space="preserve">Малтер се наноси у слоју дебљине 1,5 цм, преко површина малтерисаних малтером Diathonite rinzaffo, а на осталим површинама преко одговарајућег прајмера у дебљини од д=2 цм, што је саставни део позиције. </t>
  </si>
  <si>
    <t>Радити у свему према спецификацији произвођача, Техничком опису и детаљима.</t>
  </si>
  <si>
    <t>д=1,5 цм</t>
  </si>
  <si>
    <t>=2,0*(9,9+9,8+10,10+38,55+13,9+21,35+11,85+36,15+25,0+10,7)</t>
  </si>
  <si>
    <t>д=2,0 цм</t>
  </si>
  <si>
    <t>=1,5*(9,9+9,8+10,10+38,55+13,9+21,35+11,85+36,15+25,0+10,7)</t>
  </si>
  <si>
    <t>3.7.</t>
  </si>
  <si>
    <t xml:space="preserve">Набавка материјала и малтерисање зидова паропропусним малтером типа Diathonite Acoustix или одговарајуће.   </t>
  </si>
  <si>
    <t xml:space="preserve">Малтер има следеће карактеристике: повећану звучну апсорпцију α 70% и термичка својства λ= 0,083W/mK, паропропусност  µ= 4, класа ватроотпорности А1, чврстоћа на притисак 3N/mm2 . </t>
  </si>
  <si>
    <t xml:space="preserve">Малтер се наноси у дебљини д= 1,5 цм, преко одговарајућег прајмера Aquabond, што је саставни део позиције. </t>
  </si>
  <si>
    <t>Радити у свему према спецификацији произвођача и Техничком опису.</t>
  </si>
  <si>
    <t>=3,22*(13,95+40,8+13,95+41,55+0,8*2,05+(1,5+2,8)/2*(2,7+0,3)*2))-(2,1*2,4*2+2,1*3,6*2+(0,65*2,0*2*2+0,8*2,8*2)-3*6)</t>
  </si>
  <si>
    <t>ЗИДАРСКИ РАДОВИ - укупно</t>
  </si>
  <si>
    <t>ТЕСАРСКИ РАДОВИ</t>
  </si>
  <si>
    <t>Набавка материјала и летвисање крова летвама димензија 24/48 мм, на размаку од 25 цм, за двоструко покривање бибер црепом .</t>
  </si>
  <si>
    <t>Обрачун по м², мерено по косини.</t>
  </si>
  <si>
    <t>=205,19/0,866</t>
  </si>
  <si>
    <t>ТЕСАРСКИ РАДОВИ - укупно</t>
  </si>
  <si>
    <t>5.</t>
  </si>
  <si>
    <t>ПОКРИВАЧКИ РАДОВИ</t>
  </si>
  <si>
    <t>5.1.</t>
  </si>
  <si>
    <t>Набавка материјала и покривање крова бибер црепом, двоструко крунско покривање. Цреп мора бити раван, неоштећен и квалитетан.</t>
  </si>
  <si>
    <t xml:space="preserve">У првом и последњем реду поставити по два реда црепа. У цену улазе и постављање слемена и грбина од ћерамиде у продужном малтеру. </t>
  </si>
  <si>
    <t>Обрачун по м² постављене површине.</t>
  </si>
  <si>
    <t>ПОКРИВАЧКИ РАДОВИ - укупно</t>
  </si>
  <si>
    <t>6.</t>
  </si>
  <si>
    <t>ИЗОЛАТЕРСКИ РАДОВИ</t>
  </si>
  <si>
    <t>6.1.</t>
  </si>
  <si>
    <t xml:space="preserve">Набавка материјала и израда хидроизолације плоче на тлу,  санитарних чворова и тераса - равних кровова. </t>
  </si>
  <si>
    <t>Хидроизолација је типа Policem или одговарајуће.</t>
  </si>
  <si>
    <t>Постојећу подлогу очистити,одстранити све невезане делове, ако је потребно искрпити оштећења, отпрашити и одмастити и премазати прајмером истог произвођача.</t>
  </si>
  <si>
    <t>Све спојеве зид-под изид-зид обрадити гумираном полиестерском траком, продоре обрадити гумираним полистиренским манжетнама</t>
  </si>
  <si>
    <t xml:space="preserve">На комплетну површину нанети 3 слоја четком, унакрсно или прскањем високо еластичног цементно-полимерног малтера (приоњивости 3N/mm, отпорност на продор воде под негативним притиском до 5 бара) </t>
  </si>
  <si>
    <t xml:space="preserve">Други слој нанети након 24 часа, све радити према тех листу и спецификацији произвођача. </t>
  </si>
  <si>
    <t xml:space="preserve">Радити у свему према спецификацији произвођача. </t>
  </si>
  <si>
    <t>У санитарним чворовима и терасама, уз обимне зидове у висини од 10 цм подићи хидроизолацију.</t>
  </si>
  <si>
    <t>Обрачун по м² изведене хидроизолације.</t>
  </si>
  <si>
    <t>=142,45+5,6+5,6+5,7+16,7+5,7+0,10*(13,9+10,7+10,7*2+17,9)</t>
  </si>
  <si>
    <t>6.2.</t>
  </si>
  <si>
    <t>Набавка материјала и израда хидроизолације зидова у санитарним чворовима и зидова на које се поставља дрвена облога.</t>
  </si>
  <si>
    <t xml:space="preserve">Хидроизолациај типа Watstop или одговарајуће наноси се преко омалтерисаних зидова (Rinzaffо малтер). Хидроизолација треба да спречи продор влаге на унутрашњу дрвену облогу зида, а који је отпоран на негативни притисак влаге од мин. 8 АТМ.  </t>
  </si>
  <si>
    <t>Карактеристике овог материјала су отпорност на притисак влаге 9,5 АТМ, одлична отпорност на соли, висока адхезиона моћ 2,5-3 N/mm2, oтпорност на убрзани тест старења 2000 сати/10 година</t>
  </si>
  <si>
    <t>зидови санитарног чвора</t>
  </si>
  <si>
    <t>=2,78*(13,9+10,7)</t>
  </si>
  <si>
    <t>зидови са облогом од дрвета</t>
  </si>
  <si>
    <t>=3,01*3,85*2+6,2*(2,95*2+12,7)</t>
  </si>
  <si>
    <t>укупно Пос 6.2.</t>
  </si>
  <si>
    <t>6.3.</t>
  </si>
  <si>
    <t>Набавка материјала и израда термоизолације таванице.</t>
  </si>
  <si>
    <t>Термоизолација је од камене вуне дебљине д=20 цм, обострано каширана фолијом.</t>
  </si>
  <si>
    <t>Уграђена термоизолација мора имати термичке и механичке особине, прописане елаборатом грађевинске физике.</t>
  </si>
  <si>
    <t>Обрачун по м² уграђене термоизолације..</t>
  </si>
  <si>
    <t>6.4.</t>
  </si>
  <si>
    <t>Набавка материјала и израда термоизолације у плафону испод терасе - равног крова.</t>
  </si>
  <si>
    <t xml:space="preserve">Термоизолација је од камене вуне дебљине д=10 цм, са паропропусном воденепропусном фолијом. </t>
  </si>
  <si>
    <t>Термоизолација се поставља  у зони потконструкције спуштеног плафона.</t>
  </si>
  <si>
    <t>Обрачун по м² уграђене термоизолације.</t>
  </si>
  <si>
    <t>=10,70*2</t>
  </si>
  <si>
    <t>6.5.</t>
  </si>
  <si>
    <t>Набвавка материјала и постављање паропропусне, водонепропусне, армиране фолије преко летава у крову.</t>
  </si>
  <si>
    <t>Радити у свему према спецификацији произвођача.</t>
  </si>
  <si>
    <t>6.6.</t>
  </si>
  <si>
    <t>Набавка материјала и постављање термиозилације од камене вуне д=5 цм, обострано обложене фолијом.</t>
  </si>
  <si>
    <t>Термоизолација се поставља у зони потконструкције дрвене облоге зидова.</t>
  </si>
  <si>
    <t>Обрачун по м² уграђене термоизолације</t>
  </si>
  <si>
    <t>ИЗОЛАТЕРСКИ РАДОВИ - укупно</t>
  </si>
  <si>
    <t>7.</t>
  </si>
  <si>
    <t>СУВОМОНТАЖНИ РАДОВИ</t>
  </si>
  <si>
    <t>7.1.</t>
  </si>
  <si>
    <t>Набавка и уградња спуштеног плафона пожарне ватроотпорности F 60.</t>
  </si>
  <si>
    <t>Спуштени плафон је од двоструких ватротпорних гипс картонских RF плоча, типа Кнауф Ридурит или одговарајуће, дебљине д= 2х15 мм, на одговарајућој потконструкцији у два правца.</t>
  </si>
  <si>
    <t>Спојеве бандажирати и гитовати специјалном масом према упутству произвођача, као припрему за завршну обраду.</t>
  </si>
  <si>
    <t xml:space="preserve">Радити према пројекту,  важећим прописима и приложеним детаљима. </t>
  </si>
  <si>
    <t>Пре почетка радова извођач  је дужан да уради детаљне радионичке цртеже диспозиције плафона и да их са узорком достави пројектанту на оверу.</t>
  </si>
  <si>
    <t>Извођач је дужан да достави атест за уграђени материјал од акредитоване лабораторије, у свему према СРПС ЕН 13501-2.</t>
  </si>
  <si>
    <t>Обрачун по м² обухвата испоруку и монтажу плоча, потконструкције, испуњавање спојница смесом за спојнице, остављане отвора за расвету и остале елементе плафона, завршне лајсне као и радну скелу.</t>
  </si>
  <si>
    <t>=142,45+115,15</t>
  </si>
  <si>
    <t>7.2.</t>
  </si>
  <si>
    <t>Набавка и уградња спуштеног плафона од гипскартонских плоча дебљине д=12,5 мм, на одговарајућој металној потконструкцији.</t>
  </si>
  <si>
    <t>У влажним просторима предвидети влагоотпорне ГКП и нерђајућу потконструкцију.</t>
  </si>
  <si>
    <t>7.2.1.</t>
  </si>
  <si>
    <t>стандардне ГКП д=12,5 мм</t>
  </si>
  <si>
    <t>=142,45-52,25-5,60*2</t>
  </si>
  <si>
    <t xml:space="preserve">спрат </t>
  </si>
  <si>
    <t>=6,45+29,7+6,45+72,55</t>
  </si>
  <si>
    <t>укупно Пос 7.2.1.</t>
  </si>
  <si>
    <t xml:space="preserve">м² </t>
  </si>
  <si>
    <t>7.2.2.</t>
  </si>
  <si>
    <t>влагоотпорне ГКП д=12,5 мм</t>
  </si>
  <si>
    <t>=6,5*2</t>
  </si>
  <si>
    <t>7.3.</t>
  </si>
  <si>
    <t>Набавка и уградња монтажних пожарноотпорних зидова, дебљине д=13,5 цм, атестираних на ватроотпорност од 120 минута, класа Ф 120.</t>
  </si>
  <si>
    <t>Зид се састоји од одговарајуће металне потконструкције, обостране двослојне ватроотпорне РФ ГКП дебљине д=2х15 мм и камене вуне дебљине д=7,0 цм.</t>
  </si>
  <si>
    <t xml:space="preserve">Зид мора поседовати атест акредитоване лабораторије на ватроотпорност од 120 минута, као и извештај овлашћене институције  за испитивање материјала у свему према SRPS U.J1 090 . </t>
  </si>
  <si>
    <t>Продори инсталација кроз противпожарне зидове ће се заптивати вишекомпонентном  ватроотпорном смесом која омогућава исту ватроотпорност продора од 120 минута.</t>
  </si>
  <si>
    <t>Звучна заштита овог система монтажних зидова  је F=59 db</t>
  </si>
  <si>
    <t>На местима предвиђеним за уградњу унутрашње јединице клима уређаја уградити сва потребна ојачања, а према спецификацији произвођача .</t>
  </si>
  <si>
    <t>На свим истуреним угловима уградити одговарајуће заштитне угаонике. Спојнице између плоча се обрађују смесом за испуњавање спојница.</t>
  </si>
  <si>
    <t xml:space="preserve">На местима где је предвиђена уградња противпожарних врата, конструкција је ојачана челичним поцинкованим УА профилима који се, преко Л прикључних профила  монтирају директно на носећу подну и плафонску конструкцију. </t>
  </si>
  <si>
    <t>Обрачун по м² изведених зидова без одбијања отвора, са свим ојачањима.</t>
  </si>
  <si>
    <t>зид са ознаком ППЗ</t>
  </si>
  <si>
    <t>=3,5*(4,0+2,6)</t>
  </si>
  <si>
    <t>7.5.</t>
  </si>
  <si>
    <t>Набавка материјала и уградња преградних зидова дебљине д=10 цм, са обостраном облогом од двослојних гипс картонских плоча дебљине д=2х12,5 мм, на одговарајућој челичној потконструкцији, са термичком и звучном изолационом испуном.</t>
  </si>
  <si>
    <t>На споју монтажног зида и пода поставити меку звучну изолациону траку</t>
  </si>
  <si>
    <t xml:space="preserve">На местима где је предвиђена уградња врата, конструкција је ојачана челичним поцинкованим УА профилима који се, преко Л прикључних профила  монтирају директно на носећу подну и плафонску конструкцију. </t>
  </si>
  <si>
    <t>На свим истуреним угловима уградити типске заштитне угаонике. Спојнице између плоча се обрађују смесом за испуњавање спојница.</t>
  </si>
  <si>
    <t>Обрачун по м² изведених зидова без одбијања отвора.</t>
  </si>
  <si>
    <t>=3,5*(1,55+1,60)</t>
  </si>
  <si>
    <t>7.6.</t>
  </si>
  <si>
    <t xml:space="preserve">Набавка материјала и уградња каскада код спуштених плафона пожарне ватроотпорности F 60. </t>
  </si>
  <si>
    <t>Каскаде су од ватроотпорних  гипс картонских плоча дебљине д=2х15 мм и фиксирају се преко одговарајуће  металне потконструкције.</t>
  </si>
  <si>
    <t>Извођач је дужан да достави атест за уграђени материјал од домаће акредитоване лабораторије, у свему према СРПС ЕН 13501-2.</t>
  </si>
  <si>
    <t>Обрачун по м¹ обухвата испоруку и монтажу плоча и потконструкције, испуњавање спојница смесом за спојнице, као и радну скелу.</t>
  </si>
  <si>
    <t>каскада Г пресека развијене ширине 20+30 цм</t>
  </si>
  <si>
    <t>=11,42*2+12,73*2+12,56+29,29</t>
  </si>
  <si>
    <t>7.7.</t>
  </si>
  <si>
    <t xml:space="preserve">Набавка материјала и уградња ревизионог отвора у плафону за излазак у таван, димензија 60/60цм, од челичних профила са испуном од двослојних гипс картонских плоча дебљине д=2x15 мм и ватроотпорним дихтунгом. </t>
  </si>
  <si>
    <t>Ревизиони отвор мора бити отпоран на пожар 90 минута. Извођач је у обавези да достави атест.</t>
  </si>
  <si>
    <t>Обрачун по комаду уграђеног ревизионог отвора са атестом.</t>
  </si>
  <si>
    <t>7.8.</t>
  </si>
  <si>
    <t>Набавка материјала и израда кутија у спуштеном плафону, изнад уградних светиљки, димензија у свему према ЕЕ пројекту.</t>
  </si>
  <si>
    <t xml:space="preserve">Кутије израдити од двослојне, ватроотпорне гипс картонске плоче дебљине д=2х15 мм.  </t>
  </si>
  <si>
    <t xml:space="preserve">Радити према пројекту, важећим прописима и приложеним детаљима, а у свему према спецификацији произвођача. </t>
  </si>
  <si>
    <t>Обрачун по комаду.</t>
  </si>
  <si>
    <t>кутија за светиљку Ø 68 мм</t>
  </si>
  <si>
    <t>кутија за светиљку Ø 100 мм</t>
  </si>
  <si>
    <t>кутија за светиљку Ø 200 мм</t>
  </si>
  <si>
    <t>СУВОМОНТАЖНИ РАДОВИ - укупно</t>
  </si>
  <si>
    <t>8.</t>
  </si>
  <si>
    <t>СТОЛАРСКИ РАДОВИ</t>
  </si>
  <si>
    <t>1. Све позиције обрађене у столарским радовима радити у свему према шемама, детаљима и овереним радионичким цртежима.</t>
  </si>
  <si>
    <t>2. Израда радионичке документације је обавеза извођача, оверава је пројектант или надзорни орган.</t>
  </si>
  <si>
    <t>3. Након овере, за веће серије, извођач је дужан да уради прототип или узорке делова елемената.</t>
  </si>
  <si>
    <t>4. Завршна обрада је према појединачном опису и усвојеним узорцима завршних обрада.</t>
  </si>
  <si>
    <t>5. Оков се уграђује на основу усвојених узорака.</t>
  </si>
  <si>
    <t>6. У погледу тражених изолационих својстава (звучних и термичких), сва столарија мора задовољити захтеве важећих прописа.</t>
  </si>
  <si>
    <t>7. Сва столарија мора бити атестирана.</t>
  </si>
  <si>
    <t>8. Мере узети на лицу места.</t>
  </si>
  <si>
    <t>9. Отварање према приказу у основама.</t>
  </si>
  <si>
    <t>10. Извођач је обавезан да радионичке цртеже и узорке достави на сагласност аутору.</t>
  </si>
  <si>
    <t>8.1.</t>
  </si>
  <si>
    <t>унутрашња застакљена врата</t>
  </si>
  <si>
    <t>Набавка и уградња утрашњих застакљених врата израђених од фурнираног медијапана.</t>
  </si>
  <si>
    <t>Рам је од пуних храстових профила, Парапет је пун са облогом од фурнираног медијапана. Крило врата је пуно израђено од фурнираног медијапана или са испуном од стакла дебљине д=6 мм, са шлицованим ивицама ширине 2 цм.</t>
  </si>
  <si>
    <t>Врата у доњем делу обострано обложити алуминијумским лимом висине 8 цм, финално у равни парапета.</t>
  </si>
  <si>
    <t xml:space="preserve">Врата су опремљена одговарајућим оковом, шаркама, бравом са кључевима, паром  квака са шилтовима. </t>
  </si>
  <si>
    <t xml:space="preserve">Уградњу вршити у складу са радионичким детаљима које израђује извођач радова, на основу димензија позиција узетих на лицу места. </t>
  </si>
  <si>
    <t>Детаљи морају бити одобрени од стране одговорног пројектанта .</t>
  </si>
  <si>
    <t xml:space="preserve">При изради и монтажи позиције поштовати све препоруке произвођача профила. </t>
  </si>
  <si>
    <t>Обрачун по комаду уграђене и финално обрађене позиције.</t>
  </si>
  <si>
    <t>ознака 1</t>
  </si>
  <si>
    <t>двокрилна врата застакљена провидним равним стаклом дебљине д=4 мм</t>
  </si>
  <si>
    <t>зидарска мера 150/260 цм</t>
  </si>
  <si>
    <t>8.2.</t>
  </si>
  <si>
    <t>унутрашња фурнирана врата</t>
  </si>
  <si>
    <t xml:space="preserve">Набавка и уградња унутрашњих, једнокрилних, пуних, равних врата . Шток и рам крила су израђени од профила од пуног дрвета. </t>
  </si>
  <si>
    <t xml:space="preserve">Шток је са облогом од фурнираног медијапана. Врата у доњем делу обострано обложити алуминијумским лимом, висине 8 цм . </t>
  </si>
  <si>
    <t>Крило врата са испуном од стиродура.  Врата опремити дихтунг гумама по ободу крила, одговарајућим квалитетним оковом, шаркама, бравом са кључевима, паром квака са шилтовима, у свему по избору пројектанта.</t>
  </si>
  <si>
    <t>8.2.1.</t>
  </si>
  <si>
    <t>ознака 2</t>
  </si>
  <si>
    <t xml:space="preserve">једнокрилна пуна врата </t>
  </si>
  <si>
    <t>зидарска мера 100/205 цм</t>
  </si>
  <si>
    <t>8.2.2.</t>
  </si>
  <si>
    <t>ознака 3</t>
  </si>
  <si>
    <t xml:space="preserve">једнокрилна пуна врата  </t>
  </si>
  <si>
    <t>зидарска мера 100/210 цм</t>
  </si>
  <si>
    <t>8.4.</t>
  </si>
  <si>
    <t>унутрашња пуна врата</t>
  </si>
  <si>
    <t xml:space="preserve">Врата у доњем делу обострано обложити алуминијумским лимом, висине 8 цм . </t>
  </si>
  <si>
    <t xml:space="preserve">Крило врата дупло шперовано са испуном од стиродура, финално бојена полиуретанском бојом са свим предрадњама, у тону по избору пројектанта.  </t>
  </si>
  <si>
    <t>Врата опремити дихтунг гумама по ободу крила, одговарајућим квалитетним оковом, шаркама, бравом са кључевима, паром квака са шилтовима, у свему по избору пројектанта.</t>
  </si>
  <si>
    <t>8.4.1.</t>
  </si>
  <si>
    <t>ознака 4</t>
  </si>
  <si>
    <t>зидарска мера 90/185 цм</t>
  </si>
  <si>
    <t>8.4.2.</t>
  </si>
  <si>
    <t>ознака 5</t>
  </si>
  <si>
    <t>зидарска мера 80/205 цм</t>
  </si>
  <si>
    <t>8.5.</t>
  </si>
  <si>
    <t>сто у кабинету</t>
  </si>
  <si>
    <t xml:space="preserve">Набавка, транспорт и монтажа стола у кабинету израђеног од универ плоча, са две покретне касете са по три фиоке са механизмом за клизање и ручкама. </t>
  </si>
  <si>
    <t xml:space="preserve">Дезен универа и оков по избору пројектанта. </t>
  </si>
  <si>
    <t xml:space="preserve">Плоче са свих страна ( и са доње належуће стране) кантовати абс траком. </t>
  </si>
  <si>
    <t xml:space="preserve">Обезбедити тачкасто ослањање стола по ивици која належе на под. </t>
  </si>
  <si>
    <t>Радити према датој шеми уз сагласност пројектанта на радионичке цртеже.</t>
  </si>
  <si>
    <t>ознака 1 и дуплом квадрату</t>
  </si>
  <si>
    <t>сто са две покретне касете</t>
  </si>
  <si>
    <t>димензија 200/80/75 цм</t>
  </si>
  <si>
    <t>8.6.</t>
  </si>
  <si>
    <t>сто у амфитеатру</t>
  </si>
  <si>
    <t xml:space="preserve">Набавка, транспорт и монтажа стола у амфитеатру израђеног од универ плоча и плоча фирнираног медијапана. </t>
  </si>
  <si>
    <t xml:space="preserve">Сто је снабдевен једном покретном касетом са три фиоке које имају механизам за клизање и ручке. </t>
  </si>
  <si>
    <t xml:space="preserve">Фурнир је храстов. Дезен универа и оков по избору пројектанта. </t>
  </si>
  <si>
    <t xml:space="preserve">Плоче универа са свих страна треба да су кантоване абс траком. Обезбедити тачкасто ослањање стола по ивици која належе на под. </t>
  </si>
  <si>
    <t xml:space="preserve">Носеће вертикалне плоче стола које су од фурнираног медијапана, са доње све са свих страна обложити алуминијумским лимом, у висини 8цм. Радна плоча је од универа у тону по избору пројектанта. </t>
  </si>
  <si>
    <t xml:space="preserve">Са катедре омогућити  управљање системом спуштања застора на прозорима, системом за пројекције и управљање осветљењем у сали амфитеатра.  </t>
  </si>
  <si>
    <t xml:space="preserve">ознака 2 </t>
  </si>
  <si>
    <t>сто са једном покретном касетом</t>
  </si>
  <si>
    <t>димензија 200/80/85 цм</t>
  </si>
  <si>
    <t>8.7.</t>
  </si>
  <si>
    <t>говорница пулт</t>
  </si>
  <si>
    <t xml:space="preserve">Набавка, транспорт и монтажа говорнице-пулта у амфитеатру израђеног у комбинацији универ плоча и плоча фирнираног храстовог медијапана. Дезен универа по избору пројектанта. </t>
  </si>
  <si>
    <t xml:space="preserve">Плоче универа са свих страна треба да су кантоване абс траком. обезбедити тачкасто ослањање стола по ивици која належе на под. </t>
  </si>
  <si>
    <t xml:space="preserve">Носеће вертикалне плоче стола које су од фурнираног медијапана. Са свих страна доње ивице обложити алуминијумским лимом, у висини 8 цм. </t>
  </si>
  <si>
    <t xml:space="preserve">Радна плоча је од универа у тону по избору пројектанта. Са говорнице омогућити  прикључак за микрофон и управљање пројектором. </t>
  </si>
  <si>
    <t>ознака 2а у квадрату</t>
  </si>
  <si>
    <t>пулт говорница у амфитеатру</t>
  </si>
  <si>
    <t xml:space="preserve">зидарска мера 80/60/130 цм
</t>
  </si>
  <si>
    <t xml:space="preserve">ком </t>
  </si>
  <si>
    <t>8.8.</t>
  </si>
  <si>
    <t>орман у кабинету</t>
  </si>
  <si>
    <t>Набавка, транспорт и монтажа ормана са полицама и једним гардеробним сегментом, израђен од универ плоча, у две боје по избору пројектанта.</t>
  </si>
  <si>
    <t>Плоче са свих страна ( и са доње, належуће стране) кантоване абс траком.</t>
  </si>
  <si>
    <t>Уградити потребан квалитетан  оков према шеми отварања.</t>
  </si>
  <si>
    <t xml:space="preserve">Обезбедити да се све касете са крилима закључавају.  </t>
  </si>
  <si>
    <t xml:space="preserve">вишесегментни орман </t>
  </si>
  <si>
    <t>димензија 225/225/60</t>
  </si>
  <si>
    <t>8.9.</t>
  </si>
  <si>
    <t>маска за фен коил</t>
  </si>
  <si>
    <t>Набвка материјала, израда и уградња маске за фен коил на спрату амфитеатра.</t>
  </si>
  <si>
    <t xml:space="preserve">Маска фен коила је израђена од универ плоча у две боје, са инокс решетком са горње стране маске.  </t>
  </si>
  <si>
    <t xml:space="preserve">Дезен универа и решетка по избору пројектанта. </t>
  </si>
  <si>
    <t xml:space="preserve">Плоче универа са свих страна треба да су кантоване абс траком. Носећа конструкција је од челичних кутијастих профила прописно заштићених од корозије и обојених бојом за метал. </t>
  </si>
  <si>
    <t xml:space="preserve">Маску радити тако да се одређени елементи могу лако демонтирати и приступити уређају ради сервисирања. </t>
  </si>
  <si>
    <t>димензија 110/70/30</t>
  </si>
  <si>
    <t>8.10.</t>
  </si>
  <si>
    <t>Набвка материјала, израда и уградња маске за фен коил у амфитеатру.</t>
  </si>
  <si>
    <t xml:space="preserve">Горњи део маске је од плоча храстовог фурнираног медијапана и ивица са универом треба да буде у истом нивоу са прелазом два дезена на облози зида иза маске. </t>
  </si>
  <si>
    <t>димензија 130/70/30 цм</t>
  </si>
  <si>
    <t>8.11.</t>
  </si>
  <si>
    <t>облога клупа у амфитеатру</t>
  </si>
  <si>
    <t xml:space="preserve">Набавка материјала и облагање постојећих клупа у амфитеатру, вертикалних чеоних површина, уз замену оштећених или трулих постојећих шперплоча новим. </t>
  </si>
  <si>
    <t>Облагање извести обострано фурнираним медијапаном (храстов фурнир).дебљине д=4 мм.</t>
  </si>
  <si>
    <t>Завршна обрада лакирање безбојним акрилним или ПУ дијамант лаком.</t>
  </si>
  <si>
    <t>Унутрашњу страну постојеће шперплоче очистити и излакирати.</t>
  </si>
  <si>
    <t>Радити у свему према детаљима из ПЗИ.</t>
  </si>
  <si>
    <t>8.12.</t>
  </si>
  <si>
    <t>репарација клупа у амфитеатру</t>
  </si>
  <si>
    <t>Набавка материјала и репарација постојећих клупа у амфитеатру (хоризонталних и вертикалних површина).</t>
  </si>
  <si>
    <t>Стари лак скинути механичким и хемијским средствима, извршити потребне поправке, заменити оштећене и недостајуће елементе.</t>
  </si>
  <si>
    <t>По потреби бајцовати, завршна обрада лакирање безбојним акрилним или ПУ дијамант лаком или неким другим компатиблним са постојећим лаком.</t>
  </si>
  <si>
    <t>Радити у свему према детаљима из ПЗИ и избору одговорног пројектанта.</t>
  </si>
  <si>
    <t>8.13.</t>
  </si>
  <si>
    <t>облога зидова од универа</t>
  </si>
  <si>
    <t>Набавка материјала и облагање зидова универ плочама на одговарајућој потконструкцији,  фиксираних тако да се са лица не види шраф или слично.</t>
  </si>
  <si>
    <t>Плоче универа кантовати са свих страна абс траком. Дезен универа и кант траке  по избору пројектанта.</t>
  </si>
  <si>
    <t>8.13.1.</t>
  </si>
  <si>
    <t>плоча димензија 107,5/48 цм</t>
  </si>
  <si>
    <t>8.13.2.</t>
  </si>
  <si>
    <t>плоча димензија 162,5/48 цм</t>
  </si>
  <si>
    <t>8.13.3.</t>
  </si>
  <si>
    <t>плоча димензија 218,5/48 цм</t>
  </si>
  <si>
    <t>8.13.4.</t>
  </si>
  <si>
    <t>плоча димензија 181/48 цм</t>
  </si>
  <si>
    <t>8.13.5.</t>
  </si>
  <si>
    <t>плоча димензија 188/48 цм</t>
  </si>
  <si>
    <t>8.13.6.</t>
  </si>
  <si>
    <t>плоча димензија 253/48 цм</t>
  </si>
  <si>
    <t>8.13.7.</t>
  </si>
  <si>
    <t>плоча димензија 278/50 цм</t>
  </si>
  <si>
    <t>8.13.8.</t>
  </si>
  <si>
    <t>плоча димензија 208,5/50 цм</t>
  </si>
  <si>
    <t>8.14.</t>
  </si>
  <si>
    <t>облога зидова од медијапана</t>
  </si>
  <si>
    <t>Набавка материјала и облагање зидова плочама фурнираног медијапана, завршно лакираног на одговарајућој потконструкцији, фиксираних тако да се са лица не види шраф или слично.</t>
  </si>
  <si>
    <t>Плоче медијапана кантовати са свих страна фурнир траком. Дезен и кант трака  по избору пројектанта</t>
  </si>
  <si>
    <t>8.14.1.</t>
  </si>
  <si>
    <t>8.14.2.</t>
  </si>
  <si>
    <t>плоча димензија 181,5/73 цм</t>
  </si>
  <si>
    <t>8.14.3.</t>
  </si>
  <si>
    <t>плоча димензија 162,5/98 цм</t>
  </si>
  <si>
    <t>8.14.4.</t>
  </si>
  <si>
    <t>плоча димензија 218,5/98 цм</t>
  </si>
  <si>
    <t>8.14.5.</t>
  </si>
  <si>
    <t>плоча димензија 107,5/148 цм</t>
  </si>
  <si>
    <t>8.14.6.</t>
  </si>
  <si>
    <t>8.14.7.</t>
  </si>
  <si>
    <t>плоча димензија 107,5/98 цм</t>
  </si>
  <si>
    <t>8.14.8.</t>
  </si>
  <si>
    <t>плоча димензија 181/98 цм</t>
  </si>
  <si>
    <t>8.14.9.</t>
  </si>
  <si>
    <t>8.14.10.</t>
  </si>
  <si>
    <t>плоча димензија 162,5/148 цм</t>
  </si>
  <si>
    <t>8.14.11.</t>
  </si>
  <si>
    <t>плоча димензија 279/101 цм</t>
  </si>
  <si>
    <t>8.14.12.</t>
  </si>
  <si>
    <t>плоча димензија 239,5/126 цм, геометрије према шеми П=1,915 м²</t>
  </si>
  <si>
    <t>СТОЛАРСКИ РАДОВИ - укупно</t>
  </si>
  <si>
    <t>9.</t>
  </si>
  <si>
    <t>ПВЦ  СТОЛАРИЈА</t>
  </si>
  <si>
    <t>1. ПВЦ столарија се изводи од усвојених типских шестокоморних, односно петокоморних профила, са унутрашњим ојачањем од челика, са термичком испуном и прекидом хладног моста, у свему према шеми, детаљима и радионичким цртежима.</t>
  </si>
  <si>
    <t>2. Према величини крила одредити број шарки и носивост, за врата мин 2-3 ком по висини крила.</t>
  </si>
  <si>
    <t>3. Сви радови за ПВЦ столарију изводе се према појединачним описима шема, детаљима и овереним радионичким цртежима.</t>
  </si>
  <si>
    <t>Радионичку документацију ради Извођач радова, на основу својих технолошких решења, а одобрење за израду елемената је потписана радионичка документација од стране Пројектанта или надзорног органа, уз сагласност Инвеститора.</t>
  </si>
  <si>
    <t>4. ПВЦ профили не смеју бити  рециклирани и не смеју садржати олово.</t>
  </si>
  <si>
    <t xml:space="preserve">5. Прозори су делом ослоњени на чврст део фасадног зида (бетонски или зидани зид) и уграђују се на фасаду помоћу челичних L профила,  димензија 60х60х4мм, који се постављају на размаку од 40 цм, по обиму позиције и универзалних металних типлова Ø 10 мм, намењених за уградњу ПВЦ    столарије у пуној и шупљој грађевинској подлози. </t>
  </si>
  <si>
    <t>Приликом анкеровања у фасадни зид од гитер блока радове изводити пажљиво. Уградњу радити у свему према принципу Рал монтаже, применити две заптивне траке, једну спољну и једну унутрашњу.</t>
  </si>
  <si>
    <t>7. Мере узети на лицу места, отварање према приказу у основама.</t>
  </si>
  <si>
    <t>8. Извођач је обавезан да радионичке цртеже и узорке достави на сагласност пројектанту.</t>
  </si>
  <si>
    <t>9.1.</t>
  </si>
  <si>
    <t>ПВЦ столарија</t>
  </si>
  <si>
    <t>Набавка и уградња фасадне ПВЦ столарије израђене од  шестокоморних профила са поцинкованим челичним ојачањима.</t>
  </si>
  <si>
    <t>Застакљивање се изводи термоизолационим пакетом д=4+16+4 мм са испуном од аргона и нискоемисионим премазом. Укупни кojeфициjeнт тoплoтнe прoвoдљивoсти прoзoрa трeбa дa будe U≤1.5W/m²К.</t>
  </si>
  <si>
    <t xml:space="preserve">Сва отварајућа крила снабдети одговарајићим оковом, механизмом за отварање око вертикалне и хоризонталне осе. </t>
  </si>
  <si>
    <t xml:space="preserve">Предвидети све приборе и заптивне материјале, интегрисани систем вентилисања и дренаже (одвођење кондеза у спољну средину). </t>
  </si>
  <si>
    <t>Конструкција обухвата све радове, елементе и завршетке (завршне лимове, одговарајуће дихтунге) у свему у складу са правилником о енергетској ефикасности.</t>
  </si>
  <si>
    <t>Саставни део позиције су и потпрозорне клупице од ПВЦ-а, према детаљу.</t>
  </si>
  <si>
    <t>Радити у свему према условима Завода за заштиту споменика културе града Београда.</t>
  </si>
  <si>
    <t>Обрачун по комаду уграђених и  застакљених позиција.</t>
  </si>
  <si>
    <t>9.1.1.</t>
  </si>
  <si>
    <t>зидарска мера 125/210 цм</t>
  </si>
  <si>
    <t>9.1.2.</t>
  </si>
  <si>
    <t>зидарска мера 240/170 цм</t>
  </si>
  <si>
    <t>9.1.3.</t>
  </si>
  <si>
    <t>зидарска мера 115/315 цм</t>
  </si>
  <si>
    <t>9.1.4.</t>
  </si>
  <si>
    <t>зидарска мера 115/210 цм</t>
  </si>
  <si>
    <t>9.1.5.</t>
  </si>
  <si>
    <t>ознака 6</t>
  </si>
  <si>
    <t>зидарска мера 115/265 цм</t>
  </si>
  <si>
    <t>9.1.6.</t>
  </si>
  <si>
    <t>ознака 7</t>
  </si>
  <si>
    <t>зидарска мера 65/200х2+80/235+45</t>
  </si>
  <si>
    <t>9.1.7.</t>
  </si>
  <si>
    <t>ознака 8</t>
  </si>
  <si>
    <t>зидарска мера 210/240 цм</t>
  </si>
  <si>
    <t>9.2.</t>
  </si>
  <si>
    <t>Застакљивање се изводи термоизолационим пакетом   д=4+16+4 мм са испуном од аргона и нискоемисионим премазом. Укупни кojeфициjeнт тoплoтнe прoвoдљивoсти прoзoрa трeбa дa будe U≤1.5W/m²К..</t>
  </si>
  <si>
    <t xml:space="preserve">једнокрилни кружни прозор </t>
  </si>
  <si>
    <t>зидарска мера Ø 60 цм</t>
  </si>
  <si>
    <t>10.</t>
  </si>
  <si>
    <t>АЛУМИНАРИЈА И БРАВАРСКИ РАДОВИ</t>
  </si>
  <si>
    <t>1. Алуминарија се изводи од усвојених типских алуминијумских профила, са термичком испуном и прекидом хладног моста, у свему према шеми, детаљима и радионичким цртежима.</t>
  </si>
  <si>
    <t>2. Финална обрада алуминарије је елоксажа у природној боји алуминијума</t>
  </si>
  <si>
    <t>3. Носећа конструкција је од алуминијумских профила (штокови се уграђују по систему суве монтаже преко челичних флахова анкерованих у зид). По целом обиму отвора извести заптивање "пур пеном".</t>
  </si>
  <si>
    <t>4. Према величини крила одредити број шарки и носивост, за врата мин 3 ком по висини крила.</t>
  </si>
  <si>
    <t>5. По целом обиму радити двоструки дихтунг профил (мин 3 преклопа).</t>
  </si>
  <si>
    <t>6. У склопу шеме су подпрозорна алуминијумска даска и прекривни обимни профил (веза са зидом).</t>
  </si>
  <si>
    <t>7. Сви браварски радови изводе се према појединачним описима шема, детаљима и овереним радионичким цртежима. Радионичку документацију ради извођач радова, на основу својих технолошких решења, а одобрење за израду елемената је потписана радионичка документација од стране пројектанта или надзорног органа.</t>
  </si>
  <si>
    <t>8. Браварске позиције се морају извести од стандардних челичних профила, лимова, вучених кутијастих профила.</t>
  </si>
  <si>
    <t xml:space="preserve">9. Црна браварија се двоструко антикорозивно штити (одговарајућим антикорозивним средствима) и боји квалитетним емајл лаком (бојом за метал), у тону по усвојеном узорку. </t>
  </si>
  <si>
    <t>У спровођењу антикорозивне заштите морају се спровести све операције (одмашћивање, чишћење од рђе, премазивање).</t>
  </si>
  <si>
    <t>10.1.</t>
  </si>
  <si>
    <t>улазна врата</t>
  </si>
  <si>
    <t>Набавка и уградња двокрилних  улазних врата са са надсветлом у свему према шеми и према постојећим вратима.</t>
  </si>
  <si>
    <t xml:space="preserve">Рам је од пластифицираних  алуминијумских профила, потребног пресека (према статичком прорачуну) са термичким прекидoм. </t>
  </si>
  <si>
    <t xml:space="preserve">Профили се фиксирају за зид преко челичних профила и челичних анкера.  </t>
  </si>
  <si>
    <t xml:space="preserve">Застакљивање  је двоструким, термоизолационим пакетом 4+16+4 мм. Укупни кojeфициjeнт тoплoтнe прoвoдљивoсти прoзoрa трeбa дa будe U≤1.5W/m²К. На једном крилу предвидети механизам за фиксирање у затвореном положају. </t>
  </si>
  <si>
    <t xml:space="preserve">Парапетни део у висини 92 цм је обострано обложен алуминијумским лимом д=0,7 мм, са испуном од камене вуне. </t>
  </si>
  <si>
    <t xml:space="preserve">Снабдети потребним оковом домаће производње, цилиндар бравом са три кључа и механизмом за самозатварање крила са рукохватом. </t>
  </si>
  <si>
    <t>Пластификацију урадити  у тону по избору пројектанта.</t>
  </si>
  <si>
    <t xml:space="preserve">Тип рукохвата  по избору наручиоца. </t>
  </si>
  <si>
    <t>Радити по детаљу произвођача уз сагласност наручиоца.</t>
  </si>
  <si>
    <t>двокрилна врата са лучним надсветлом, застакљивање према шеми</t>
  </si>
  <si>
    <t>зидарска мера 150/290 цм</t>
  </si>
  <si>
    <t>10.2.</t>
  </si>
  <si>
    <t>шесторокрилни прозор</t>
  </si>
  <si>
    <t xml:space="preserve">Набавка и уградња фасадног шестокрилног прозора из три дела у амфитеатру .  </t>
  </si>
  <si>
    <t xml:space="preserve">Рам је израђен од пластифицираних  алуминијумских профила са термичким прекидом.  </t>
  </si>
  <si>
    <t xml:space="preserve">Профили се фиксирају за зид преко челичних профила и челичних анкера.  Причвршћених за зид преко челичних профила и челичних анкера. </t>
  </si>
  <si>
    <t>Профиле димензионисати у складу са статичком провером позиције.</t>
  </si>
  <si>
    <t>Застакљивање је двоструким, термоизолационим пакетом д= 4+16+4 мм , са нискоемисионим премазом на трећој позицији. Укупни кojeфициjeнт тoплoтнe прoвoдљивoсти прoзoрa трeбa дa будe U≤1.5W/m²К.</t>
  </si>
  <si>
    <t xml:space="preserve">Сви елементи окова би требало да буду системски. Отварање према шеми. </t>
  </si>
  <si>
    <t xml:space="preserve">Пластификацију урадити  у тону по избору пројектанта. Прозор опремити двоструким роло засторима, за потпуно замрачење и за засенчење од директних упада сунчевих зрака у простор. </t>
  </si>
  <si>
    <t xml:space="preserve">Покретање застора и отварање крила прозора је на елоктромоторни погон, са управљањем из катедре. </t>
  </si>
  <si>
    <t>Отварање прозора, је приликом пожара аутоматско, и служи за одимљавање простора.</t>
  </si>
  <si>
    <t>Обрачун по комаду уграђене, застакљене и финално обрађене позиције.</t>
  </si>
  <si>
    <t>шестокрилни прозор поделе према шеми, предвидети отварање на вентус преко електро мотора у случају пожара</t>
  </si>
  <si>
    <t>зидарска мера 210/350 цм</t>
  </si>
  <si>
    <t>10.3.</t>
  </si>
  <si>
    <t>кружни прозор у тавану</t>
  </si>
  <si>
    <t>Набавка и уградња фасадног кружног прозора са фиксном заштитном челичном мрежом у челичном раму.</t>
  </si>
  <si>
    <t xml:space="preserve">Рам прозора је израђен од пластифицираних  алуминијумских профила без термо прекида, причвршћених за зид преко челичних профила и челичних анкера. </t>
  </si>
  <si>
    <t xml:space="preserve">Застакљивање извести равним провидним стаклом д=5 мм. </t>
  </si>
  <si>
    <t xml:space="preserve">Сви елементи окова би требало да буду системски. отварање према шеми. </t>
  </si>
  <si>
    <t>Пластификацију урадити у тону по избору пројектанта.</t>
  </si>
  <si>
    <t>Обрачун по комаду описане позиције.</t>
  </si>
  <si>
    <t>кружни прозор са фиксном заштитном мрежом</t>
  </si>
  <si>
    <t>зидарска мера  Ø100 цм</t>
  </si>
  <si>
    <t>10.4.</t>
  </si>
  <si>
    <t>преграде у санитарним чворовима</t>
  </si>
  <si>
    <t xml:space="preserve">Набавка и уградња преграде у санитарном чвору, израђене од  алуминијумских профила. Завршна обрада пластификација  у белој боји. </t>
  </si>
  <si>
    <t xml:space="preserve">Висина преграде је 205 цм - пуни део висине 190 цм од пода одигнут 15 цм. </t>
  </si>
  <si>
    <t xml:space="preserve">У складу са шемом, у склопу преграде су предвиђена врата за улаз у кабину и фиксни панаели. </t>
  </si>
  <si>
    <r>
      <t>Sсанитарне кабине од „HPL Compact“</t>
    </r>
    <r>
      <rPr>
        <b/>
        <sz val="10"/>
        <rFont val="Arial"/>
        <family val="2"/>
      </rPr>
      <t xml:space="preserve"> </t>
    </r>
    <r>
      <rPr>
        <sz val="10"/>
        <rFont val="Arial"/>
        <family val="2"/>
      </rPr>
      <t>носивих</t>
    </r>
    <r>
      <rPr>
        <b/>
        <sz val="10"/>
        <rFont val="Arial"/>
        <family val="2"/>
      </rPr>
      <t xml:space="preserve"> </t>
    </r>
    <r>
      <rPr>
        <sz val="10"/>
        <rFont val="Arial"/>
        <family val="2"/>
      </rPr>
      <t>плоча дебљине 13 мм, апсолутно водотпорне, хигијенске, отпорне на гребање, лом и ударце.</t>
    </r>
  </si>
  <si>
    <t>Профили за врата су пластифицирани алуминијумски. Отварење према графичкој документацији. Довратник садржи гумени одбојник за неутралисање звука при затварању. Фиксирање на зид се изводи пластифицираним алуминијумским системским профилима.</t>
  </si>
  <si>
    <t>Ножице су од пластифицираних алуминијумских цеви са могућношћу подешавања висине 15 цм, са заштитном розетом. Врата су од истог материјала ширине 70 цм. Горњи хоризонтални носач од пластифицираног алунинијума.</t>
  </si>
  <si>
    <t>Врата опремити првокласним оковом и бравом за отварање у складу да шемом.</t>
  </si>
  <si>
    <t>Уградњу вршити у сладу са радионичким детаљима које израђује извођач радова, на основу димензија позиција узетих на лицу места. Детаљи морају бити одобрени од стране одговорног пројектанта и надзорног органа.</t>
  </si>
  <si>
    <t>10.4.1.</t>
  </si>
  <si>
    <t xml:space="preserve">ознака 1 </t>
  </si>
  <si>
    <t>панел са једнокрилним вратима</t>
  </si>
  <si>
    <t>зидарска мера 146/205 цм</t>
  </si>
  <si>
    <t>10.4.2.</t>
  </si>
  <si>
    <t>ознака 2 (у трапезу)</t>
  </si>
  <si>
    <t>фиксни панел</t>
  </si>
  <si>
    <t>зидарска мера 40/205 цм</t>
  </si>
  <si>
    <t>10.5.</t>
  </si>
  <si>
    <t>ПП врата</t>
  </si>
  <si>
    <t xml:space="preserve">Набавка и уградња противпожарних врата. Врата морају поседовати атест од домаће акредтитоване установе о захтеваној ватроотпорности, а у свему према СРПС - у У.Ј1.160. за противпожарна врата. </t>
  </si>
  <si>
    <t>Крило врата је завршно обрађено челичним бојеним лимом, тон по избору пројектанта.</t>
  </si>
  <si>
    <t>Врата су са ручним отварањем и опружним механизмом за затварање.</t>
  </si>
  <si>
    <t>Произвођач је дужан да дефинише начин уградње радионичким цртежом и да достави атест о захтеваној противпожарности.</t>
  </si>
  <si>
    <t>Све мере проверити на лицу места.</t>
  </si>
  <si>
    <t>Обрачун по комаду уграђених врата, са приложеним атестом.</t>
  </si>
  <si>
    <t>10.5.1.</t>
  </si>
  <si>
    <t>ознака 1 у осмоуглу</t>
  </si>
  <si>
    <t>једнокрилна врата отпорна на ватру 60 минута</t>
  </si>
  <si>
    <t>зидарска мера 80/200 цм</t>
  </si>
  <si>
    <t>10.5.2.</t>
  </si>
  <si>
    <t>ознака 2 у осмоуглу</t>
  </si>
  <si>
    <t>зидарска мера 90/200 цм</t>
  </si>
  <si>
    <t>10.6.</t>
  </si>
  <si>
    <t>Набавка и уградња челичнних двокрилних врата, атестираних у акредитованој лабораторији на ватроотпорност од 60 миинута.</t>
  </si>
  <si>
    <t>Произвођач је дужан да дефинише начин уградње радионичким цртежом и достави атест за ватроотпоност према  СРПС-у У.Ј.160.</t>
  </si>
  <si>
    <t xml:space="preserve">Крила и шток су израђени од поцинкованог челичног лима, завршно пластифицираног у боји по избору пројектанта. </t>
  </si>
  <si>
    <t>Испуна крила је од изолационог материјала отпорног на пожар. Заптивке у штоку су тростране, гумена самогасива заптивка .</t>
  </si>
  <si>
    <t xml:space="preserve">У крилу, по обиму је заптивка експандирајућа. Врата опремити потребним оковом ( брава по Din стандарду 18650) са ручним отварањем и опружним механизмом за затварање. </t>
  </si>
  <si>
    <t>Залепити слова текста израђена од самолепљиве фолије у свему према шеми.</t>
  </si>
  <si>
    <t>двокрилна врата отпорна на ватру 60 минута</t>
  </si>
  <si>
    <t>зидарска мера 127/255 цм</t>
  </si>
  <si>
    <t>10.7.</t>
  </si>
  <si>
    <t>Набавка материјала, израда и уградња металне ограде спољног степеништа.</t>
  </si>
  <si>
    <t xml:space="preserve">Ограда је израђена од челичних кутијастих профила димензија 10/10 цм и флахова, спојених у свему према детаљима из ПЗИ. </t>
  </si>
  <si>
    <t>Заштитити од корозије и бојити бојом за метал, два пута у свему према условима Завода за заштиту споменика културе града Београда.</t>
  </si>
  <si>
    <t>Обрачун по м¹</t>
  </si>
  <si>
    <t>ознака О1</t>
  </si>
  <si>
    <t>ограда висине 100 цм</t>
  </si>
  <si>
    <t>=1,46+1,82+1,46</t>
  </si>
  <si>
    <t>10.8.</t>
  </si>
  <si>
    <t>Набавка материјала, израда и уградња металне ограде на тераси.</t>
  </si>
  <si>
    <t>Ограда је израђена од челичних кутија димензија 2/4 цм, према шеми.</t>
  </si>
  <si>
    <t xml:space="preserve">Ограду прописно анкеровати у ступце ограде терасе. </t>
  </si>
  <si>
    <t>Бојити бојом за метал, са свим потребним предрадњама, два пута у свему према условима Завода за заштиту споменика културе града Београда.</t>
  </si>
  <si>
    <t>ознака О2, О3</t>
  </si>
  <si>
    <t>ограда на тераси висине 40 цм</t>
  </si>
  <si>
    <t>=2*0,96+3,9+2*2,15+2*1,76+1,78</t>
  </si>
  <si>
    <t>10.9.</t>
  </si>
  <si>
    <t>Набавка материјала и репарација постојеће металне ограде, унутрашњег степеништа, са дрвеним рукохватом .</t>
  </si>
  <si>
    <t>Постојећи дрвени рукохват демонтирати и заменити истоветним рукохватом од профилисаног комада  храстовине, пресека 6х6 цм, финално лакиран безбојним лаком.</t>
  </si>
  <si>
    <t xml:space="preserve">Постојећу боју са металне ограде скинути механичким или хемијским средствима и бојити два пута бојом за метал уз претходну АКЗ. </t>
  </si>
  <si>
    <t>Боја ограде у свему према избору пројектанта.</t>
  </si>
  <si>
    <t>=1,05*(1,75+2,65+5,05+0,9)*2</t>
  </si>
  <si>
    <t xml:space="preserve"> м²</t>
  </si>
  <si>
    <t>АЛУМИНАРИЈА И БРАВАРСКИ РАДОВИ - укупно</t>
  </si>
  <si>
    <t>11.</t>
  </si>
  <si>
    <t>ЧЕЛИЧНА КОНСТРУКЦИЈА</t>
  </si>
  <si>
    <t>11.1.</t>
  </si>
  <si>
    <t>Набавка, израда и монтажа челичне конструкције и спојних средстава. Монтажа челичне конструкције се мора извести у свему према техничкој документацији и важећим прописима за ову врсту радова.</t>
  </si>
  <si>
    <t>Антикорозивна заштита и заштитни површински слој урачунавају се у цене елемената челичне конструкције. Уклањање рђе и наношење основног слоја и међуслоја врши се у производном погону, а наношење завршног слоја на градилишту.</t>
  </si>
  <si>
    <t>Такође треба урачунати поправке услед оштећења при транспорту и монтажи као и допуну слојева нанетих у производном погону због удара при монтажи.</t>
  </si>
  <si>
    <t>Количина челичне конструкције дата апроксимативно, до израде детаља, тако да количина може бити коригована.</t>
  </si>
  <si>
    <t>Обрачун по кг израђене и финално обрађене конструкције.</t>
  </si>
  <si>
    <t>ЧЕЛИЧНА КОНСТРУКЦИЈА - укупно</t>
  </si>
  <si>
    <t>12.</t>
  </si>
  <si>
    <t>ЛИМАРСКИ РАДОВИ</t>
  </si>
  <si>
    <t>12.1.</t>
  </si>
  <si>
    <t xml:space="preserve">Набавка материјала израда и монтажа висећег олука са делом који се подвлачи под кровни покривач (самплех) израђеног од челичног поцинкованог лима д=0,6 мм, завршно пластифицираног. </t>
  </si>
  <si>
    <t>Олук спајати поп нитнама и залепити силиконом. Држаче олука радити од флаха 25/5 мм од поцинкованог лима и нитовати поп нитнама на размаку од 80 цм.</t>
  </si>
  <si>
    <t>Радити у свему према детаљу.</t>
  </si>
  <si>
    <t>олучне хоризонтале 15/15 цм</t>
  </si>
  <si>
    <t>12.2.</t>
  </si>
  <si>
    <t xml:space="preserve">Набавка материјала, израда и монтажа одводних олучних вертикала, израђених од поцинкованог челичног лима дебљине д=0,6 мм, завршно пластифицираног у тону према конзерваторским условима Завода за заштиту споменика културе . </t>
  </si>
  <si>
    <t xml:space="preserve">Поједине делове олучних цеви увући један у други минимум 50 мм и залепити барсилом. </t>
  </si>
  <si>
    <t>Обујмице са држачима поставити на размаку од 200 цм. Преко обујмица поставити украсну пластифицирану траку.</t>
  </si>
  <si>
    <t>Обрачун по м¹ уграђених олучних</t>
  </si>
  <si>
    <t>12.3.</t>
  </si>
  <si>
    <t xml:space="preserve">Набавка материјала и израда казанчића на споју хоризонталног и вертикалног кишног развода. </t>
  </si>
  <si>
    <t>Казанчиће димензија 35/35 цм израдити од поцинкованог челичног лима дебљине д=0,6 мм, завршно пластифицираног у тону према конзерваторским условима Завода за заштиту споменика културе ..</t>
  </si>
  <si>
    <t>Обрачун по комаду уграђеног и финално обрађеног казанчића.</t>
  </si>
  <si>
    <t>12.4.</t>
  </si>
  <si>
    <t>Набавка материјала и опшивање венаца на фасади и парапетног зида терасе, поцинкованим челичним лимом,  дебљине д=0,6 мм, завршно пластифицираним у тону према конзерваторским условима Завода за заштиту споменика културе .</t>
  </si>
  <si>
    <t>Опшав је са обостраном окапницом, испод опшава поставити даску са тер хартијом.</t>
  </si>
  <si>
    <t xml:space="preserve"> Обрачун по м¹.</t>
  </si>
  <si>
    <t>12.4.1.</t>
  </si>
  <si>
    <t>опшав парапетног зида терасе, са обостраном окапницом развијене ширине око 80 цм</t>
  </si>
  <si>
    <t>12.4.2.</t>
  </si>
  <si>
    <t xml:space="preserve">опшав венца на фасади РШ око 20 цм, са једностраном окапницом </t>
  </si>
  <si>
    <t>12.4.3.</t>
  </si>
  <si>
    <t xml:space="preserve">опшав венца на фасади РШ око 30 цм, са једностраном окапницом </t>
  </si>
  <si>
    <t>12.4.4.</t>
  </si>
  <si>
    <t xml:space="preserve">опшав венца на фасади РШ око 40 цм, са једностраном окапницом </t>
  </si>
  <si>
    <t>12.5.</t>
  </si>
  <si>
    <t xml:space="preserve">Набавка материјала и опшивање прозорских банака, поцинкованим челичним лимом дебљине д=0,6 мм, завршно пластифицираним у тону  према конзерваторским условима Завода за заштиту споменика културе </t>
  </si>
  <si>
    <t xml:space="preserve">Стране солбанка према зиду и штоку прозора подићи у вис за 25 мм и учврстити у шток. </t>
  </si>
  <si>
    <t>Предњу страну солбанка причврстити  за дрвене пакнице и препустити окапницу. Испод лима поставити слој кровне лепенке, што је саставни део позиције.</t>
  </si>
  <si>
    <t xml:space="preserve"> Обрачун по м¹ за солбанк развијене ширине до 20 цм.</t>
  </si>
  <si>
    <t>=2*3,14*0,6/2*4+2,4*2+1,0*2+0,65*2*2+2,1*4+1,15*4</t>
  </si>
  <si>
    <t>12.6.</t>
  </si>
  <si>
    <t>Набавка материјала и израда пирамидалне опшивке стубаца димензија 50/50 цм, на терасама.</t>
  </si>
  <si>
    <t xml:space="preserve">Опшивка је од  поцинкованог челичног лима дебљине д=0,6 мм, завршно пластифицираног у тону  према конзерваторским условима Завода за заштиту споменика културе града Београда. </t>
  </si>
  <si>
    <t>Испод лима поставити даску, а преко даске слој кровне лепенке, што је саставни део позиције.</t>
  </si>
  <si>
    <t>12.7.</t>
  </si>
  <si>
    <t>Набавка материјала, израда и уградња перфорираних лимених вентилационих капа димензија 10/10/25 цм, од поцинкованог лима дебљине д=0,7.</t>
  </si>
  <si>
    <t>Капе се постављају у тротоару, све према детаљу из ПЗИ.</t>
  </si>
  <si>
    <t>ЛИМАРСКИ РАДОВИ - укупно</t>
  </si>
  <si>
    <t>13.</t>
  </si>
  <si>
    <t>КЕРАМИЧАРСКИ РАДОВИ</t>
  </si>
  <si>
    <t>13.1.</t>
  </si>
  <si>
    <t>Набавка материјала и облагање зидова зидном керамиком I класе.</t>
  </si>
  <si>
    <t>Керамика димензија 10/30 цм се полаже хоризонтално, на додир у слогу према избору пројектанта на лепку, преко омалтерисаних зидова .</t>
  </si>
  <si>
    <t>Фуге извести са дистанцерима. По завршеном раду, спојнице фуговати масом за фуговање .На свим истуреним угловима урадити типске заштитнике.</t>
  </si>
  <si>
    <t>=3,0*(13,9+10,7)-(3,14*0,6*0,6*6+0,8*2,05*2-0,5*8)</t>
  </si>
  <si>
    <t>КЕРАМИЧАРСКИ РАДОВИ - укупно</t>
  </si>
  <si>
    <t>14.</t>
  </si>
  <si>
    <t>ПОДОПОЛАГАЧКИ РАДОВИ</t>
  </si>
  <si>
    <t>14.1.</t>
  </si>
  <si>
    <t xml:space="preserve">Набавка материјала и уградња двокомпонентног пода на бази  портланд цемента, специјалних адитива, одабраног мермерног и гранитног агрегата и полимера     дебљине према пројекту.  </t>
  </si>
  <si>
    <t>Подлога на коју се наноси двокомпонентни под мора бити од бетона минималне чврстоће на притисак 3 МРа, сува, без цементне скраме и других неквалитетних премаза, отпрашена и одмашћена.</t>
  </si>
  <si>
    <t>Сва места запрљана запрљана уљем потребно је одмастити .</t>
  </si>
  <si>
    <t>Бетонску подлогу припремити  механичким путем, користећи дијамантски брус грубе структуре или опрему за окљуцавање површине бетона са дијамантским чекићима, да би се постигао што квалитетнији површински слој.</t>
  </si>
  <si>
    <t>Радити у свму према спецификацији произвођача, дезен пода према избору пројектанта.</t>
  </si>
  <si>
    <t>14.1.1.</t>
  </si>
  <si>
    <t>д=1,0-1,5 цм</t>
  </si>
  <si>
    <t>=5,15+5,95+6,1+20,75+14,65+6,95+52,25+19,45</t>
  </si>
  <si>
    <t>14.1.2.</t>
  </si>
  <si>
    <t>д=1,5 цм облагање спољног степеништа</t>
  </si>
  <si>
    <t>14.1.3.</t>
  </si>
  <si>
    <t>д=1,0 - 5,0 цм, у паду</t>
  </si>
  <si>
    <t>=5,6*2</t>
  </si>
  <si>
    <t>укупно Пос 14.1.2.</t>
  </si>
  <si>
    <t>14.2.</t>
  </si>
  <si>
    <t>Набавка материјала и израда алуминијумске сокле висине 8 цм, код подова са завршном обрадом од ливеног мермера.</t>
  </si>
  <si>
    <t>=9,9+9,8+10,1+38,55+13,9+21,36+11,85+36,15+25,0+10,7</t>
  </si>
  <si>
    <t>10,7*2+17,9</t>
  </si>
  <si>
    <t>укупно Пос 14.2.</t>
  </si>
  <si>
    <t>14.3.</t>
  </si>
  <si>
    <t>Набавка и уградња монолитног пода на бази епокси смоле. Под се изводи од готових смеса, које се састоје од смоле, катализатора и пигмената.</t>
  </si>
  <si>
    <t>Подлога преко које се наноси епокси маса мора бити равна и чиста, али се не захтева да буде сува у оној мери која се тражи за остале синтетичке подове.</t>
  </si>
  <si>
    <t>Неравнине се нивелишу масом за изравнавање подлоге (посебно обрачунато).</t>
  </si>
  <si>
    <t>Наношење се врши ваљком или шпахтлом. Први слој „прајмер“ ређе конзистенције, служи за дубоку конзервацију подлоге, попуњавање пукотина, затварање пора у бетону и чини га водоотпорним.</t>
  </si>
  <si>
    <t>каскаде амфитеатра и највиши подест амфитеатра</t>
  </si>
  <si>
    <t>=((1,0+1,05+8,01)+(1,0+1,05+10,37)+(1,0+1,05+12,72)+(1,0+1,05+15,08)+(1,0+1,05+15,08)+(1,0+1,05+17,43)+(1,0+1,05+19,08))*(0,75+0,49)+(2,4+0,49)*16,05+26,10</t>
  </si>
  <si>
    <t>степеништа са подестима</t>
  </si>
  <si>
    <t>=2*(0,165+0,25)*3*2,1+2*(0,16+0,3)*5*1,0+2,0*1,0+2*(0,175+0,28)*20+2,1*1,1</t>
  </si>
  <si>
    <t>укупно Пос 14.3.</t>
  </si>
  <si>
    <t>14.4.</t>
  </si>
  <si>
    <t>Набавка материјала и наношење масе за изравнање на подове, пре извођења епокси пода.</t>
  </si>
  <si>
    <t>Масу за изравнање нанети у дебљини од око 3 мм, до потпуно равне површине.</t>
  </si>
  <si>
    <t>укупно Пос 13.4.</t>
  </si>
  <si>
    <t>ПОДОПОЛАГАЧКИ РАДОВИ - укупно</t>
  </si>
  <si>
    <t>15.</t>
  </si>
  <si>
    <t>МОЛЕРСКО ФАРБАРСКИ РАДОВИ</t>
  </si>
  <si>
    <t>15.1.</t>
  </si>
  <si>
    <t xml:space="preserve">Набавка материјала и бојење зидова акрилном екстремно издрживом бојом отпорном на огреботине и физичка оштећења,имуна на флеке и мрље типа Clean extreme, у тону по избору пројектанта, два пута. </t>
  </si>
  <si>
    <t>Обрачун по м² са помоћном скелом.</t>
  </si>
  <si>
    <t>=1,5*(9,9+9,8+10,10+38,55+13,9+21,35+11,85+36,15+25,0+10,7)+6,5*2+0,5*36,15</t>
  </si>
  <si>
    <t>15.2.</t>
  </si>
  <si>
    <t xml:space="preserve">Набавка материјала и бојење зидова и плафона полудисперзивном бојом,  у тону по избору пројектанта, два пута. </t>
  </si>
  <si>
    <t xml:space="preserve">Зидове бојити у два тона у свему према Техничком опису. </t>
  </si>
  <si>
    <t>Пре бојења, плафоне глетовати до потпуно равне површине масом за глетовање. Плафоне бојити у два тона  према избору пројектанта.</t>
  </si>
  <si>
    <t>=3,22*(13,95+40,8+13,95+41,55)-(2,1*2,4*2+2,1*3,6*2+(0,65*2,0*2*2+0,8*2,8*2)-3*6)</t>
  </si>
  <si>
    <t>плафони се боје у два тона све према избору и упутству Пројектанта</t>
  </si>
  <si>
    <t>=19,75+3,14</t>
  </si>
  <si>
    <t>15.3.</t>
  </si>
  <si>
    <t xml:space="preserve">Набавка материјала и бојење плафона дисперзивном бојом,  у тону по избору пројектанта, два пута. </t>
  </si>
  <si>
    <t>=168,32-19,75-3,14</t>
  </si>
  <si>
    <t>МОЛЕРСКО ФАРБАРСКИ РАДОВИ - укупно</t>
  </si>
  <si>
    <t>16.</t>
  </si>
  <si>
    <t>ФАСАДЕРСКИ РАДОВИ</t>
  </si>
  <si>
    <t>16.1.</t>
  </si>
  <si>
    <t>Монтажа фасадне цевасте скеле око објекта. Скелу урадити од прописаних (статички прорачунатих) елемената, добро их учврстити и уземљити. Пројекат скеле даје извођач радова. По завршетку радова скелу демонтирати.</t>
  </si>
  <si>
    <t>=13,15*77,10</t>
  </si>
  <si>
    <t>16.2.</t>
  </si>
  <si>
    <t>Набавка материјала, транспорт и уградња фасадног термо малтера типа PlutaFas (Diathonite Evolution), италијанског произвођача "Diasen Srl", или одговарајуће,  λ=0,045W/mK, ватроотпорности класе А1, пародифузне отпорности μ= 5.</t>
  </si>
  <si>
    <t>Термомалтер се наноси у слоју д=3 см на суву подлогу, од претходно изведеног основног слоја готовог малтера, на бази хидрауличног креча и минералних агрегата гранулације 0.5-1мм, паропропусности &lt;8, који  спречава ширење кристала соли (шалитре) и њено избијање на површину зида, типа "Diathonite Rinzaffo", италијанског произвођача "Diasen Srl", или одговарајуће</t>
  </si>
  <si>
    <t>Малтер се наноси у слоју д=0,5 см, у свему према техничкој спецификацији произвођача. Зид се не сме претходно прскати цементним млеком.</t>
  </si>
  <si>
    <t>Радити у свему према спецификацији произвођача термомалтера.</t>
  </si>
  <si>
    <t>Обрачун по м², за комплетно описану позицију.</t>
  </si>
  <si>
    <t>=4,0*70,04</t>
  </si>
  <si>
    <t>16.3.</t>
  </si>
  <si>
    <t>Набавка материјала и малтерисање фасадних зидова малтером против исољавања типа Diathonite rinzaffo д=0,5цм или одговарајуће, преко претходно припремљених зидова.</t>
  </si>
  <si>
    <t>Пре почетка малтерисања на зидове нанети одговарајући прајмер, ради бољег пријањања малтера..</t>
  </si>
  <si>
    <t>=2,8*(70,04-2,0*2-6,9-3,05*2-9,2)+2,48*(2,0*2+6,9+3,05*2+9,2)</t>
  </si>
  <si>
    <t>16.4.</t>
  </si>
  <si>
    <t>Набавка материјала и малтерисање зидова паропропусним малтером са високом апсорпцијом влаге типа Diathonite Deumix или одговарајуће.</t>
  </si>
  <si>
    <t xml:space="preserve">Малтер се наноси у слоју дебљине 2,5 цм преко површина малтерисаних малтером Diathonite rinzaffo, а на осталим површинама преко одговарајућег прајмера у дебљини од д=3 цм, (прајмер је саставни део позиције). </t>
  </si>
  <si>
    <t>д=3 цм</t>
  </si>
  <si>
    <t>=3,93*(70,04-2,0*2-6,9-3,05*2-9,2)+(0,56+4,0)*(2,0*2+6,9+3,05*2+9,2)+2,45*13,85/2*2</t>
  </si>
  <si>
    <t>д=2,5 цм</t>
  </si>
  <si>
    <t>16.5.</t>
  </si>
  <si>
    <t>Набавка материјала и малтерисање фасадних зидова продужно кречним малтером дебљине д=3 цм.</t>
  </si>
  <si>
    <t>Радити у свему према графичкој документацији, Техничком опису и детаљима.</t>
  </si>
  <si>
    <t>=2*(0,97*7,8*2+0,97*(2,0*2+6,9+3,05*2+9,2*2))</t>
  </si>
  <si>
    <t>16.6.</t>
  </si>
  <si>
    <t>Набавка материјала и наношење сликонске, фасадне боје, отпорне на атмосферске утицаје, у тону по избору пројектанта.</t>
  </si>
  <si>
    <t>Боју нанети  у свему према спецификацији произвођача, са свом потребном припремом зидова и наношењем прајмера.</t>
  </si>
  <si>
    <t>Пре наношења боје фасаду припремити изравнавајућим слојем, компатибилним са примењеним малтерима, типа Аргацем или одговарајуће.</t>
  </si>
  <si>
    <t>укупно Пос 16.6.</t>
  </si>
  <si>
    <t>16.7.</t>
  </si>
  <si>
    <t xml:space="preserve">Набавка материјала и санација вучених профила лајсни - венаца одговарајућим репаратурним малтером, са израдом потребног калупа да венац прати геометрију постојећег венца. </t>
  </si>
  <si>
    <t>Обрачун по м¹ .</t>
  </si>
  <si>
    <t>=13,73*2+14,03*2+8,02*2+8,05*2</t>
  </si>
  <si>
    <t xml:space="preserve"> м¹</t>
  </si>
  <si>
    <t>ФАСАДЕРСКИ РАДОВИ - укупно</t>
  </si>
  <si>
    <t>17.</t>
  </si>
  <si>
    <t>РАЗНИ РАДОВИ</t>
  </si>
  <si>
    <t>17.1.</t>
  </si>
  <si>
    <t>Набавка материјала и заштита постојеће дрвене кровне конструкције одговарајућим средствима, против гљивица и инсеката.</t>
  </si>
  <si>
    <t>=8,0*(0,08*2+0,16*2)*17+(0,22*2+0,25*2)*7,5*4+(0,16+0,2)*2*13,6+0,2*4*3,67*4+(0,22*2+0,15*2)*1,2*16+(0,15*2+0,22*2)*3*13,54+(0,16*2+0,2*2)*13,66*2+(0,15*2+0,22*2)*13,66*3+(0,15*2+0,22*2)*(1,2*16+1,75*8+3,12*8)</t>
  </si>
  <si>
    <t>17.2.</t>
  </si>
  <si>
    <t>Завршно чишћење просторија са прањем комплетне столарије и браварије, стакала и др, непосредно пред технички пријем.</t>
  </si>
  <si>
    <t>17.3.</t>
  </si>
  <si>
    <t xml:space="preserve">Набавка и постављање месинганих плочице са називом (бројем) просторија на вратима, у свему према избору Инвеститора. </t>
  </si>
  <si>
    <t>17.4.</t>
  </si>
  <si>
    <t>Исписивање и постављање месингане табле са називом објекта. Радити у свему према стандардима за ову врсту обележавања и према захтеву Инвеститора.</t>
  </si>
  <si>
    <t>17.5.</t>
  </si>
  <si>
    <t>Набавка и монтажа столица за амфитеатар на челичној потконструкцији од анатомски обликоване шперплоче, наслон и седало са завршном обрадом храст фурнирано, лакирано квалитетним високоотпорним лаком на хабање.</t>
  </si>
  <si>
    <t>17.6.</t>
  </si>
  <si>
    <t>Набавка и уградња подног отирача. Рам отирача је од алуминијумских профила са обореним ивицама, испуна су траке од алуминијумских профила са интегрисаним елемнтима од ПВЦ-а, у свему према каталогу произвођача.</t>
  </si>
  <si>
    <t>Обрачун по комаду отирача.</t>
  </si>
  <si>
    <t>димензија 150/60 цм</t>
  </si>
  <si>
    <t>17.7.</t>
  </si>
  <si>
    <t>Набавка и уградња текстилног отирача са високом моћи упијања, за унутрашњи простор.</t>
  </si>
  <si>
    <t>17.8.</t>
  </si>
  <si>
    <t>Набавка материјала и израда апликације у облику натписа лекарске заклетве трансфер фолијом.</t>
  </si>
  <si>
    <t>Фолија се лепи на на облогу зида од универ плоча, у свему према пројекту ентеријера и избору пројектанта.</t>
  </si>
  <si>
    <t>=9,5*0,5</t>
  </si>
  <si>
    <t>РАЗНИ РАДОВИ - укупно</t>
  </si>
  <si>
    <t>БРАВАРСКИ РАДОВИ</t>
  </si>
  <si>
    <t>плоча димензија 130/98 цм</t>
  </si>
  <si>
    <t>плоча димензија 188/98 цм</t>
  </si>
  <si>
    <t>8.13.9.</t>
  </si>
  <si>
    <t>четворокрилни прозор из два дела, поделе према шеми, отварање око вертикалне осе и на вентус према шеми, прозор снабдети роло застором за засенчење и потпуно замрачење</t>
  </si>
  <si>
    <t>осмокрилни прозор из два дела, поделе према шеми, отварање око вертикалне осе и на вентус према шеми, прозор снабдети роло застором за засенчење и потпуно замрачење</t>
  </si>
  <si>
    <t>шестокрилни прозор из три дела, поделе према шеми, отварање око вертикалне осе и на вентус према шеми, прозор снабдети роло застором за засенчење и потпуно замрачење на електромоторни погон са управљањем из катедре</t>
  </si>
  <si>
    <t>четворокрилни прозор из два дела, поделе према шеми, прозор снабдети роло застором за засенчење и потпуно замрачење на електромоторни погон са управљањем из катедре</t>
  </si>
  <si>
    <t>једнокрилна застакљена врата, у парапетном делу пуна, са обостраном облогом од лима и испуном од ХРЅ-а, позицију снабдети роло застором за засенчење и потпуно замрачење на електромоторни погон са управљањем из катедре</t>
  </si>
  <si>
    <t>фасадна преграда са једнокрилним вратима, два једнокрилна прозора и отварајућим надсветлом, позицију снабдети роло застором за засенчење и потпуно замрачење на електромоторни погон са управљањем из катедре</t>
  </si>
  <si>
    <t>шестокрилни прозор из два дела, поделе према шеми, позицију снабдети роло застором за засенчење и потпуно замрачење на електромоторни погон са управљањем из катедре</t>
  </si>
  <si>
    <t>плафони се боје у тамном тону, према избору и упутству Пројектанта</t>
  </si>
  <si>
    <t xml:space="preserve">N2XH-Ј 5x10 mm2 </t>
  </si>
  <si>
    <t>Набавка, испорука и монтажа обујмица и типлова од хладноцинкованог челика 
за вођење каблова, који се постављају на одговарајућем међусобном растојању, 
за вођење до 15 каблова типа 3х1,5mm2, еквивалентно типу OBO GRIP 
"OBO Bettermann" Београд.
Обрачун и плаћање по комаду намонтиране обујмице са свим неопходним монтажним прибором.</t>
  </si>
  <si>
    <t>RO-АМФИТЕАТАР-OПШТА ПОТРОШЊА
Набавка, испорука монтажа и повезивање
    - 1 ком. Разводног ормана, фабричке производње, за монтажу на зид, направљеног од два пута декапираног челичног лима,  следећих карактеристика:</t>
  </si>
  <si>
    <t xml:space="preserve"> - 1 ком. Четворополна склопка растављач 40А, са положајем 1-0,  монтирана на дин шину у  разводном орману, са продуженом ручицом за монтажу на врата ормана,еквивалентна типу Vistop 63A, "Legrand electric"</t>
  </si>
  <si>
    <t xml:space="preserve"> - 1 ком. Трополни нисконапонски прекидач, за 400V,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16A / 10kA
сл.типу DX3,  Legrand Electric</t>
  </si>
  <si>
    <t xml:space="preserve"> - 31 ком. 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16A / 10kA
сл.типу DX3,  Legrand Electric</t>
  </si>
  <si>
    <t xml:space="preserve"> - 15 ком.Једнополни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10A / 10kA
сл.типу DX3,  Legrand Electric</t>
  </si>
  <si>
    <t xml:space="preserve"> - 3 ком. Једнополни нисконапонски прекидач, за 440V,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6А / 10kA
сл.типу DX3,  Legrand Electric</t>
  </si>
  <si>
    <t xml:space="preserve"> - 4ком. Једнополни гребенасти преклопни прекидач за уградњу на вратима ормана 16А/250V, са положајем 0-1, за укључење осветљења </t>
  </si>
  <si>
    <t xml:space="preserve">Систем омогућује локално и централно управљање DALI -базираним расветним телима и другом опремом путем web интерфејса који пружа и могућности преконфигурисања група расветних тела, </t>
  </si>
  <si>
    <t xml:space="preserve">приказа тренутног стања, анализу утрошка ел. енергије, контролу одржавања свјетлосног тока, контролу зависну од упадног дневног светла, временско подешавање и контролу са укљученим интерним календаром, те дојаву грешака у систему. </t>
  </si>
  <si>
    <t xml:space="preserve">Систем се састоји омогућује индивидуалну контролу до 3х64 DALI компатибилних контролних уређаја, 100 LM-бус уређаја, специјалних DALI  сензора и DALI  контролних уређаја. </t>
  </si>
  <si>
    <t>RO-АМФИТЕАТАР-КЛ/M
Набавка, испорука монтажа и повезивање
    - 1 ком. Разводног ормана, фабричке производње, за монтажу на зид, направљеног од два пута декапираног челичног лима,  следећих карактеристика:</t>
  </si>
  <si>
    <t xml:space="preserve"> - унутрашњи степен заштите мин. IP55</t>
  </si>
  <si>
    <t xml:space="preserve">  - 1 ком. Трополни прекидач, називног напона 440VАC,  са прекострујним окидачима (термички и ел. магнетни), следећих називних струја In / називних струја перкострујног окидача / назначених граничних  моћи прекидања струје кратког споја (Icu) : 160А/ 40A / 25kA, са напонским окидачем 230V~ и помоћним OF контактом стања прекидача отворен/затворен
сл.типу или одговарајуће DPX3 160, "Legrand Electric", </t>
  </si>
  <si>
    <r>
      <t xml:space="preserve"> - </t>
    </r>
    <r>
      <rPr>
        <sz val="10"/>
        <color indexed="30"/>
        <rFont val="Arial"/>
        <family val="2"/>
      </rPr>
      <t>4</t>
    </r>
    <r>
      <rPr>
        <sz val="10"/>
        <rFont val="Arial"/>
        <family val="2"/>
      </rPr>
      <t xml:space="preserve"> ком.Једнополни нисконапонски прекидач, за 230V,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10A / 10kA
сл.типу DX3,  Legrand Electric</t>
    </r>
  </si>
  <si>
    <t xml:space="preserve"> - 1 ком.Трополни нисконапонски прекидач, за 400V,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10A / 10kA
сл.типу DX3,  Legrand Electric</t>
  </si>
  <si>
    <t xml:space="preserve"> -12 ком. Једнополни нисконапонски прекидач, за 440V,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6А / 10kA
сл.типу DX3,  Legrand Electric</t>
  </si>
  <si>
    <t>-3ком Топиви осигурач 32А на постољу 100А</t>
  </si>
  <si>
    <t>- 8 ком.Контактор за командни напон 230VAC,50Hz, напон прикључења 380-440V, 9A, AC3,са 1NO i 1NC помоћним контактом за сигнализацију 6A, 230VAC</t>
  </si>
  <si>
    <t>- 1 ком.Контактор за командни напон 230VAC,50Hz, напон прикључења 380-440V, 40A, AC3,sa 1NO i 1NC помоћним контактом за сигнализацију 6A, 230VAC</t>
  </si>
  <si>
    <t xml:space="preserve"> - 4 ком. Једнополни гребенасти преклопни прекидач за уградњу на вратима ормана 16А/250V, са положајем 0-1</t>
  </si>
  <si>
    <t xml:space="preserve"> - 4 ком. Једнополни гребенасти преклопни прекидач за уградњу на вратима ормана 16А/250V, са положајем 2-0-1</t>
  </si>
  <si>
    <t>- 1 ком.моторни заштитни прекидач 230VAC,50Hz, 1-1,63A,са 1NO и 1NC помоћним контактом за сигнализацију 6A, 230VAC</t>
  </si>
  <si>
    <t>- 2 ком.моторни заштитни прекидач 230VAC,50Hz, 4-6,3А,са 1NO и 1NC помоћним контактом за сигнализацију 6А, 230VAC</t>
  </si>
  <si>
    <t xml:space="preserve"> - 3 ком.  релеј са подножјем са четири преклопна контакта, са напоном шпулне 24V,8А</t>
  </si>
  <si>
    <t xml:space="preserve"> - 1 ком.  релеј са подножјем са четири преклопна контакта, са напоном шпулне 230V,8А</t>
  </si>
  <si>
    <t xml:space="preserve"> - 6 ком.  релеј са подножјем са dva преклопна контакта, са напоном шпулне 230V,6А</t>
  </si>
  <si>
    <t xml:space="preserve"> -1 ком Тастер-печурка, за искључење главног прекидача у случају нужде, за монтажу на вратима ормана. </t>
  </si>
  <si>
    <t xml:space="preserve"> -3 ком Тастер са повратком Ф22, равне главе црне боје, са једним C/О контактом.</t>
  </si>
  <si>
    <t xml:space="preserve"> - 1 ком. Једнофазни  трансформатор, према стандардима IEC 60364-7-710 и IEC 61558-2-15,  сличан типу "Legrand Electric", 400/24V, снагe 100 VА.</t>
  </si>
  <si>
    <t xml:space="preserve"> - 1 ком. Црвена ЛЕД сигнална лампица са сијалицом и пред-отпором за прикључак на напон 24VAC,</t>
  </si>
  <si>
    <t xml:space="preserve"> - 3 ком. Зелена ЛЕД сигнална лампица  Ø22mm, са сијалицом и пред-отпором за прикључак на напон  230VAC,
сл.типу  OSMOZ, Legrand Electric</t>
  </si>
  <si>
    <t>RO-АМФИТЕАТАР-КЛ/A
Набавка, испорука монтажа и повезивање
    - 1 ком. Разводног ормана, фабричке производње, за монтажу на зид, направљеног од два пута декапираног челичног лима,  следећих карактеристика:</t>
  </si>
  <si>
    <t xml:space="preserve">  - 1 ком. Трополни прекидач, називног напона 440VАC,  са прекострујним окидачима (термички и ел. магнетни), следећих називних струја In / називних струја перкострујног окидача / назначених граничних  моћи прекидања струје кратког споја (Icu) : 160А/ 25A / 25kA
сл.типу или одговарајуће DPX3 160, "Legrand Electric", </t>
  </si>
  <si>
    <t xml:space="preserve"> - 3 ком. Једнополни нисконапонски прекидач, за 440V,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10А / 10kA
сл.типу DX3,  Legrand Electric</t>
  </si>
  <si>
    <t xml:space="preserve"> - 2 ком. Једнополни нисконапонски прекидач, за 440V, 50Hz, са прекострујним окидачима (термички и ел. магнетни), карактеристика Ц, следећих називних струја In / називних струја перкострујног окидача / назначених граничних  моћи прекидања струје кратког споја (Icu) : 63А/ 16А / 10kA
сл.типу DX3,  Legrand Electric</t>
  </si>
  <si>
    <t xml:space="preserve"> - 15 ком. црвена ЛЕД сигнална лампица  Ø22mm, са сијалицом и пред-отпором за прикључак на напон  230VAC,
сл.типу  OSMOZ, Legrand Electric</t>
  </si>
  <si>
    <t xml:space="preserve"> - 12 ком. зелена ЛЕД сигнална лампица  Ø22mm, са сијалицом и пред-отпором за прикључак на напон  230VAC,
сл.типу  OSMOZ, Legrand Electric</t>
  </si>
  <si>
    <t xml:space="preserve"> - 1 ком. црвена ЛЕД сигнална лампица 24V  </t>
  </si>
  <si>
    <t>- 12 ком.Контактор за командни напон 230VAC,50Hz, напон прикључења 380-440V, 9A, AC3,са 1NO i 1NC помоћним контактом за сигнализацију 6A, 230VAC</t>
  </si>
  <si>
    <t>- 12 ком.моторни заштитни прекидач 230VAC,50Hz, 063-1,0A,са 1NO i 1NC помоћним контактом за сигнализацију 6A, 230VAC</t>
  </si>
  <si>
    <t xml:space="preserve"> - 15 ком. Једнополни гребенасти преклопни прекидач за уградњу на вратима ормана 16А/250V, са положајем 0-1</t>
  </si>
  <si>
    <t>- 4. ком.  релеј са подножјем са четири преклопна контакта, са напоном шпулне 230В,8А</t>
  </si>
  <si>
    <t>- 1 ком. Упс уређај, монофазни 600kVA, 360W, line interactive</t>
  </si>
  <si>
    <r>
      <t>N2XH-Ј  3x2.5mm</t>
    </r>
    <r>
      <rPr>
        <vertAlign val="superscript"/>
        <sz val="10"/>
        <rFont val="Yu Arial"/>
        <family val="2"/>
      </rPr>
      <t>2</t>
    </r>
  </si>
  <si>
    <r>
      <t>N2XH-Ј  5x2.5mm</t>
    </r>
    <r>
      <rPr>
        <vertAlign val="superscript"/>
        <sz val="10"/>
        <rFont val="Yu Arial"/>
        <family val="2"/>
      </rPr>
      <t>2</t>
    </r>
  </si>
  <si>
    <t>Набавка свог потребног материјала и израда унутрашњих електичних инсталација осветљења , каблом, типа и пресека N2XH-J 3 и 5x1.5mm2, положеног у зидовима испод малтера и плафонима, на  одстојним обујмицама. Комплет са испоруком, уградњом и повезивањем разводних кутија.</t>
  </si>
  <si>
    <t>Набавка свог потребног материјала и израда унутрашњих електичних инсталација извода за напајање пројкторских платна, пројектора, рацк ормана и ролетни каблом, типа и пресека N2XH-J 3x2.5mm2, положеног у зидовима испод малтера и плафонима, на  одстојним обујмицама. Комплет са испоруком, уградњом и повезивањем разводних кутија.</t>
  </si>
  <si>
    <t>Набавка свог потребног материјала и израда унутрашњих електичних инсталација извода за напајање фан-цоил уређаја каблом, типа и пресека N2XH-J 3x1.5mm2, положеног у зидовима испод малтера и плафонима, на  одстојним обујмицама. Комплет са испоруком, уградњом и повезивањем разводних кутија.</t>
  </si>
  <si>
    <t>Набавка свог потребног материјала и израда унутрашњих електичних инсталација извода за напајање клима комора каблом, типа и пресека N2XH-J 3x2.5mm2, положеног у зидовима испод малтера и плафонима, на  одстојним обујмицама. Комплет са испоруком, уградњом и повезивањем разводних кутија.</t>
  </si>
  <si>
    <t>Набавка свог потребног материјала и израда унутрашњих електичних инсталација извода за напајање чилера и кровног вентилатора каблом, типа и пресека N2XH-J 5x2.5mm2, положеног у зидовима испод малтера и плафонима, на  одстојним обујмицама. Комплет са испоруком, уградњом и повезивањем разводних кутија.</t>
  </si>
  <si>
    <t>Набавка свог потребног материјала и израда унутрашњих електичних инсталација мотора прозора за одимљавање , каблом, типа и пресека N2XH-J 3x1.5mm2  ФЕ180/Е90 положеног  у зидовима испод малтера  и плафонима, на  одстојним обујмицама. Комплет са испоруком, уградњом и повезивањем разводних кутија.</t>
  </si>
  <si>
    <t xml:space="preserve">Једнополни инсталациони прекидачи-Наизменични 10А, 250V ип20. </t>
  </si>
  <si>
    <t>03.03.23</t>
  </si>
  <si>
    <t>S1 -Надградна LED светиљка снаге 46W,  са симетричном расподелом флукса, са излазом од 5000lm, боје светлости 4000К.
Светиљка је пречника 200mm.
Светиљка је слична типу или одговарајућа CHAL PRO LED5000-840 HFI MB W6  ( ТHORN ZUMTOBEL BEOGRAD). 
Плаћа се комплет по намонтираној светиљци</t>
  </si>
  <si>
    <t>S2 Надградна висећа светиљка -црнe бојe. Светиљка је са LED извором, IP20, топле беле боје светлости, слична типу SUPROS 133140 (SLV).</t>
  </si>
  <si>
    <t>S3 -Надградна  са кућиштем од алуминијумског профила, обојена електростатички. Са опалним дифузором и  ЛЕД извором снаге 65W, 8800 lm Neutral 2280 боја.Слична типу  Plexi Round 450 LED 30W Petridis</t>
  </si>
  <si>
    <t>S4- Испорука, монтажа и повезивање надградног ЛЕД панела, снаге 40W, 4000К, 4060lm, у појачаној заштити ИП54. димензије светиљке су 600х600мм. Кућиште светиљке је од челика, док је оптика светике направљена од поликарбонатаса линеарним низовима распоређених ЛЕД диода. Светиљке се монтирају у учионицама, кнацеларијама и улазним холовима.</t>
  </si>
  <si>
    <t>Испорука и монтажа модуларне микропроцесорски контролисана адресабилне централе система детекције пожара, префабрикована, заснована на комуникацији са стандардним и интелигентним јављачима пожара и другим елементима преко вецег броја петљи капацитета маx 1512 адреса. 
Централа може да процесира сигнале са разних детекторских система као што су: 
– ФД20 уређаји из Синтесо серије 
– Колективни детектори из МС7/9/24, ДС11 серије
– Адресабилни детектори из МС9и серије 
Централа поседује осветљени ЛЦД дисплеј са 8x40 карактера за приказ текстуалних информација у мирном стању и инструкција оператору у алармном стању уз коришћење одговарајућег менија за комуникацију. 
Централа поседује могућност мрежног повезивања са другим централама и ПП терминалима преко ФЦНет буса (максимално 64 уређаја), као и интегрисани Wеб сервер и могућност повезивања преко БАЦнет/ИП протокола.
Централа је опремљена са монтажном плочом за проширење са разним модулима . Централа поседује 12 програмибилних дигиталних улаза/излаза за управљање техничким системима у случају пожара. Централа поседује 2 релејна излаза за даљинску сигнализацију општег аларма и грешке.Централа поседује 2 надзирана излаза за даљинску сигнализацију аларма, грешке, као и 2 излаза за сирене
Централа поседује могућност интеграције у системе за централни надзор и управљање. Уградјена је напојна јединица (24В/150W) за мрежно напајање и аутоматско пуњење акумулаторске батерије за резервно напајање у трајању од 72 сата у мирном стању и додатних 30 мин. у стању аларма.  Централа је уградјена у стандардно кућиште и осим основне опреме, садржи и следеће елементе:" Централа мора да има VdS атест, да задовољава стандард EN54, да поседује Потврду о усаглашености са Правилником о електромагнетској компатибилности као  и Потврду о усаглашености са Правилником о електричној опреми намењеној  за употребу у оквиру одређених граница напона, а на основу Закона о техничким захтевима за производе и оцењивање усаглашености. Потврде се издају од стране домаћих акредитованих сертификационих тела. Референтни тип: Siemens FC2060-AA  или одговарајуће.</t>
  </si>
  <si>
    <t>Испорука и монтажа мрежног модула (SAFEDLINK) за умрежавање разних станица у ФЦнет, монтира се на задњу страну оперативне конзоле. Референтни тип: Siemens FN2001-A1  или одговарајуће.</t>
  </si>
  <si>
    <t>Испорука и монтажа металног разводног ормана за смештај акумулаторских батерија у две акумулаторске батерије 12V/26Ah</t>
  </si>
  <si>
    <t>Испорука, монтажа и повезивање адресабилног оптичког детектора пожара широког спектра са анализом пожарних параметара преко детекторских алгоритама (ДА) и аутоматском компензацијом штетних утицаја.
Детектор је отпоран на стандардне сметње које се могу јавити (прашина, влакна, инсекти, влажност, кондензација, ЕМ утицаји, корозивне паре, вибрације, удари и сл.). Детектор поседује опто-електронску комору и оптички сензора за детекцију тамних и светлих димних честица са повећаним имунитетом према лажним алармима.  Детектор поседује алармни индикатор видљив у у кругу од 360º као и уградјени изолатор линије од кратког споја и прекида. Детектор се адресира и подешава са централног уређаја, и сви детектори користе исти тип подножја. Радна температура детектора је -10... +60 °C. Категорија заштите је IP43. Детектор се испоручује са универзалним подножјем за монтажу на спуштен плафон или на плафон.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FDO221 SINTESO C-LINE  или одговарајуће.</t>
  </si>
  <si>
    <t>Испорука, монтажа и повезивање адресабилног  Паралелни индикатор пожара
Модерни раван дизајн, повезивање са терминалима без шрафова; Монтира се на зид или плафон, димензије 62 x 37 x 24 мм.
 Референтни тип: SiemensFDAI91 SINTESO  или одговарајуће.</t>
  </si>
  <si>
    <t>Испорука, монтажа и повезивање адресабилног ручног јављача пожара за унутрашњу монтажу  Електроника ручног јављача пожара са директним активирањем ломљењем заштитног стакла. У јављач је уградјен изолатор линије од кратког споја и прекида. 
Радна температура детектора је -25... +70 °C.
Категорија заштите је IP44.                                                                                             Детектор се испоручује са kућиште јављача, црвено и заштитним поклопцем.                 Јављач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FDME221 SINTESO  или одговарајуће.</t>
  </si>
  <si>
    <t xml:space="preserve">Испорука, монтажа и повезивање алармне сирене  са јачином звука већом од 105dB/1m, подешавање 24 различитих упозоравајућих тонова, за монтажу на зид, механичка категорија заштите IP 54, израђена од црвене АБС пластике. Сирена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ROLP/R/S  или одговарајуће.  </t>
  </si>
  <si>
    <t>Испорука, монтажа и повезивање микропроцесорски контролисан улазно / излазни модул који поседује 1 надзирани контактни улаз, са LED-ом за приказ статуса, као и 1 надзирани релејни излаз 30VDC / 2А. Улаз је надзиран на прекид и кратак спој. Модул се напаја и адресира са централног уређаја преко петље са само две жице.  Модул у себи поседује уграђени изолатор линије од кратког споја и прекида.  Радна температура модула је -25... +70 °C.
Категорија заштите је IP30. модул се испоручује са кућиштем са поклопцем и дихтунгом за монтажу улазно / излазних модула. 
Микропроцесорски контролисан улазно / излазни модул треба да поседује VdS атест, да задовољава стандард EN54 и да поседује Потврду о усаглашености са Правилником о електромагнетској компатибилности, а на основу Закона о техничким захтевима за производе и оцењивање усаглашености. Потврда се издаје од стране домаћих акредитованих сертификационих тела. Референтни тип: Siemens FDCIO221 SINTESO  или одговарајуће.</t>
  </si>
  <si>
    <t>Испорука, испитивање, полагање и повезивање инсталационог кабла без халогених елемената, за формирање детекторске петље и повезивање индикатора, типа:     JH(St)H 2x2x0.8 mm</t>
  </si>
  <si>
    <t>Испорука, испитивање, полагање и повезивање инсталационог кабла без халогених елемената и отпораног на горење, за повезивање сирена, типа: NHXHX 3x1.5mm FE180/E30</t>
  </si>
  <si>
    <t>Испорука  и полагање  инсталационе ребрасте цеви у зиду испод малтера са израдом шлица и враћанјем у првобитно стање без глетовања и кречења, пречника: Ø20</t>
  </si>
  <si>
    <t>Испорука  и полагање (у спуштеном плафону или парапетном зиду )  инсталационе ребрасте безхалогене цеви, пречника: Ø20</t>
  </si>
  <si>
    <t>Испорука  и монтажа (по плафону или зиду )  безхалогене инсталационе каналице димензије 16x25mm</t>
  </si>
  <si>
    <t xml:space="preserve">Испорука и уградња ватроотпорног система, на местима продора инсталација кроз зидове на граници пожарних сектора. Користити 120 мин ватроотпорни систем на бази премаза и тврдо пресоване камене вуне, испитан у домаћој акредитованој лабораторији, на основу стандарда СРПС У.Ј1.090 а о чему постоји важећи Извештај са испитивања (атест), и контрола саобразности уколико је испитивање извршено пре више од 24 месеца. Извршити премазивање унутрашњости самог продора као и вођене инсталације, 100мм пре и после продора, а сам продор затворити обострано премазаном тврдо пресованом каменом вуном. По завршеном пожарном заптивању, доставити Извештај о изведеним радовима са комплетним атестом, план позиција, овлашћење произвођача материјала о оспособљености за извођење радова и заступање на тржишту
 </t>
  </si>
  <si>
    <t>Испорука и монтажа ватроотпорне челичне шелне са анкер вијком, за кабл пречника   9-12m и класом ватроотпорности Е30 Референтни тип: obo bettermann  или одговарајуће.</t>
  </si>
  <si>
    <t>Испорука и монтажа ревизије за јављач у спуштеном плафону. Димензија ревизије 30 x 30цм</t>
  </si>
  <si>
    <t>Испорука и монтажа ситног инсталационог материјала</t>
  </si>
  <si>
    <t>Испитивање изведене инсталације и издавање извештаја</t>
  </si>
  <si>
    <t>Пуштање у рад, које обухвата: 
- проверу исправности постављених и повезаних подножја јављача и сирена,
- повезивање централе, ормана и конзола
- убацивање уложака јављача у подножја и обележавање, 
- монтажу детекторских петљи на централу, 
- програмирање централе, функц. испитивање и пуштање у рад, 
- обуку корисника у руковању,
- испоруку документације (упутство за руковање, дневник уређаја, атести и исправе),
-примопредају и састављање записника о исправности и функционалном испитивању.</t>
  </si>
  <si>
    <t>Испорука и монтажа назидног 22HU/19" рек - ормана димензија 1080х800х800mm, (SCHRACK DS228080-A) или одговарајуће комплетно опремљеног са: шином за изједначавање потенцијала, монтажни комплетом и уводником каблова. У рек орман се монтира следећа опрема:</t>
  </si>
  <si>
    <t>19" напојна шина 8xSCHUKO (SCHRACKIU070124) или одговарајуће</t>
  </si>
  <si>
    <t>19" кровни вентилаторски панел са 2 вентилатора и термостатом (SCHRACK DLT44802-A) или одговарајуће</t>
  </si>
  <si>
    <t>19" фиксна перфорирана метална полица за смештај опреме, дубине 450mm, 1HU, 80kg max. Тип SCHRACK DFS14845-C или одговарајуће</t>
  </si>
  <si>
    <t>Испорука и монтажа у рек модуларног непопуњеног преспојног панела за СКС са местом за 24 оклопљене RЈ45 микорутичнице, висине 1U, (SCHRACK HSER0240GS) или одговарајуће</t>
  </si>
  <si>
    <t>Испорука и монтажа у рек Cat.3 панела са 25xRJ45 фиксних портова, 1HU((SCHRACK HSERU25IGC) или одговарајуће,</t>
  </si>
  <si>
    <t>Испорука и монтажа вођице преспојних каблова, висине 1HU у рек (SCHRACK DBS14805) или одговарајуће</t>
  </si>
  <si>
    <t>Испорука и монтажа  микроутичнице за монтажу у patch панел TOOLLESS LINE-RJ45 модул, Cat.6a 10Gbit, STP (SFA), (SCHRACK HSEMRJ6GWT) или одговарајуће</t>
  </si>
  <si>
    <t xml:space="preserve">Испорука и монтажа оптичког  FO pigtail LC, OM3, multimode, 50/125um,  4kom дужине 2м. (SCHRACK HLP03L002E) или одговарајуће, у цену урачунати израду наставка на каблу и pigtail </t>
  </si>
  <si>
    <t>Испорука и монтажа оптичких LS0H преспојних каблова дужине 3m, Multimode 50/125, LC-LC  (SCHRACK HLP23LL03F) или одговарајуће</t>
  </si>
  <si>
    <t>Испорука и монтажа дозне 68X51mm 2M за  монтажу у плафон од ригипса,  (Legrand PB502) или одговарајуће</t>
  </si>
  <si>
    <t>Испорука и монтажа дозне  2M за  монтажу у бетон,  (Legrand PB502) или одговарајуће</t>
  </si>
  <si>
    <t>Испорука и монтажа носача механизма 2M,  (Legrand LN4702) или одговарајуће</t>
  </si>
  <si>
    <t>Испорука и монтажа белог оквира 2M,  (Legrand SAM4803BBN) или одговарајуће</t>
  </si>
  <si>
    <t>Испорука и монтажа  KEYSTONE адаптера  2XRJ45,  (Legrand 078610) или одговарајуће</t>
  </si>
  <si>
    <t>Испорука и монтажа  TOOLLESS LINE - носача RJ45 modula (SFA, SFB) за DIN шину за монтажу РЈ 45 модула у електро орману.  Тип SCHRACK HSERH010GS или одговарајуће</t>
  </si>
  <si>
    <t>Испорука и монтажа  микроутичнице за монтажу у модуларни сет TOOLLESS LINE-RJ45 Modul, Cat.6a 10Gbit, STP (SFA), (SCHRACK HSEMRJ6GWT) или одговарајуће</t>
  </si>
  <si>
    <t>Испорука и полагање каблова у већ припремљене трасе кабла, кабл  без халогених елемената, категорије 7, S/FTP - 1000 Mhz, 4x2xAWG-23, LS0H.   Slican tipu  (SCHRACK HSEKP423HP) или одговарајуће</t>
  </si>
  <si>
    <t>Испорука, испитивање, полагање и повезивање кабла,  већ припремљене трасе кабла кабл JH(St)H 5x2x0.6 mm користи се за повезивање телефонског ормана у сутерену клиницког центра и  рек ормана у амфитеатру .</t>
  </si>
  <si>
    <t>Испорука  и полагање (у спуштеном плафону или парапетном зиду ) инсталационе ребрасте безхалогене цеви, пречника: Ø20</t>
  </si>
  <si>
    <t>Испорука  и полагање  инсталационе ребрасте цеви у зиду испод малтера са израдом шлица и враћанјем у првобитно стање без глетовања и кречења, пречника: Ø40</t>
  </si>
  <si>
    <t>Испорука  и монтажа (по плафону или зиду )  безхалогене инсталационе каналице димензије 16x40mm</t>
  </si>
  <si>
    <r>
      <t xml:space="preserve">Испорука  и полагање  инсталационе </t>
    </r>
    <r>
      <rPr>
        <sz val="10"/>
        <color indexed="8"/>
        <rFont val="Arial"/>
        <family val="2"/>
      </rPr>
      <t>ребрасте цеви за бетон 750 N</t>
    </r>
    <r>
      <rPr>
        <sz val="10"/>
        <rFont val="Arial"/>
        <family val="2"/>
      </rPr>
      <t>, у поду, пречника: Ø50</t>
    </r>
  </si>
  <si>
    <t>Испорука  и монтажа разводне кутије ујзиду димензија кутије 115 x 115  mm</t>
  </si>
  <si>
    <t>Испорука и монтажа Layer 2 Stackable Managed  switch са 24x10/100/1000Base-T портова, (Allied Telesis AT-8000GS/24-50) или одговарајуће</t>
  </si>
  <si>
    <t>Тестирање и мерење структурног кабловског система с израдом протокола мерења</t>
  </si>
  <si>
    <t>Пуштање у рад. Услуга обухвата: проверу исправности монтираних каблова, функционално испитивање и пуштање у рад  и примопредаја система.</t>
  </si>
  <si>
    <t>2.25</t>
  </si>
  <si>
    <t>2.26</t>
  </si>
  <si>
    <t>Видео пројектор,, мин 6000 ANSI lumena, WUXGA rezolucije  (1920x1200), kontrast 10000:1, objektiv F=2.6~4.4 ; f=20.7-31.05mm, лампа 365W, са следећим видео улазима: HDMI,  HDBaseT ulaz. Максималне тежине 6.2Kg.
Тип EIKI EK-600U или одговарајуће</t>
  </si>
  <si>
    <t>Плафонски носач за видео пројектор са подешавањем висине од 40 до 62 cm, максималне носивости до 15kg.
Тип S Box, PM 102L или одговарајуће</t>
  </si>
  <si>
    <t>Електромоторни пројекциони екран, величина слике 300x187cm (16:10), са платном за предњу пројекцију  са платном за предњу пројекцију, са прекидачем за подизање и спуштање екрана.
Тип EUROSCREEN COMPACT HOME CINEMA или одговарајуће</t>
  </si>
  <si>
    <t>Презентациони рачунар, за уградњу у рек орман, са следећим карактеристикама: 
- Интел процесор, &gt;2.5GHz
- 4GB DDR3 RAM меморија
- 500GB HDD
- Microsoft Windows
- Бежични комплет тастатура + миш
Тип OptiPlex 7010 DT, Dell,  или одговарајуће</t>
  </si>
  <si>
    <t>Монитор LCD, дијагонале 22",  резолуције HD 1920x1080</t>
  </si>
  <si>
    <t>Мулти-Формат (VGA, HDMI, DP) преклопник са интегрисаним DTP предајником за прибором за монтажу испод стола
Тип EXTRON DTP T DSW 4K 233 или одговарајуће</t>
  </si>
  <si>
    <t>Видео презентациони преклопник/скалер са  HDBaseT и ХДМИ излазом
Тип EXTRON IN1608 HDBT или одговарајуће</t>
  </si>
  <si>
    <t xml:space="preserve">Професионална документ камера следећих карактеристика:
- подршка за следеће резолуције: XGA/SXGA/WXGA/1080p
- Сочиво са 20x оптичким i 12x дигиталним зумом 
- VGA, HDMI улаза, 2 x VGA, HDMI, S-видео излаз 
- USB Image Transmission
Тип LUMENS PS752, или одговарајуће
</t>
  </si>
  <si>
    <t>Бежични микрофонски систем са ручним предајником следећих карактеристика:
- фродговарајућеенцијски опсег 25 Hz - 18 kHz
- однос сигнал-шум &gt;110 dB(A)  
Тип SENNHEISER ew 145-G3,  или одговарајуће</t>
  </si>
  <si>
    <t>Бежични микрофонски систем са џепним предајником и наглавним презентер микрофоном следећих карактеристика: 
- фродговарајућеенцијски опсег  25 Hz - 18 kHz
- однос сигнал-шум &gt;110 dB(A)  
Тип SENNHEISER ew 152-G3  или одговарајуће</t>
  </si>
  <si>
    <t>Lavalier микрофон Тип SENNHEISER ME 4-N  или одговарајуће.</t>
  </si>
  <si>
    <t>Дигитални аудио процесор  са 6 симетрична микрофонска/линијска улаза, 4  излаза, са могућношћу подешавања нивоа по сваком каналу појединачно, са адаптером за монтажу у орман 19". Тип EXTRON DMP 64  или одговарајуће</t>
  </si>
  <si>
    <t>Кондензаторски микрофон на гибљивом врату дужине око 17.1" (450mm), кардиоидне карактеристике усмерености, фродговарајућеенцијске карактеристике од 5Hz до 20kHz и динамичког опсега од минимално 130dB, са антивибрационо подножје за монтажу у сто. Тип SENNHEISER MEG 14-40B + MZS 31,  или одговарајуће</t>
  </si>
  <si>
    <t>Зидна контрола јачине звука са тастером за тотално искључење (муте)
Тип EXTRON VCM 200 EU,  или одговарајуће</t>
  </si>
  <si>
    <t>Двоканални аудио појачавач снаге, класе Д, са следећим карактеристикама:
- 2 x 100W (4 или 8 ома)
- однос сигнал/шум већи од 100dB
- компактан, висине 1U, са носачем за уградњу у рек 19"
Тип EXTRON XPA 1002 Plus  или одговарајуће</t>
  </si>
  <si>
    <t>Назидни 2- појасни звучнички систем за монтажу на зид, 
Тип COMMUNITY ENT212 или одговарајуће.</t>
  </si>
  <si>
    <t>Испорука и полагање инсталационог микрофонског кабла  2x0,25 mm2, максималног пречника 6mm.</t>
  </si>
  <si>
    <t>Испорука и полагање високо квалитетног дигиталног видео кабла са позлаћеним HDMI конекторима на обе стране, дужине 15.2m.</t>
  </si>
  <si>
    <t>Испорука и полагање високо квалитетног дигиталног видео кабла са позлаћеним HDMI конекторима на обе стране, дужине 1.8m.</t>
  </si>
  <si>
    <t xml:space="preserve">Префабрикован кабл VGA-M / VGA-M са стерео аудио каблом, дужине 15.2m
Тип C-GMA/GMA-50, Kramer , или одговарајуће. </t>
  </si>
  <si>
    <t>Испорука и полагање инсталационог звучничког кабла LC-1, 2x1,5 mm2 HF.</t>
  </si>
  <si>
    <t>Повезивање система, функционално испитивање и пуштање у рад и састављање записника о  функционалном испитивању.</t>
  </si>
  <si>
    <t>Обука корисника у руковању,  испоруку документације (упутство за руковање, дневник уређаја, атести и исправе) примопредаја и састављање записника о исправности система.</t>
  </si>
  <si>
    <t>тип: 30RB_033</t>
  </si>
  <si>
    <r>
      <t xml:space="preserve">расхладни капацитет при 7/12/35 </t>
    </r>
    <r>
      <rPr>
        <vertAlign val="superscript"/>
        <sz val="10"/>
        <rFont val="Arial"/>
        <family val="2"/>
      </rPr>
      <t>о</t>
    </r>
    <r>
      <rPr>
        <sz val="10"/>
        <rFont val="Arial"/>
        <family val="2"/>
        <charset val="238"/>
      </rPr>
      <t>С; Q =33.8kW</t>
    </r>
  </si>
  <si>
    <t>ЕЕR = 3.28</t>
  </si>
  <si>
    <t>ESEER=3.62</t>
  </si>
  <si>
    <t>максимална улазна електрична снага Pel=14kW</t>
  </si>
  <si>
    <t>еуровент енергетска класа - A</t>
  </si>
  <si>
    <t>Ø21.3х2</t>
  </si>
  <si>
    <t>Ø60.3х3,2</t>
  </si>
  <si>
    <t>Ø21.3; d=13 mm</t>
  </si>
  <si>
    <t>Ø60.3; d=19 mm</t>
  </si>
  <si>
    <t>тип: MAGNA 1 40-120F</t>
  </si>
  <si>
    <t>Производ: Tour Anderson, Шведска или слично</t>
  </si>
  <si>
    <t>тип: STAD</t>
  </si>
  <si>
    <t>Ø21,3х2</t>
  </si>
  <si>
    <t>Испорука и уградња цевасте сунђерасте изолације за челични развод система грејања. Спецификација дата према спољњем пречнику цеви:</t>
  </si>
  <si>
    <t>Ø21.3; d=9 mm</t>
  </si>
  <si>
    <t>Ø26,9; d=9 mm</t>
  </si>
  <si>
    <t>Ø42,4; d=13 mm</t>
  </si>
  <si>
    <t>Ø48,3; d=13 mm</t>
  </si>
  <si>
    <t>Ø60.3; d=13 mm</t>
  </si>
  <si>
    <t>тип: 500/95</t>
  </si>
  <si>
    <t>тип 800/95</t>
  </si>
  <si>
    <t>батерија од 5 чланка</t>
  </si>
  <si>
    <t>батерија од 15 чланака</t>
  </si>
  <si>
    <t>Испорука и уградња термостатских вентила са аутоматском регулациом протока кроз грејно тело на подешену вредност комплет са термостатском главом следећих карактеристика:</t>
  </si>
  <si>
    <t>произвођач: ''Heimeier'', Немачка или слично</t>
  </si>
  <si>
    <t>тип: ''Eclipse F''</t>
  </si>
  <si>
    <t>Испорука и монтажа радијаторских затварајућих угаоних навијака следећих карактеристика:</t>
  </si>
  <si>
    <t>тип: ''Regutec F''</t>
  </si>
  <si>
    <t>Испорука и уградња парапетних вентилатор конвектора ( ''fan coil'' uređaja ) за четвороцевни систем грејања и хлађења комплет са припадајућим термостатима следећих карактеристика:</t>
  </si>
  <si>
    <t>Испорука и уградња косих регулационих вентила са  мерним вентилима и навојном везом следећих карактеристика:</t>
  </si>
  <si>
    <t>величина: 640х1040</t>
  </si>
  <si>
    <t>величина: 840х340</t>
  </si>
  <si>
    <t>550х350</t>
  </si>
  <si>
    <t>Потрошни материјал за израду каналског развода: прирубнице, угаоници, холшафи, навртке, навојне шипке, трака за дихтовање, силикон и сл. Зарачунава се 40% од ставке канала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</si>
</sst>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Red]#,##0.00"/>
    <numFmt numFmtId="165" formatCode="\У\К\У\П\Н\О\ @\:"/>
    <numFmt numFmtId="166" formatCode="_-* #,##0.00\ _D_i_n_-;\-* #,##0.00\ _D_i_n_-;_-* &quot;-&quot;??\ _D_i_n_-;_-@_-"/>
    <numFmt numFmtId="167" formatCode="#,##0.000"/>
  </numFmts>
  <fonts count="50">
    <font>
      <sz val="10"/>
      <name val="Yu Arial"/>
    </font>
    <font>
      <sz val="10"/>
      <name val="Yu Arial"/>
      <family val="2"/>
    </font>
    <font>
      <b/>
      <sz val="12"/>
      <name val="Arial"/>
      <family val="2"/>
    </font>
    <font>
      <b/>
      <sz val="10"/>
      <name val="Arial"/>
      <family val="2"/>
    </font>
    <font>
      <sz val="10"/>
      <name val="Arial"/>
      <family val="2"/>
    </font>
    <font>
      <sz val="10"/>
      <name val="Yu Arial"/>
      <family val="2"/>
    </font>
    <font>
      <sz val="8"/>
      <name val="Arial"/>
      <family val="2"/>
    </font>
    <font>
      <sz val="8"/>
      <name val="Yu Arial"/>
      <family val="2"/>
    </font>
    <font>
      <b/>
      <sz val="10"/>
      <name val="Yu Arial"/>
      <family val="2"/>
    </font>
    <font>
      <sz val="10"/>
      <name val="Yu Arial"/>
      <family val="2"/>
    </font>
    <font>
      <sz val="12"/>
      <name val="Arial"/>
      <family val="2"/>
    </font>
    <font>
      <sz val="10"/>
      <name val="Arial"/>
      <family val="2"/>
      <charset val="238"/>
    </font>
    <font>
      <b/>
      <sz val="9"/>
      <name val="Arial"/>
      <family val="2"/>
    </font>
    <font>
      <sz val="10"/>
      <color rgb="FFFF0000"/>
      <name val="Arial"/>
      <family val="2"/>
    </font>
    <font>
      <b/>
      <sz val="10"/>
      <color rgb="FFFF0000"/>
      <name val="Arial"/>
      <family val="2"/>
    </font>
    <font>
      <sz val="10"/>
      <color rgb="FFFF0000"/>
      <name val="Yu Arial"/>
      <family val="2"/>
    </font>
    <font>
      <b/>
      <sz val="9"/>
      <color rgb="FFFF0000"/>
      <name val="Arial"/>
      <family val="2"/>
    </font>
    <font>
      <b/>
      <sz val="12"/>
      <color rgb="FFFF0000"/>
      <name val="Arial"/>
      <family val="2"/>
    </font>
    <font>
      <b/>
      <sz val="11"/>
      <name val="Arial"/>
      <family val="2"/>
    </font>
    <font>
      <sz val="11"/>
      <name val="Arial"/>
      <family val="2"/>
    </font>
    <font>
      <b/>
      <sz val="10"/>
      <name val="Arial"/>
      <family val="2"/>
      <charset val="238"/>
    </font>
    <font>
      <vertAlign val="superscript"/>
      <sz val="10"/>
      <name val="Arial"/>
      <family val="2"/>
    </font>
    <font>
      <sz val="10"/>
      <name val="Arial CE"/>
      <charset val="204"/>
    </font>
    <font>
      <b/>
      <sz val="10"/>
      <color indexed="10"/>
      <name val="Arial"/>
      <family val="2"/>
      <charset val="238"/>
    </font>
    <font>
      <sz val="11"/>
      <name val="Tahoma"/>
      <family val="2"/>
      <charset val="238"/>
    </font>
    <font>
      <sz val="10"/>
      <color indexed="8"/>
      <name val="Arial"/>
      <family val="2"/>
    </font>
    <font>
      <sz val="11"/>
      <name val="Arial"/>
      <family val="2"/>
      <charset val="204"/>
    </font>
    <font>
      <sz val="10"/>
      <name val="Arial"/>
      <family val="2"/>
      <charset val="204"/>
    </font>
    <font>
      <b/>
      <sz val="10"/>
      <color theme="1"/>
      <name val="Arial"/>
      <family val="2"/>
    </font>
    <font>
      <b/>
      <sz val="11"/>
      <color theme="1"/>
      <name val="Calibri"/>
      <family val="2"/>
      <scheme val="minor"/>
    </font>
    <font>
      <sz val="10"/>
      <color theme="1"/>
      <name val="Arial"/>
      <family val="2"/>
    </font>
    <font>
      <sz val="10"/>
      <color indexed="10"/>
      <name val="Arial"/>
      <family val="2"/>
    </font>
    <font>
      <sz val="11"/>
      <color rgb="FF00B050"/>
      <name val="Calibri"/>
      <family val="2"/>
      <scheme val="minor"/>
    </font>
    <font>
      <sz val="11"/>
      <color rgb="FFFF0000"/>
      <name val="Calibri"/>
      <family val="2"/>
      <scheme val="minor"/>
    </font>
    <font>
      <sz val="10"/>
      <name val="Calibri"/>
      <family val="2"/>
      <scheme val="minor"/>
    </font>
    <font>
      <sz val="10"/>
      <color theme="1"/>
      <name val="Arial"/>
      <family val="2"/>
      <charset val="238"/>
    </font>
    <font>
      <b/>
      <sz val="11"/>
      <color theme="1"/>
      <name val="Arial"/>
      <family val="2"/>
    </font>
    <font>
      <b/>
      <u/>
      <sz val="10"/>
      <name val="Arial"/>
      <family val="2"/>
    </font>
    <font>
      <vertAlign val="subscript"/>
      <sz val="10"/>
      <name val="Arial"/>
      <family val="2"/>
      <charset val="238"/>
    </font>
    <font>
      <b/>
      <u/>
      <sz val="10"/>
      <name val="Arial"/>
      <family val="2"/>
      <charset val="238"/>
    </font>
    <font>
      <u/>
      <sz val="10"/>
      <name val="Arial"/>
      <family val="2"/>
      <charset val="238"/>
    </font>
    <font>
      <u/>
      <sz val="10"/>
      <name val="Arial"/>
      <family val="2"/>
    </font>
    <font>
      <vertAlign val="subscript"/>
      <sz val="10"/>
      <name val="Arial"/>
      <family val="2"/>
    </font>
    <font>
      <vertAlign val="superscript"/>
      <sz val="10"/>
      <color theme="1"/>
      <name val="Arial"/>
      <family val="2"/>
    </font>
    <font>
      <u/>
      <sz val="10"/>
      <color theme="1"/>
      <name val="Arial"/>
      <family val="2"/>
    </font>
    <font>
      <sz val="12"/>
      <name val="Yu Arial"/>
    </font>
    <font>
      <sz val="10"/>
      <name val="Calibri"/>
      <family val="2"/>
    </font>
    <font>
      <sz val="11"/>
      <name val="Calibri"/>
      <family val="2"/>
    </font>
    <font>
      <sz val="10"/>
      <color indexed="30"/>
      <name val="Arial"/>
      <family val="2"/>
    </font>
    <font>
      <vertAlign val="superscript"/>
      <sz val="10"/>
      <name val="Yu Arial"/>
      <family val="2"/>
    </font>
  </fonts>
  <fills count="6">
    <fill>
      <patternFill patternType="none"/>
    </fill>
    <fill>
      <patternFill patternType="gray125"/>
    </fill>
    <fill>
      <patternFill patternType="solid">
        <fgColor indexed="10"/>
        <bgColor indexed="64"/>
      </patternFill>
    </fill>
    <fill>
      <patternFill patternType="solid">
        <fgColor theme="0"/>
        <bgColor indexed="64"/>
      </patternFill>
    </fill>
    <fill>
      <patternFill patternType="solid">
        <fgColor rgb="FFFFFFFF"/>
        <bgColor rgb="FF000000"/>
      </patternFill>
    </fill>
    <fill>
      <patternFill patternType="solid">
        <fgColor indexed="9"/>
        <bgColor indexed="64"/>
      </patternFill>
    </fill>
  </fills>
  <borders count="111">
    <border>
      <left/>
      <right/>
      <top/>
      <bottom/>
      <diagonal/>
    </border>
    <border>
      <left style="thin">
        <color auto="1"/>
      </left>
      <right style="thin">
        <color auto="1"/>
      </right>
      <top style="double">
        <color auto="1"/>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double">
        <color auto="1"/>
      </right>
      <top/>
      <bottom/>
      <diagonal/>
    </border>
    <border>
      <left/>
      <right/>
      <top style="thin">
        <color auto="1"/>
      </top>
      <bottom/>
      <diagonal/>
    </border>
    <border>
      <left style="thin">
        <color auto="1"/>
      </left>
      <right/>
      <top style="double">
        <color auto="1"/>
      </top>
      <bottom style="double">
        <color auto="1"/>
      </bottom>
      <diagonal/>
    </border>
    <border>
      <left/>
      <right/>
      <top style="thin">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double">
        <color auto="1"/>
      </bottom>
      <diagonal/>
    </border>
    <border>
      <left style="thin">
        <color auto="1"/>
      </left>
      <right style="double">
        <color auto="1"/>
      </right>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thin">
        <color auto="1"/>
      </right>
      <top style="double">
        <color auto="1"/>
      </top>
      <bottom style="double">
        <color auto="1"/>
      </bottom>
      <diagonal/>
    </border>
    <border>
      <left/>
      <right/>
      <top style="double">
        <color auto="1"/>
      </top>
      <bottom style="double">
        <color auto="1"/>
      </bottom>
      <diagonal/>
    </border>
    <border>
      <left style="double">
        <color auto="1"/>
      </left>
      <right style="thin">
        <color auto="1"/>
      </right>
      <top style="double">
        <color auto="1"/>
      </top>
      <bottom style="double">
        <color auto="1"/>
      </bottom>
      <diagonal/>
    </border>
    <border>
      <left style="double">
        <color auto="1"/>
      </left>
      <right style="thin">
        <color auto="1"/>
      </right>
      <top/>
      <bottom style="thin">
        <color auto="1"/>
      </bottom>
      <diagonal/>
    </border>
    <border>
      <left style="double">
        <color auto="1"/>
      </left>
      <right style="thin">
        <color auto="1"/>
      </right>
      <top style="double">
        <color auto="1"/>
      </top>
      <bottom/>
      <diagonal/>
    </border>
    <border>
      <left style="double">
        <color auto="1"/>
      </left>
      <right style="thin">
        <color auto="1"/>
      </right>
      <top/>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diagonal/>
    </border>
    <border>
      <left/>
      <right style="thin">
        <color auto="1"/>
      </right>
      <top style="double">
        <color auto="1"/>
      </top>
      <bottom style="double">
        <color auto="1"/>
      </bottom>
      <diagonal/>
    </border>
    <border>
      <left/>
      <right style="double">
        <color auto="1"/>
      </right>
      <top style="double">
        <color auto="1"/>
      </top>
      <bottom style="double">
        <color auto="1"/>
      </bottom>
      <diagonal/>
    </border>
    <border>
      <left style="double">
        <color auto="1"/>
      </left>
      <right style="double">
        <color auto="1"/>
      </right>
      <top style="double">
        <color auto="1"/>
      </top>
      <bottom style="double">
        <color auto="1"/>
      </bottom>
      <diagonal/>
    </border>
    <border>
      <left style="thin">
        <color auto="1"/>
      </left>
      <right style="double">
        <color auto="1"/>
      </right>
      <top style="double">
        <color auto="1"/>
      </top>
      <bottom style="thin">
        <color auto="1"/>
      </bottom>
      <diagonal/>
    </border>
    <border>
      <left style="double">
        <color auto="1"/>
      </left>
      <right/>
      <top style="thin">
        <color auto="1"/>
      </top>
      <bottom style="thin">
        <color auto="1"/>
      </bottom>
      <diagonal/>
    </border>
    <border>
      <left/>
      <right style="thin">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bottom/>
      <diagonal/>
    </border>
    <border>
      <left/>
      <right/>
      <top style="hair">
        <color auto="1"/>
      </top>
      <bottom/>
      <diagonal/>
    </border>
    <border>
      <left style="thin">
        <color auto="1"/>
      </left>
      <right style="thin">
        <color auto="1"/>
      </right>
      <top/>
      <bottom style="double">
        <color auto="1"/>
      </bottom>
      <diagonal/>
    </border>
    <border>
      <left style="double">
        <color auto="1"/>
      </left>
      <right style="thin">
        <color auto="1"/>
      </right>
      <top/>
      <bottom style="double">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thin">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top/>
      <bottom style="double">
        <color theme="1" tint="0.24994659260841701"/>
      </bottom>
      <diagonal/>
    </border>
    <border>
      <left style="double">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thin">
        <color theme="1" tint="0.24994659260841701"/>
      </right>
      <top style="double">
        <color theme="1" tint="0.24994659260841701"/>
      </top>
      <bottom style="double">
        <color theme="1" tint="0.24994659260841701"/>
      </bottom>
      <diagonal/>
    </border>
    <border>
      <left style="thin">
        <color theme="1" tint="0.24994659260841701"/>
      </left>
      <right style="double">
        <color theme="1" tint="0.24994659260841701"/>
      </right>
      <top style="double">
        <color theme="1" tint="0.24994659260841701"/>
      </top>
      <bottom style="double">
        <color theme="1" tint="0.24994659260841701"/>
      </bottom>
      <diagonal/>
    </border>
    <border>
      <left style="double">
        <color indexed="64"/>
      </left>
      <right/>
      <top/>
      <bottom/>
      <diagonal/>
    </border>
    <border>
      <left style="double">
        <color indexed="64"/>
      </left>
      <right/>
      <top/>
      <bottom style="thin">
        <color indexed="64"/>
      </bottom>
      <diagonal/>
    </border>
    <border>
      <left style="double">
        <color indexed="64"/>
      </left>
      <right/>
      <top style="thin">
        <color indexed="64"/>
      </top>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64"/>
      </left>
      <right/>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double">
        <color indexed="64"/>
      </right>
      <top style="thin">
        <color indexed="64"/>
      </top>
      <bottom style="thin">
        <color indexed="64"/>
      </bottom>
      <diagonal/>
    </border>
    <border>
      <left style="double">
        <color indexed="64"/>
      </left>
      <right style="double">
        <color indexed="64"/>
      </right>
      <top/>
      <bottom style="double">
        <color indexed="64"/>
      </bottom>
      <diagonal/>
    </border>
    <border>
      <left/>
      <right/>
      <top/>
      <bottom style="thin">
        <color indexed="64"/>
      </bottom>
      <diagonal/>
    </border>
    <border>
      <left style="double">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double">
        <color indexed="64"/>
      </right>
      <top style="medium">
        <color indexed="64"/>
      </top>
      <bottom style="double">
        <color indexed="64"/>
      </bottom>
      <diagonal/>
    </border>
    <border>
      <left style="double">
        <color indexed="64"/>
      </left>
      <right/>
      <top style="thin">
        <color indexed="64"/>
      </top>
      <bottom style="double">
        <color indexed="64"/>
      </bottom>
      <diagonal/>
    </border>
    <border>
      <left style="double">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double">
        <color indexed="64"/>
      </right>
      <top style="medium">
        <color indexed="64"/>
      </top>
      <bottom style="medium">
        <color indexed="64"/>
      </bottom>
      <diagonal/>
    </border>
    <border>
      <left style="medium">
        <color indexed="64"/>
      </left>
      <right style="thin">
        <color indexed="64"/>
      </right>
      <top style="medium">
        <color auto="1"/>
      </top>
      <bottom style="medium">
        <color auto="1"/>
      </bottom>
      <diagonal/>
    </border>
    <border>
      <left style="medium">
        <color indexed="64"/>
      </left>
      <right style="thin">
        <color indexed="64"/>
      </right>
      <top style="medium">
        <color auto="1"/>
      </top>
      <bottom/>
      <diagonal/>
    </border>
    <border>
      <left style="double">
        <color indexed="64"/>
      </left>
      <right style="double">
        <color indexed="64"/>
      </right>
      <top style="double">
        <color indexed="64"/>
      </top>
      <bottom/>
      <diagonal/>
    </border>
    <border>
      <left style="thin">
        <color indexed="22"/>
      </left>
      <right style="thin">
        <color indexed="22"/>
      </right>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thin">
        <color indexed="22"/>
      </right>
      <top/>
      <bottom/>
      <diagonal/>
    </border>
    <border>
      <left style="thin">
        <color theme="1" tint="0.34998626667073579"/>
      </left>
      <right style="thin">
        <color theme="1" tint="0.34998626667073579"/>
      </right>
      <top/>
      <bottom/>
      <diagonal/>
    </border>
    <border>
      <left style="thin">
        <color theme="1" tint="0.24994659260841701"/>
      </left>
      <right style="thin">
        <color theme="1" tint="0.24994659260841701"/>
      </right>
      <top/>
      <bottom/>
      <diagonal/>
    </border>
    <border>
      <left style="thin">
        <color theme="0" tint="-0.24994659260841701"/>
      </left>
      <right style="thin">
        <color theme="0" tint="-0.24994659260841701"/>
      </right>
      <top/>
      <bottom/>
      <diagonal/>
    </border>
    <border>
      <left style="thin">
        <color theme="1" tint="0.24994659260841701"/>
      </left>
      <right style="double">
        <color auto="1"/>
      </right>
      <top/>
      <bottom/>
      <diagonal/>
    </border>
    <border>
      <left style="thin">
        <color theme="0" tint="-0.34998626667073579"/>
      </left>
      <right/>
      <top/>
      <bottom style="double">
        <color indexed="64"/>
      </bottom>
      <diagonal/>
    </border>
    <border>
      <left style="thin">
        <color theme="0" tint="-0.34998626667073579"/>
      </left>
      <right style="thin">
        <color theme="0" tint="-0.34998626667073579"/>
      </right>
      <top/>
      <bottom/>
      <diagonal/>
    </border>
    <border>
      <left style="thin">
        <color theme="0" tint="-0.34998626667073579"/>
      </left>
      <right style="thin">
        <color theme="1" tint="0.24994659260841701"/>
      </right>
      <top/>
      <bottom/>
      <diagonal/>
    </border>
    <border>
      <left/>
      <right style="thin">
        <color theme="1" tint="0.24994659260841701"/>
      </right>
      <top/>
      <bottom/>
      <diagonal/>
    </border>
    <border>
      <left style="thin">
        <color indexed="22"/>
      </left>
      <right style="thin">
        <color indexed="22"/>
      </right>
      <top/>
      <bottom style="thin">
        <color auto="1"/>
      </bottom>
      <diagonal/>
    </border>
    <border>
      <left style="thin">
        <color indexed="64"/>
      </left>
      <right style="thin">
        <color indexed="64"/>
      </right>
      <top/>
      <bottom style="thin">
        <color auto="1"/>
      </bottom>
      <diagonal/>
    </border>
    <border>
      <left style="thin">
        <color indexed="64"/>
      </left>
      <right style="double">
        <color indexed="64"/>
      </right>
      <top/>
      <bottom style="thin">
        <color auto="1"/>
      </bottom>
      <diagonal/>
    </border>
    <border>
      <left style="thin">
        <color theme="0" tint="-0.24994659260841701"/>
      </left>
      <right style="thin">
        <color theme="0" tint="-0.24994659260841701"/>
      </right>
      <top/>
      <bottom style="thin">
        <color auto="1"/>
      </bottom>
      <diagonal/>
    </border>
    <border>
      <left style="thin">
        <color indexed="64"/>
      </left>
      <right style="thin">
        <color indexed="22"/>
      </right>
      <top/>
      <bottom style="thin">
        <color auto="1"/>
      </bottom>
      <diagonal/>
    </border>
    <border>
      <left style="thin">
        <color indexed="64"/>
      </left>
      <right/>
      <top/>
      <bottom/>
      <diagonal/>
    </border>
    <border>
      <left style="thin">
        <color auto="1"/>
      </left>
      <right style="thin">
        <color auto="1"/>
      </right>
      <top/>
      <bottom/>
      <diagonal/>
    </border>
    <border>
      <left style="thin">
        <color indexed="22"/>
      </left>
      <right style="thin">
        <color indexed="22"/>
      </right>
      <top/>
      <bottom style="double">
        <color indexed="64"/>
      </bottom>
      <diagonal/>
    </border>
    <border>
      <left style="thin">
        <color indexed="64"/>
      </left>
      <right style="thin">
        <color indexed="64"/>
      </right>
      <top/>
      <bottom style="double">
        <color indexed="64"/>
      </bottom>
      <diagonal/>
    </border>
    <border>
      <left style="thin">
        <color theme="1" tint="0.24994659260841701"/>
      </left>
      <right style="thin">
        <color theme="1" tint="0.24994659260841701"/>
      </right>
      <top/>
      <bottom style="double">
        <color indexed="64"/>
      </bottom>
      <diagonal/>
    </border>
    <border>
      <left style="thin">
        <color auto="1"/>
      </left>
      <right style="thin">
        <color indexed="22"/>
      </right>
      <top/>
      <bottom/>
      <diagonal/>
    </border>
    <border>
      <left style="thin">
        <color indexed="64"/>
      </left>
      <right style="thin">
        <color theme="0" tint="-0.34998626667073579"/>
      </right>
      <top/>
      <bottom/>
      <diagonal/>
    </border>
    <border>
      <left style="thin">
        <color auto="1"/>
      </left>
      <right style="thin">
        <color indexed="64"/>
      </right>
      <top/>
      <bottom/>
      <diagonal/>
    </border>
    <border>
      <left style="thin">
        <color indexed="64"/>
      </left>
      <right/>
      <top/>
      <bottom style="thin">
        <color auto="1"/>
      </bottom>
      <diagonal/>
    </border>
    <border>
      <left style="thin">
        <color auto="1"/>
      </left>
      <right style="thin">
        <color auto="1"/>
      </right>
      <top/>
      <bottom style="thin">
        <color auto="1"/>
      </bottom>
      <diagonal/>
    </border>
    <border>
      <left style="thin">
        <color auto="1"/>
      </left>
      <right style="thin">
        <color theme="1" tint="0.24994659260841701"/>
      </right>
      <top/>
      <bottom style="thin">
        <color auto="1"/>
      </bottom>
      <diagonal/>
    </border>
    <border>
      <left style="thin">
        <color indexed="22"/>
      </left>
      <right style="thin">
        <color indexed="22"/>
      </right>
      <top/>
      <bottom style="thin">
        <color auto="1"/>
      </bottom>
      <diagonal/>
    </border>
    <border>
      <left/>
      <right style="double">
        <color auto="1"/>
      </right>
      <top/>
      <bottom style="thin">
        <color auto="1"/>
      </bottom>
      <diagonal/>
    </border>
    <border>
      <left/>
      <right style="thin">
        <color auto="1"/>
      </right>
      <top/>
      <bottom style="double">
        <color auto="1"/>
      </bottom>
      <diagonal/>
    </border>
    <border>
      <left style="thin">
        <color indexed="64"/>
      </left>
      <right style="thin">
        <color indexed="64"/>
      </right>
      <top/>
      <bottom style="medium">
        <color auto="1"/>
      </bottom>
      <diagonal/>
    </border>
    <border>
      <left style="thin">
        <color indexed="64"/>
      </left>
      <right style="thin">
        <color indexed="64"/>
      </right>
      <top/>
      <bottom style="thin">
        <color indexed="64"/>
      </bottom>
      <diagonal/>
    </border>
  </borders>
  <cellStyleXfs count="8">
    <xf numFmtId="0" fontId="0" fillId="0" borderId="0"/>
    <xf numFmtId="0" fontId="11" fillId="0" borderId="0"/>
    <xf numFmtId="0" fontId="11" fillId="0" borderId="0"/>
    <xf numFmtId="0" fontId="1" fillId="0" borderId="0"/>
    <xf numFmtId="166" fontId="1" fillId="0" borderId="0" applyFont="0" applyFill="0" applyBorder="0" applyAlignment="0" applyProtection="0"/>
    <xf numFmtId="0" fontId="22" fillId="0" borderId="0"/>
    <xf numFmtId="0" fontId="4" fillId="0" borderId="0"/>
    <xf numFmtId="0" fontId="11" fillId="0" borderId="0"/>
  </cellStyleXfs>
  <cellXfs count="1419">
    <xf numFmtId="0" fontId="0" fillId="0" borderId="0" xfId="0"/>
    <xf numFmtId="0" fontId="4" fillId="0" borderId="2" xfId="0" applyFont="1" applyFill="1" applyBorder="1" applyAlignment="1">
      <alignment horizontal="center"/>
    </xf>
    <xf numFmtId="4" fontId="4" fillId="0" borderId="2" xfId="0" applyNumberFormat="1" applyFont="1" applyFill="1" applyBorder="1" applyAlignment="1">
      <alignment horizontal="right"/>
    </xf>
    <xf numFmtId="0" fontId="4" fillId="0" borderId="3" xfId="0" applyNumberFormat="1" applyFont="1" applyFill="1" applyBorder="1" applyAlignment="1">
      <alignment horizontal="left" vertical="top" wrapText="1"/>
    </xf>
    <xf numFmtId="0" fontId="4" fillId="0" borderId="3" xfId="0" applyFont="1" applyFill="1" applyBorder="1" applyAlignment="1">
      <alignment horizontal="center"/>
    </xf>
    <xf numFmtId="0" fontId="4" fillId="0" borderId="3"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4" xfId="0" applyFont="1" applyFill="1" applyBorder="1" applyAlignment="1">
      <alignment horizontal="center"/>
    </xf>
    <xf numFmtId="0" fontId="4" fillId="0" borderId="5" xfId="0" applyFont="1" applyFill="1" applyBorder="1" applyAlignment="1">
      <alignment horizontal="left" vertical="top" wrapText="1"/>
    </xf>
    <xf numFmtId="0" fontId="4" fillId="0" borderId="0" xfId="0" applyFont="1" applyFill="1"/>
    <xf numFmtId="0" fontId="4" fillId="0" borderId="2" xfId="0" applyFont="1" applyFill="1" applyBorder="1" applyAlignment="1">
      <alignment horizontal="left" vertical="center" wrapText="1"/>
    </xf>
    <xf numFmtId="0" fontId="4" fillId="0" borderId="11" xfId="0" applyFont="1" applyFill="1" applyBorder="1" applyAlignment="1">
      <alignment horizontal="center" vertical="center" wrapText="1"/>
    </xf>
    <xf numFmtId="0" fontId="4" fillId="0" borderId="11" xfId="0" applyFont="1" applyFill="1" applyBorder="1" applyAlignment="1">
      <alignment horizontal="center"/>
    </xf>
    <xf numFmtId="0" fontId="4" fillId="0" borderId="15" xfId="0" applyFont="1" applyFill="1" applyBorder="1" applyAlignment="1">
      <alignment horizontal="center" vertical="center" wrapText="1"/>
    </xf>
    <xf numFmtId="0" fontId="4" fillId="0" borderId="15" xfId="0" applyFont="1" applyFill="1" applyBorder="1" applyAlignment="1">
      <alignment horizontal="center"/>
    </xf>
    <xf numFmtId="0" fontId="4" fillId="0" borderId="7" xfId="0" applyNumberFormat="1" applyFont="1" applyFill="1" applyBorder="1" applyAlignment="1">
      <alignment horizontal="left" vertical="top" wrapText="1"/>
    </xf>
    <xf numFmtId="0" fontId="4" fillId="0" borderId="5" xfId="0" applyNumberFormat="1" applyFont="1" applyFill="1" applyBorder="1" applyAlignment="1">
      <alignment horizontal="left" vertical="top" wrapText="1"/>
    </xf>
    <xf numFmtId="0" fontId="13" fillId="0" borderId="5" xfId="0" applyFont="1" applyFill="1" applyBorder="1" applyAlignment="1">
      <alignment horizontal="center"/>
    </xf>
    <xf numFmtId="0" fontId="13" fillId="0" borderId="0" xfId="0" applyFont="1" applyFill="1"/>
    <xf numFmtId="0" fontId="15" fillId="0" borderId="0" xfId="0" applyFont="1" applyFill="1"/>
    <xf numFmtId="0" fontId="4" fillId="0" borderId="4" xfId="0" applyFont="1" applyFill="1" applyBorder="1" applyAlignment="1">
      <alignment horizontal="left" vertical="center" wrapText="1"/>
    </xf>
    <xf numFmtId="1" fontId="13" fillId="0" borderId="5" xfId="0" applyNumberFormat="1" applyFont="1" applyFill="1" applyBorder="1" applyAlignment="1">
      <alignment horizontal="center"/>
    </xf>
    <xf numFmtId="0" fontId="13" fillId="0" borderId="0" xfId="0" applyFont="1" applyFill="1" applyBorder="1" applyAlignment="1">
      <alignment horizontal="left" vertical="center" wrapText="1"/>
    </xf>
    <xf numFmtId="0" fontId="13" fillId="0" borderId="0" xfId="0" applyFont="1" applyFill="1" applyBorder="1" applyAlignment="1">
      <alignment horizontal="center"/>
    </xf>
    <xf numFmtId="4" fontId="13" fillId="0" borderId="0" xfId="0" applyNumberFormat="1" applyFont="1" applyFill="1" applyBorder="1" applyAlignment="1">
      <alignment horizontal="right"/>
    </xf>
    <xf numFmtId="0" fontId="15" fillId="0" borderId="9" xfId="0" applyFont="1" applyFill="1" applyBorder="1"/>
    <xf numFmtId="0" fontId="15" fillId="0" borderId="7" xfId="0" applyFont="1" applyFill="1" applyBorder="1" applyAlignment="1">
      <alignment horizontal="right" vertical="center"/>
    </xf>
    <xf numFmtId="4" fontId="14" fillId="0" borderId="7" xfId="0" applyNumberFormat="1" applyFont="1" applyFill="1" applyBorder="1" applyAlignment="1">
      <alignment horizontal="right" vertical="center"/>
    </xf>
    <xf numFmtId="0" fontId="13" fillId="0" borderId="9" xfId="0" applyFont="1" applyFill="1" applyBorder="1" applyAlignment="1">
      <alignment horizontal="left" vertical="top" wrapText="1"/>
    </xf>
    <xf numFmtId="0" fontId="13" fillId="0" borderId="9" xfId="0" applyFont="1" applyFill="1" applyBorder="1" applyAlignment="1">
      <alignment horizontal="center"/>
    </xf>
    <xf numFmtId="4" fontId="13" fillId="0" borderId="9" xfId="0" applyNumberFormat="1" applyFont="1" applyFill="1" applyBorder="1" applyAlignment="1">
      <alignment horizontal="right"/>
    </xf>
    <xf numFmtId="0" fontId="13" fillId="0" borderId="0" xfId="0" applyFont="1" applyFill="1" applyBorder="1" applyAlignment="1">
      <alignment horizontal="right" vertical="center"/>
    </xf>
    <xf numFmtId="0" fontId="15" fillId="0" borderId="0" xfId="0" applyFont="1" applyFill="1" applyBorder="1" applyAlignment="1">
      <alignment horizontal="right" vertical="center"/>
    </xf>
    <xf numFmtId="4" fontId="14" fillId="0" borderId="0" xfId="0" applyNumberFormat="1" applyFont="1" applyFill="1" applyBorder="1" applyAlignment="1">
      <alignment horizontal="right" vertical="center"/>
    </xf>
    <xf numFmtId="0" fontId="15" fillId="0" borderId="0" xfId="0" applyFont="1" applyFill="1" applyBorder="1"/>
    <xf numFmtId="0" fontId="17" fillId="0" borderId="0" xfId="0" applyFont="1" applyFill="1" applyAlignment="1">
      <alignment horizontal="right" vertical="center"/>
    </xf>
    <xf numFmtId="0" fontId="17" fillId="0" borderId="0" xfId="0" applyFont="1" applyFill="1" applyBorder="1" applyAlignment="1">
      <alignment horizontal="right" vertical="center"/>
    </xf>
    <xf numFmtId="4" fontId="17" fillId="0" borderId="0" xfId="0" applyNumberFormat="1" applyFont="1" applyFill="1" applyBorder="1" applyAlignment="1">
      <alignment horizontal="right" vertical="center"/>
    </xf>
    <xf numFmtId="2" fontId="15" fillId="0" borderId="0" xfId="0" applyNumberFormat="1" applyFont="1" applyFill="1"/>
    <xf numFmtId="0" fontId="3" fillId="0" borderId="8" xfId="0" applyFont="1" applyFill="1" applyBorder="1" applyAlignment="1">
      <alignment horizontal="left" vertical="center"/>
    </xf>
    <xf numFmtId="0" fontId="3" fillId="0" borderId="16" xfId="0" applyFont="1" applyFill="1" applyBorder="1" applyAlignment="1">
      <alignment horizontal="left" vertical="center"/>
    </xf>
    <xf numFmtId="0" fontId="4" fillId="0" borderId="10" xfId="0" applyNumberFormat="1" applyFont="1" applyFill="1" applyBorder="1" applyAlignment="1">
      <alignment horizontal="left" vertical="top" wrapText="1"/>
    </xf>
    <xf numFmtId="0" fontId="0" fillId="0" borderId="5" xfId="0" applyFont="1" applyFill="1" applyBorder="1" applyAlignment="1">
      <alignment horizontal="justify" vertical="top" wrapText="1"/>
    </xf>
    <xf numFmtId="0" fontId="0" fillId="0" borderId="5" xfId="0" applyFont="1" applyFill="1" applyBorder="1" applyAlignment="1">
      <alignment horizontal="center"/>
    </xf>
    <xf numFmtId="0" fontId="6" fillId="0" borderId="0" xfId="0" applyFont="1" applyFill="1"/>
    <xf numFmtId="0" fontId="7" fillId="0" borderId="0" xfId="0" applyFont="1" applyFill="1"/>
    <xf numFmtId="0" fontId="9" fillId="0" borderId="0" xfId="0" applyFont="1" applyFill="1"/>
    <xf numFmtId="0" fontId="5" fillId="0" borderId="0" xfId="0" applyFont="1" applyFill="1"/>
    <xf numFmtId="4" fontId="15" fillId="0" borderId="0" xfId="0" applyNumberFormat="1" applyFont="1" applyFill="1"/>
    <xf numFmtId="0" fontId="0" fillId="0" borderId="0" xfId="0" applyFill="1"/>
    <xf numFmtId="0" fontId="3" fillId="0" borderId="8" xfId="0" applyFont="1" applyFill="1" applyBorder="1" applyAlignment="1">
      <alignment horizontal="left" vertical="center"/>
    </xf>
    <xf numFmtId="0" fontId="3" fillId="0" borderId="16" xfId="0" applyFont="1" applyFill="1" applyBorder="1" applyAlignment="1">
      <alignment horizontal="left" vertical="center"/>
    </xf>
    <xf numFmtId="1" fontId="4" fillId="0" borderId="3" xfId="0" applyNumberFormat="1" applyFont="1" applyFill="1" applyBorder="1" applyAlignment="1">
      <alignment horizontal="center"/>
    </xf>
    <xf numFmtId="0" fontId="4" fillId="0" borderId="5" xfId="0" applyFont="1" applyFill="1" applyBorder="1" applyAlignment="1">
      <alignment horizontal="center"/>
    </xf>
    <xf numFmtId="2" fontId="4" fillId="0" borderId="4" xfId="2" applyNumberFormat="1" applyFont="1" applyFill="1" applyBorder="1" applyAlignment="1">
      <alignment horizontal="center"/>
    </xf>
    <xf numFmtId="0" fontId="1" fillId="0" borderId="0" xfId="0" applyFont="1" applyFill="1"/>
    <xf numFmtId="0" fontId="4" fillId="0" borderId="10" xfId="0" applyFont="1" applyFill="1" applyBorder="1" applyAlignment="1">
      <alignment horizontal="center"/>
    </xf>
    <xf numFmtId="1" fontId="4" fillId="0" borderId="10" xfId="2" applyNumberFormat="1" applyFont="1" applyFill="1" applyBorder="1" applyAlignment="1">
      <alignment horizontal="center"/>
    </xf>
    <xf numFmtId="1" fontId="4" fillId="0" borderId="3" xfId="2" applyNumberFormat="1" applyFont="1" applyFill="1" applyBorder="1" applyAlignment="1">
      <alignment horizontal="center"/>
    </xf>
    <xf numFmtId="2" fontId="4" fillId="0" borderId="4" xfId="0" applyNumberFormat="1" applyFont="1" applyFill="1" applyBorder="1" applyAlignment="1">
      <alignment horizontal="center"/>
    </xf>
    <xf numFmtId="2" fontId="4" fillId="0" borderId="3" xfId="0" applyNumberFormat="1" applyFont="1" applyFill="1" applyBorder="1" applyAlignment="1">
      <alignment horizontal="center"/>
    </xf>
    <xf numFmtId="1" fontId="4" fillId="0" borderId="5" xfId="2" applyNumberFormat="1" applyFont="1" applyFill="1" applyBorder="1" applyAlignment="1">
      <alignment horizontal="center"/>
    </xf>
    <xf numFmtId="1" fontId="4" fillId="0" borderId="4" xfId="2" applyNumberFormat="1" applyFont="1" applyFill="1" applyBorder="1" applyAlignment="1">
      <alignment horizontal="center"/>
    </xf>
    <xf numFmtId="0" fontId="4" fillId="0" borderId="5" xfId="2" applyFont="1" applyFill="1" applyBorder="1" applyAlignment="1">
      <alignment horizontal="justify" vertical="top" wrapText="1"/>
    </xf>
    <xf numFmtId="49" fontId="4" fillId="0" borderId="0" xfId="0" applyNumberFormat="1" applyFont="1" applyFill="1"/>
    <xf numFmtId="49" fontId="3" fillId="0" borderId="17" xfId="0" applyNumberFormat="1" applyFont="1" applyFill="1" applyBorder="1" applyAlignment="1">
      <alignment horizontal="center" vertical="center"/>
    </xf>
    <xf numFmtId="49" fontId="12" fillId="0" borderId="22" xfId="0" applyNumberFormat="1" applyFont="1" applyFill="1" applyBorder="1" applyAlignment="1">
      <alignment horizontal="center" vertical="top"/>
    </xf>
    <xf numFmtId="49" fontId="16" fillId="0" borderId="20" xfId="0" applyNumberFormat="1" applyFont="1" applyFill="1" applyBorder="1" applyAlignment="1">
      <alignment horizontal="center" vertical="top"/>
    </xf>
    <xf numFmtId="49" fontId="16" fillId="0" borderId="0" xfId="0" applyNumberFormat="1" applyFont="1" applyFill="1" applyBorder="1" applyAlignment="1">
      <alignment horizontal="center" vertical="top"/>
    </xf>
    <xf numFmtId="49" fontId="13" fillId="0" borderId="20" xfId="0" applyNumberFormat="1" applyFont="1" applyFill="1" applyBorder="1" applyAlignment="1">
      <alignment horizontal="center" vertical="top"/>
    </xf>
    <xf numFmtId="49" fontId="13" fillId="0" borderId="18" xfId="0" applyNumberFormat="1" applyFont="1" applyFill="1" applyBorder="1" applyAlignment="1">
      <alignment horizontal="center" vertical="top"/>
    </xf>
    <xf numFmtId="49" fontId="15" fillId="0" borderId="9" xfId="0" applyNumberFormat="1" applyFont="1" applyFill="1" applyBorder="1"/>
    <xf numFmtId="49" fontId="4" fillId="0" borderId="20" xfId="0" applyNumberFormat="1" applyFont="1" applyFill="1" applyBorder="1" applyAlignment="1">
      <alignment horizontal="center" vertical="top"/>
    </xf>
    <xf numFmtId="49" fontId="0" fillId="0" borderId="20" xfId="0" applyNumberFormat="1" applyFont="1" applyFill="1" applyBorder="1" applyAlignment="1">
      <alignment horizontal="center" vertical="top"/>
    </xf>
    <xf numFmtId="49" fontId="12" fillId="0" borderId="20" xfId="0" applyNumberFormat="1" applyFont="1" applyFill="1" applyBorder="1" applyAlignment="1">
      <alignment horizontal="center" vertical="top"/>
    </xf>
    <xf numFmtId="49" fontId="12" fillId="0" borderId="18" xfId="0" applyNumberFormat="1" applyFont="1" applyFill="1" applyBorder="1" applyAlignment="1">
      <alignment horizontal="center" vertical="top"/>
    </xf>
    <xf numFmtId="49" fontId="13" fillId="0" borderId="7" xfId="0" applyNumberFormat="1" applyFont="1" applyFill="1" applyBorder="1" applyAlignment="1">
      <alignment horizontal="right" vertical="center"/>
    </xf>
    <xf numFmtId="49" fontId="12" fillId="0" borderId="19" xfId="0" applyNumberFormat="1" applyFont="1" applyFill="1" applyBorder="1" applyAlignment="1">
      <alignment horizontal="center" vertical="top"/>
    </xf>
    <xf numFmtId="49" fontId="12" fillId="0" borderId="21" xfId="0" applyNumberFormat="1" applyFont="1" applyFill="1" applyBorder="1" applyAlignment="1">
      <alignment horizontal="center" vertical="top"/>
    </xf>
    <xf numFmtId="49" fontId="14" fillId="0" borderId="9" xfId="0" applyNumberFormat="1" applyFont="1" applyFill="1" applyBorder="1" applyAlignment="1">
      <alignment horizontal="center" vertical="top"/>
    </xf>
    <xf numFmtId="49" fontId="13" fillId="0" borderId="0" xfId="0" applyNumberFormat="1" applyFont="1" applyFill="1" applyBorder="1" applyAlignment="1">
      <alignment horizontal="right" vertical="center"/>
    </xf>
    <xf numFmtId="49" fontId="13" fillId="0" borderId="0" xfId="0" applyNumberFormat="1" applyFont="1" applyFill="1"/>
    <xf numFmtId="49" fontId="12" fillId="0" borderId="40" xfId="0" applyNumberFormat="1" applyFont="1" applyFill="1" applyBorder="1" applyAlignment="1">
      <alignment horizontal="center" vertical="top"/>
    </xf>
    <xf numFmtId="49" fontId="3" fillId="0" borderId="20" xfId="0" applyNumberFormat="1" applyFont="1" applyFill="1" applyBorder="1" applyAlignment="1">
      <alignment horizontal="center" vertical="top"/>
    </xf>
    <xf numFmtId="0" fontId="3" fillId="0" borderId="23" xfId="0" applyFont="1" applyFill="1" applyBorder="1" applyAlignment="1">
      <alignment horizontal="left" vertical="center"/>
    </xf>
    <xf numFmtId="0" fontId="3" fillId="0" borderId="23" xfId="0" applyFont="1" applyFill="1" applyBorder="1" applyAlignment="1">
      <alignment horizontal="left" vertical="center"/>
    </xf>
    <xf numFmtId="0" fontId="4" fillId="0" borderId="0" xfId="0" applyFont="1" applyFill="1" applyBorder="1" applyAlignment="1">
      <alignment horizontal="center"/>
    </xf>
    <xf numFmtId="0" fontId="2" fillId="0" borderId="0" xfId="0" applyFont="1" applyFill="1" applyBorder="1" applyAlignment="1">
      <alignment horizontal="center" vertical="center"/>
    </xf>
    <xf numFmtId="0" fontId="2" fillId="0" borderId="30" xfId="0" applyFont="1" applyFill="1" applyBorder="1" applyAlignment="1">
      <alignment horizontal="center" vertical="center"/>
    </xf>
    <xf numFmtId="0" fontId="0" fillId="0" borderId="36" xfId="0" applyBorder="1" applyAlignment="1">
      <alignment vertical="top" wrapText="1"/>
    </xf>
    <xf numFmtId="0" fontId="4" fillId="0" borderId="38" xfId="0" applyFont="1" applyFill="1" applyBorder="1" applyAlignment="1">
      <alignment horizontal="left" vertical="center" wrapText="1"/>
    </xf>
    <xf numFmtId="0" fontId="4" fillId="0" borderId="36" xfId="0" applyFont="1" applyFill="1" applyBorder="1" applyAlignment="1">
      <alignment horizontal="left" vertical="center" wrapText="1"/>
    </xf>
    <xf numFmtId="0" fontId="0" fillId="0" borderId="3" xfId="0" applyBorder="1" applyAlignment="1">
      <alignment vertical="top" wrapText="1"/>
    </xf>
    <xf numFmtId="0" fontId="0" fillId="0" borderId="4" xfId="0" applyFont="1" applyFill="1" applyBorder="1" applyAlignment="1">
      <alignment horizontal="center"/>
    </xf>
    <xf numFmtId="0" fontId="4" fillId="0" borderId="36" xfId="0" applyFont="1" applyFill="1" applyBorder="1" applyAlignment="1">
      <alignment horizontal="center"/>
    </xf>
    <xf numFmtId="0" fontId="0" fillId="0" borderId="41" xfId="0" applyBorder="1" applyAlignment="1">
      <alignment vertical="top" wrapText="1"/>
    </xf>
    <xf numFmtId="2" fontId="4" fillId="0" borderId="10" xfId="2" applyNumberFormat="1" applyFont="1" applyFill="1" applyBorder="1" applyAlignment="1">
      <alignment horizontal="center"/>
    </xf>
    <xf numFmtId="0" fontId="0" fillId="0" borderId="4" xfId="0" applyBorder="1" applyAlignment="1">
      <alignment vertical="top" wrapText="1"/>
    </xf>
    <xf numFmtId="0" fontId="3" fillId="0" borderId="8" xfId="0" applyFont="1" applyFill="1" applyBorder="1" applyAlignment="1">
      <alignment horizontal="left" vertical="center"/>
    </xf>
    <xf numFmtId="0" fontId="3" fillId="0" borderId="16" xfId="0" applyFont="1" applyFill="1" applyBorder="1" applyAlignment="1">
      <alignment horizontal="left" vertical="center"/>
    </xf>
    <xf numFmtId="0" fontId="3" fillId="0" borderId="23" xfId="0" applyFont="1" applyFill="1" applyBorder="1" applyAlignment="1">
      <alignment horizontal="left" vertical="center"/>
    </xf>
    <xf numFmtId="49" fontId="12" fillId="0" borderId="9" xfId="0" applyNumberFormat="1" applyFont="1" applyFill="1" applyBorder="1" applyAlignment="1">
      <alignment horizontal="center" vertical="top"/>
    </xf>
    <xf numFmtId="0" fontId="4" fillId="0" borderId="9" xfId="0" applyFont="1" applyFill="1" applyBorder="1" applyAlignment="1">
      <alignment horizontal="left" vertical="center" wrapText="1"/>
    </xf>
    <xf numFmtId="0" fontId="4" fillId="0" borderId="9" xfId="0" applyFont="1" applyFill="1" applyBorder="1" applyAlignment="1">
      <alignment horizontal="center"/>
    </xf>
    <xf numFmtId="0" fontId="0" fillId="0" borderId="9" xfId="0" applyFont="1" applyFill="1" applyBorder="1" applyAlignment="1">
      <alignment horizontal="center"/>
    </xf>
    <xf numFmtId="4" fontId="4" fillId="0" borderId="9" xfId="0" applyNumberFormat="1" applyFont="1" applyFill="1" applyBorder="1" applyAlignment="1">
      <alignment horizontal="right"/>
    </xf>
    <xf numFmtId="0" fontId="4" fillId="0" borderId="9" xfId="0" applyFont="1" applyFill="1" applyBorder="1" applyAlignment="1">
      <alignment horizontal="left" vertical="top" wrapText="1"/>
    </xf>
    <xf numFmtId="1" fontId="4" fillId="0" borderId="9" xfId="0" applyNumberFormat="1" applyFont="1" applyFill="1" applyBorder="1" applyAlignment="1">
      <alignment horizontal="center"/>
    </xf>
    <xf numFmtId="1" fontId="4" fillId="0" borderId="4" xfId="0" applyNumberFormat="1" applyFont="1" applyFill="1" applyBorder="1" applyAlignment="1">
      <alignment horizontal="center"/>
    </xf>
    <xf numFmtId="4" fontId="4" fillId="0" borderId="3" xfId="0" applyNumberFormat="1" applyFont="1" applyFill="1" applyBorder="1" applyAlignment="1">
      <alignment horizontal="center"/>
    </xf>
    <xf numFmtId="4" fontId="4" fillId="0" borderId="0" xfId="0" applyNumberFormat="1" applyFont="1" applyFill="1" applyBorder="1" applyAlignment="1">
      <alignment horizontal="right"/>
    </xf>
    <xf numFmtId="0" fontId="4" fillId="0" borderId="2" xfId="0" applyFont="1" applyFill="1" applyBorder="1" applyAlignment="1">
      <alignment horizontal="left" wrapText="1"/>
    </xf>
    <xf numFmtId="0" fontId="4" fillId="0" borderId="3" xfId="0" applyFont="1" applyBorder="1" applyAlignment="1">
      <alignment vertical="top" wrapText="1"/>
    </xf>
    <xf numFmtId="2" fontId="4" fillId="0" borderId="0" xfId="2" applyNumberFormat="1" applyFont="1" applyFill="1" applyBorder="1" applyAlignment="1">
      <alignment horizontal="center"/>
    </xf>
    <xf numFmtId="49" fontId="3" fillId="0" borderId="33" xfId="0" applyNumberFormat="1" applyFont="1" applyFill="1" applyBorder="1" applyAlignment="1">
      <alignment horizontal="center" vertical="center"/>
    </xf>
    <xf numFmtId="49" fontId="12" fillId="0" borderId="0" xfId="0" applyNumberFormat="1" applyFont="1" applyFill="1" applyBorder="1" applyAlignment="1">
      <alignment horizontal="center" vertical="top"/>
    </xf>
    <xf numFmtId="0" fontId="4" fillId="0" borderId="0" xfId="0" applyFont="1" applyBorder="1" applyAlignment="1">
      <alignment vertical="top" wrapText="1"/>
    </xf>
    <xf numFmtId="2" fontId="4" fillId="0" borderId="3" xfId="2" applyNumberFormat="1" applyFont="1" applyFill="1" applyBorder="1" applyAlignment="1">
      <alignment horizontal="center"/>
    </xf>
    <xf numFmtId="49" fontId="12" fillId="0" borderId="43" xfId="0" applyNumberFormat="1" applyFont="1" applyFill="1" applyBorder="1" applyAlignment="1">
      <alignment horizontal="center" vertical="top"/>
    </xf>
    <xf numFmtId="0" fontId="4" fillId="0" borderId="43" xfId="0" applyFont="1" applyBorder="1" applyAlignment="1">
      <alignment vertical="top" wrapText="1"/>
    </xf>
    <xf numFmtId="0" fontId="4" fillId="0" borderId="43" xfId="0" applyFont="1" applyFill="1" applyBorder="1" applyAlignment="1">
      <alignment horizontal="center"/>
    </xf>
    <xf numFmtId="2" fontId="4" fillId="0" borderId="43" xfId="2" applyNumberFormat="1" applyFont="1" applyFill="1" applyBorder="1" applyAlignment="1">
      <alignment horizontal="center"/>
    </xf>
    <xf numFmtId="4" fontId="4" fillId="0" borderId="43" xfId="0" applyNumberFormat="1" applyFont="1" applyFill="1" applyBorder="1" applyAlignment="1">
      <alignment horizontal="right"/>
    </xf>
    <xf numFmtId="2" fontId="0" fillId="0" borderId="36" xfId="0" applyNumberFormat="1" applyFont="1" applyFill="1" applyBorder="1" applyAlignment="1">
      <alignment horizontal="center"/>
    </xf>
    <xf numFmtId="2" fontId="0" fillId="0" borderId="4" xfId="0" applyNumberFormat="1" applyFont="1" applyFill="1" applyBorder="1" applyAlignment="1">
      <alignment horizontal="center"/>
    </xf>
    <xf numFmtId="49" fontId="3" fillId="0" borderId="19" xfId="0" applyNumberFormat="1" applyFont="1" applyFill="1" applyBorder="1" applyAlignment="1">
      <alignment horizontal="center" vertical="center"/>
    </xf>
    <xf numFmtId="0" fontId="4" fillId="0" borderId="4" xfId="0" applyNumberFormat="1" applyFont="1" applyFill="1" applyBorder="1" applyAlignment="1">
      <alignment horizontal="left" wrapText="1"/>
    </xf>
    <xf numFmtId="0" fontId="0" fillId="0" borderId="34" xfId="0" applyBorder="1" applyAlignment="1">
      <alignment vertical="top" wrapText="1"/>
    </xf>
    <xf numFmtId="49" fontId="12" fillId="0" borderId="22" xfId="0" applyNumberFormat="1" applyFont="1" applyFill="1" applyBorder="1" applyAlignment="1">
      <alignment horizontal="center" vertical="top"/>
    </xf>
    <xf numFmtId="49" fontId="6" fillId="0" borderId="0" xfId="0" applyNumberFormat="1" applyFont="1" applyFill="1" applyAlignment="1"/>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49" fontId="18" fillId="0" borderId="45" xfId="0" applyNumberFormat="1" applyFont="1" applyFill="1" applyBorder="1" applyAlignment="1">
      <alignment horizontal="center" vertical="top"/>
    </xf>
    <xf numFmtId="0" fontId="2" fillId="0" borderId="46" xfId="0" applyFont="1" applyFill="1" applyBorder="1" applyAlignment="1">
      <alignment horizontal="center" vertical="center"/>
    </xf>
    <xf numFmtId="0" fontId="4" fillId="0" borderId="0" xfId="0" applyFont="1"/>
    <xf numFmtId="0" fontId="1" fillId="0" borderId="0" xfId="3"/>
    <xf numFmtId="0" fontId="11" fillId="0" borderId="15" xfId="3" applyFont="1" applyBorder="1" applyAlignment="1">
      <alignment horizontal="center" vertical="center" wrapText="1"/>
    </xf>
    <xf numFmtId="4" fontId="11" fillId="0" borderId="15" xfId="3" applyNumberFormat="1" applyFont="1" applyBorder="1" applyAlignment="1">
      <alignment horizontal="center" vertical="center" wrapText="1"/>
    </xf>
    <xf numFmtId="4" fontId="11" fillId="0" borderId="11" xfId="3" applyNumberFormat="1" applyFont="1" applyBorder="1" applyAlignment="1">
      <alignment horizontal="center" vertical="center" wrapText="1"/>
    </xf>
    <xf numFmtId="0" fontId="11" fillId="0" borderId="0" xfId="3" applyFont="1"/>
    <xf numFmtId="0" fontId="11" fillId="0" borderId="15" xfId="3" applyFont="1" applyBorder="1" applyAlignment="1">
      <alignment horizontal="center"/>
    </xf>
    <xf numFmtId="4" fontId="11" fillId="0" borderId="15" xfId="3" applyNumberFormat="1" applyFont="1" applyBorder="1" applyAlignment="1">
      <alignment horizontal="center"/>
    </xf>
    <xf numFmtId="4" fontId="11" fillId="0" borderId="11" xfId="3" applyNumberFormat="1" applyFont="1" applyBorder="1" applyAlignment="1">
      <alignment horizontal="center"/>
    </xf>
    <xf numFmtId="49" fontId="3" fillId="0" borderId="17" xfId="0" applyNumberFormat="1" applyFont="1" applyFill="1" applyBorder="1" applyAlignment="1">
      <alignment horizontal="center" vertical="top"/>
    </xf>
    <xf numFmtId="4" fontId="20" fillId="0" borderId="24" xfId="0" applyNumberFormat="1" applyFont="1" applyFill="1" applyBorder="1" applyAlignment="1">
      <alignment horizontal="right"/>
    </xf>
    <xf numFmtId="0" fontId="11" fillId="0" borderId="49" xfId="3" applyFont="1" applyBorder="1"/>
    <xf numFmtId="0" fontId="11" fillId="0" borderId="0" xfId="3" applyFont="1" applyBorder="1"/>
    <xf numFmtId="49" fontId="3" fillId="0" borderId="40" xfId="3" applyNumberFormat="1" applyFont="1" applyFill="1" applyBorder="1" applyAlignment="1">
      <alignment horizontal="center" vertical="top"/>
    </xf>
    <xf numFmtId="0" fontId="3" fillId="0" borderId="10" xfId="3" applyFont="1" applyFill="1" applyBorder="1"/>
    <xf numFmtId="0" fontId="4" fillId="0" borderId="10" xfId="3" applyFont="1" applyFill="1" applyBorder="1" applyAlignment="1">
      <alignment horizontal="center"/>
    </xf>
    <xf numFmtId="1" fontId="4" fillId="0" borderId="10" xfId="3" applyNumberFormat="1" applyFont="1" applyFill="1" applyBorder="1" applyAlignment="1">
      <alignment horizontal="center"/>
    </xf>
    <xf numFmtId="4" fontId="11" fillId="0" borderId="10" xfId="3" applyNumberFormat="1" applyFont="1" applyFill="1" applyBorder="1" applyAlignment="1">
      <alignment horizontal="right"/>
    </xf>
    <xf numFmtId="4" fontId="20" fillId="0" borderId="26" xfId="3" applyNumberFormat="1" applyFont="1" applyFill="1" applyBorder="1" applyAlignment="1">
      <alignment horizontal="right"/>
    </xf>
    <xf numFmtId="0" fontId="11" fillId="0" borderId="49" xfId="3" applyFont="1" applyBorder="1" applyAlignment="1">
      <alignment vertical="center"/>
    </xf>
    <xf numFmtId="0" fontId="11" fillId="0" borderId="0" xfId="3" applyFont="1" applyBorder="1" applyAlignment="1">
      <alignment vertical="center"/>
    </xf>
    <xf numFmtId="0" fontId="11" fillId="0" borderId="0" xfId="3" applyFont="1" applyAlignment="1">
      <alignment vertical="center"/>
    </xf>
    <xf numFmtId="49" fontId="11" fillId="0" borderId="21" xfId="3" applyNumberFormat="1" applyFont="1" applyFill="1" applyBorder="1" applyAlignment="1">
      <alignment horizontal="center" vertical="top"/>
    </xf>
    <xf numFmtId="0" fontId="4" fillId="0" borderId="3" xfId="3" applyFont="1" applyFill="1" applyBorder="1" applyAlignment="1">
      <alignment horizontal="left" wrapText="1"/>
    </xf>
    <xf numFmtId="0" fontId="20" fillId="0" borderId="3" xfId="3" applyFont="1" applyBorder="1" applyAlignment="1">
      <alignment horizontal="center"/>
    </xf>
    <xf numFmtId="3" fontId="4" fillId="0" borderId="3" xfId="3" applyNumberFormat="1" applyFont="1" applyBorder="1" applyAlignment="1">
      <alignment horizontal="center" wrapText="1"/>
    </xf>
    <xf numFmtId="0" fontId="11" fillId="0" borderId="0" xfId="3" applyFont="1" applyFill="1"/>
    <xf numFmtId="49" fontId="11" fillId="0" borderId="21" xfId="0" applyNumberFormat="1" applyFont="1" applyFill="1" applyBorder="1" applyAlignment="1">
      <alignment horizontal="center" vertical="top"/>
    </xf>
    <xf numFmtId="0" fontId="4" fillId="0" borderId="3" xfId="3" applyFont="1" applyFill="1" applyBorder="1" applyAlignment="1">
      <alignment horizontal="left" vertical="center" wrapText="1"/>
    </xf>
    <xf numFmtId="0" fontId="11" fillId="0" borderId="3" xfId="3" applyFont="1" applyFill="1" applyBorder="1" applyAlignment="1">
      <alignment horizontal="center" vertical="center"/>
    </xf>
    <xf numFmtId="3" fontId="11" fillId="0" borderId="3" xfId="3" applyNumberFormat="1" applyFont="1" applyFill="1" applyBorder="1" applyAlignment="1">
      <alignment horizontal="center" vertical="center" wrapText="1"/>
    </xf>
    <xf numFmtId="0" fontId="4" fillId="0" borderId="3" xfId="3" applyFont="1" applyFill="1" applyBorder="1" applyAlignment="1">
      <alignment horizontal="left" vertical="top" wrapText="1"/>
    </xf>
    <xf numFmtId="0" fontId="11" fillId="0" borderId="3" xfId="3" applyFont="1" applyFill="1" applyBorder="1" applyAlignment="1">
      <alignment horizontal="center"/>
    </xf>
    <xf numFmtId="0" fontId="20" fillId="0" borderId="8" xfId="3" applyFont="1" applyBorder="1" applyAlignment="1">
      <alignment vertical="top" wrapText="1"/>
    </xf>
    <xf numFmtId="0" fontId="11" fillId="0" borderId="16" xfId="3" applyFont="1" applyBorder="1" applyAlignment="1"/>
    <xf numFmtId="0" fontId="11" fillId="0" borderId="23" xfId="3" applyFont="1" applyBorder="1" applyAlignment="1"/>
    <xf numFmtId="49" fontId="11" fillId="0" borderId="20" xfId="3" applyNumberFormat="1" applyFont="1" applyFill="1" applyBorder="1" applyAlignment="1">
      <alignment horizontal="center" vertical="top"/>
    </xf>
    <xf numFmtId="49" fontId="20" fillId="0" borderId="20" xfId="0" applyNumberFormat="1" applyFont="1" applyBorder="1" applyAlignment="1">
      <alignment horizontal="center" vertical="top"/>
    </xf>
    <xf numFmtId="0" fontId="1" fillId="0" borderId="0" xfId="3" applyFont="1" applyFill="1"/>
    <xf numFmtId="0" fontId="4" fillId="0" borderId="0" xfId="3" applyFont="1" applyFill="1" applyBorder="1" applyAlignment="1">
      <alignment horizontal="justify" vertical="top" wrapText="1"/>
    </xf>
    <xf numFmtId="0" fontId="3" fillId="0" borderId="0" xfId="3" applyFont="1" applyFill="1" applyBorder="1" applyAlignment="1">
      <alignment horizontal="center"/>
    </xf>
    <xf numFmtId="1" fontId="3" fillId="0" borderId="0" xfId="3" applyNumberFormat="1" applyFont="1" applyFill="1" applyBorder="1" applyAlignment="1">
      <alignment horizontal="center" wrapText="1"/>
    </xf>
    <xf numFmtId="4" fontId="4" fillId="0" borderId="0" xfId="3" applyNumberFormat="1" applyFont="1" applyFill="1" applyBorder="1" applyAlignment="1"/>
    <xf numFmtId="4" fontId="4" fillId="0" borderId="0" xfId="4" applyNumberFormat="1" applyFont="1" applyFill="1" applyBorder="1" applyAlignment="1">
      <alignment horizontal="right"/>
    </xf>
    <xf numFmtId="49" fontId="4" fillId="0" borderId="0" xfId="3" applyNumberFormat="1" applyFont="1" applyFill="1" applyBorder="1" applyAlignment="1">
      <alignment horizontal="center" vertical="top"/>
    </xf>
    <xf numFmtId="49" fontId="20" fillId="0" borderId="18" xfId="0" applyNumberFormat="1" applyFont="1" applyBorder="1" applyAlignment="1">
      <alignment horizontal="center" vertical="top"/>
    </xf>
    <xf numFmtId="0" fontId="20" fillId="0" borderId="4" xfId="0" applyFont="1" applyBorder="1" applyAlignment="1">
      <alignment horizontal="center"/>
    </xf>
    <xf numFmtId="0" fontId="4" fillId="0" borderId="0" xfId="5" applyFont="1" applyFill="1" applyBorder="1" applyAlignment="1">
      <alignment horizontal="left" vertical="center" wrapText="1"/>
    </xf>
    <xf numFmtId="49" fontId="20" fillId="0" borderId="49" xfId="0" applyNumberFormat="1" applyFont="1" applyBorder="1" applyAlignment="1">
      <alignment horizontal="center" vertical="top"/>
    </xf>
    <xf numFmtId="0" fontId="20" fillId="0" borderId="37" xfId="0" applyFont="1" applyBorder="1" applyAlignment="1">
      <alignment horizontal="center"/>
    </xf>
    <xf numFmtId="0" fontId="1" fillId="0" borderId="0" xfId="3" applyFont="1"/>
    <xf numFmtId="0" fontId="11" fillId="0" borderId="0" xfId="3" applyFont="1" applyFill="1" applyBorder="1"/>
    <xf numFmtId="0" fontId="11" fillId="0" borderId="49" xfId="3" applyFont="1" applyFill="1" applyBorder="1"/>
    <xf numFmtId="0" fontId="4" fillId="0" borderId="5" xfId="5" applyFont="1" applyFill="1" applyBorder="1" applyAlignment="1">
      <alignment horizontal="left" vertical="center" wrapText="1"/>
    </xf>
    <xf numFmtId="49" fontId="11" fillId="0" borderId="49" xfId="0" applyNumberFormat="1" applyFont="1" applyBorder="1" applyAlignment="1">
      <alignment horizontal="center" vertical="top"/>
    </xf>
    <xf numFmtId="49" fontId="11" fillId="0" borderId="49" xfId="3" applyNumberFormat="1" applyFont="1" applyFill="1" applyBorder="1" applyAlignment="1">
      <alignment horizontal="center" vertical="top"/>
    </xf>
    <xf numFmtId="0" fontId="11" fillId="0" borderId="37" xfId="3" applyNumberFormat="1" applyFont="1" applyFill="1" applyBorder="1" applyAlignment="1">
      <alignment horizontal="right"/>
    </xf>
    <xf numFmtId="0" fontId="11" fillId="0" borderId="37" xfId="3" applyFont="1" applyFill="1" applyBorder="1" applyAlignment="1">
      <alignment horizontal="center"/>
    </xf>
    <xf numFmtId="0" fontId="1" fillId="0" borderId="49" xfId="3" applyFont="1" applyFill="1" applyBorder="1"/>
    <xf numFmtId="0" fontId="10" fillId="0" borderId="0" xfId="0" applyFont="1" applyBorder="1"/>
    <xf numFmtId="0" fontId="1" fillId="0" borderId="0" xfId="3" applyFont="1" applyFill="1" applyBorder="1"/>
    <xf numFmtId="0" fontId="4" fillId="0" borderId="49" xfId="0" applyFont="1" applyBorder="1"/>
    <xf numFmtId="0" fontId="4" fillId="0" borderId="0" xfId="0" applyFont="1" applyBorder="1"/>
    <xf numFmtId="49" fontId="20" fillId="0" borderId="18" xfId="3" applyNumberFormat="1" applyFont="1" applyBorder="1" applyAlignment="1">
      <alignment horizontal="center" vertical="top"/>
    </xf>
    <xf numFmtId="49" fontId="4" fillId="0" borderId="4" xfId="3" applyNumberFormat="1" applyFont="1" applyFill="1" applyBorder="1" applyAlignment="1">
      <alignment vertical="center" wrapText="1"/>
    </xf>
    <xf numFmtId="0" fontId="4" fillId="0" borderId="4" xfId="3" applyFont="1" applyBorder="1" applyAlignment="1">
      <alignment horizontal="center"/>
    </xf>
    <xf numFmtId="0" fontId="4" fillId="0" borderId="5" xfId="3" applyFont="1" applyFill="1" applyBorder="1" applyAlignment="1">
      <alignment horizontal="justify" vertical="top" wrapText="1"/>
    </xf>
    <xf numFmtId="0" fontId="11" fillId="0" borderId="0" xfId="0" applyFont="1" applyAlignment="1">
      <alignment vertical="center"/>
    </xf>
    <xf numFmtId="0" fontId="4" fillId="0" borderId="4" xfId="0" applyFont="1" applyBorder="1" applyAlignment="1">
      <alignment wrapText="1"/>
    </xf>
    <xf numFmtId="0" fontId="4" fillId="0" borderId="2" xfId="3" applyFont="1" applyFill="1" applyBorder="1" applyAlignment="1">
      <alignment horizontal="justify" vertical="top" wrapText="1"/>
    </xf>
    <xf numFmtId="49" fontId="20" fillId="0" borderId="49" xfId="3" applyNumberFormat="1" applyFont="1" applyBorder="1" applyAlignment="1">
      <alignment horizontal="center" vertical="top"/>
    </xf>
    <xf numFmtId="0" fontId="11" fillId="0" borderId="37" xfId="3" applyFont="1" applyBorder="1" applyAlignment="1">
      <alignment horizontal="center"/>
    </xf>
    <xf numFmtId="0" fontId="10" fillId="0" borderId="0" xfId="0" applyFont="1" applyBorder="1" applyAlignment="1">
      <alignment wrapText="1"/>
    </xf>
    <xf numFmtId="49" fontId="20" fillId="0" borderId="50" xfId="3" applyNumberFormat="1" applyFont="1" applyBorder="1" applyAlignment="1">
      <alignment horizontal="center" vertical="top"/>
    </xf>
    <xf numFmtId="49" fontId="11" fillId="0" borderId="50" xfId="3" applyNumberFormat="1" applyFont="1" applyFill="1" applyBorder="1" applyAlignment="1">
      <alignment horizontal="center" vertical="top"/>
    </xf>
    <xf numFmtId="0" fontId="4" fillId="0" borderId="4" xfId="3" applyFont="1" applyFill="1" applyBorder="1" applyAlignment="1">
      <alignment horizontal="justify" vertical="top" wrapText="1"/>
    </xf>
    <xf numFmtId="0" fontId="11" fillId="0" borderId="39" xfId="3" applyFont="1" applyFill="1" applyBorder="1" applyAlignment="1">
      <alignment horizontal="center"/>
    </xf>
    <xf numFmtId="1" fontId="11" fillId="0" borderId="4" xfId="3" applyNumberFormat="1" applyFont="1" applyFill="1" applyBorder="1" applyAlignment="1">
      <alignment horizontal="center" wrapText="1"/>
    </xf>
    <xf numFmtId="49" fontId="4" fillId="0" borderId="20" xfId="0" applyNumberFormat="1" applyFont="1" applyBorder="1" applyAlignment="1">
      <alignment horizontal="center" vertical="top"/>
    </xf>
    <xf numFmtId="0" fontId="4" fillId="0" borderId="39" xfId="3" applyFont="1" applyBorder="1" applyAlignment="1">
      <alignment horizontal="center"/>
    </xf>
    <xf numFmtId="1" fontId="11" fillId="0" borderId="5" xfId="3" applyNumberFormat="1" applyFont="1" applyFill="1" applyBorder="1" applyAlignment="1">
      <alignment horizontal="center" wrapText="1"/>
    </xf>
    <xf numFmtId="49" fontId="20" fillId="0" borderId="17" xfId="0" applyNumberFormat="1" applyFont="1" applyBorder="1" applyAlignment="1">
      <alignment horizontal="center" vertical="center"/>
    </xf>
    <xf numFmtId="0" fontId="3" fillId="0" borderId="8" xfId="0" applyFont="1" applyFill="1" applyBorder="1" applyAlignment="1">
      <alignment horizontal="left" vertical="center" wrapText="1"/>
    </xf>
    <xf numFmtId="4" fontId="23" fillId="0" borderId="16" xfId="0" applyNumberFormat="1" applyFont="1" applyBorder="1" applyAlignment="1">
      <alignment horizontal="right" vertical="center"/>
    </xf>
    <xf numFmtId="1" fontId="20" fillId="0" borderId="16" xfId="0" applyNumberFormat="1" applyFont="1" applyBorder="1" applyAlignment="1">
      <alignment horizontal="center" vertical="center"/>
    </xf>
    <xf numFmtId="4" fontId="20" fillId="0" borderId="16" xfId="0" applyNumberFormat="1" applyFont="1" applyBorder="1" applyAlignment="1">
      <alignment horizontal="right" vertical="center"/>
    </xf>
    <xf numFmtId="4" fontId="20" fillId="0" borderId="24" xfId="0" applyNumberFormat="1" applyFont="1" applyFill="1" applyBorder="1" applyAlignment="1">
      <alignment horizontal="right" vertical="center"/>
    </xf>
    <xf numFmtId="49" fontId="11" fillId="0" borderId="40" xfId="0" applyNumberFormat="1" applyFont="1" applyBorder="1" applyAlignment="1">
      <alignment horizontal="center" vertical="top"/>
    </xf>
    <xf numFmtId="0" fontId="4" fillId="0" borderId="10" xfId="0" applyFont="1" applyFill="1" applyBorder="1" applyAlignment="1">
      <alignment horizontal="left" vertical="top" wrapText="1"/>
    </xf>
    <xf numFmtId="0" fontId="11" fillId="0" borderId="10" xfId="0" applyFont="1" applyBorder="1" applyAlignment="1">
      <alignment horizontal="center"/>
    </xf>
    <xf numFmtId="0" fontId="11" fillId="0" borderId="10" xfId="0" applyFont="1" applyFill="1" applyBorder="1" applyAlignment="1">
      <alignment horizontal="center"/>
    </xf>
    <xf numFmtId="49" fontId="11" fillId="0" borderId="22" xfId="0" applyNumberFormat="1" applyFont="1" applyBorder="1" applyAlignment="1">
      <alignment horizontal="center" vertical="top"/>
    </xf>
    <xf numFmtId="0" fontId="4" fillId="0" borderId="5" xfId="0" applyFont="1" applyFill="1" applyBorder="1" applyAlignment="1">
      <alignment horizontal="left" vertical="center" wrapText="1"/>
    </xf>
    <xf numFmtId="0" fontId="11" fillId="0" borderId="5" xfId="0" applyFont="1" applyBorder="1" applyAlignment="1">
      <alignment horizontal="center"/>
    </xf>
    <xf numFmtId="0" fontId="11" fillId="0" borderId="5" xfId="0" applyFont="1" applyFill="1" applyBorder="1" applyAlignment="1">
      <alignment horizontal="center"/>
    </xf>
    <xf numFmtId="49" fontId="11" fillId="0" borderId="18" xfId="0" applyNumberFormat="1" applyFont="1" applyBorder="1" applyAlignment="1">
      <alignment horizontal="center" vertical="top"/>
    </xf>
    <xf numFmtId="0" fontId="11" fillId="0" borderId="4" xfId="0" applyFont="1" applyBorder="1" applyAlignment="1">
      <alignment horizontal="center"/>
    </xf>
    <xf numFmtId="0" fontId="11" fillId="0" borderId="4" xfId="0" applyFont="1" applyFill="1" applyBorder="1" applyAlignment="1">
      <alignment horizontal="center"/>
    </xf>
    <xf numFmtId="49" fontId="11" fillId="0" borderId="21" xfId="0" applyNumberFormat="1" applyFont="1" applyBorder="1" applyAlignment="1">
      <alignment horizontal="center" vertical="top"/>
    </xf>
    <xf numFmtId="0" fontId="11" fillId="0" borderId="3" xfId="0" applyFont="1" applyBorder="1" applyAlignment="1">
      <alignment horizontal="center"/>
    </xf>
    <xf numFmtId="0" fontId="11" fillId="0" borderId="3" xfId="0" applyFont="1" applyFill="1" applyBorder="1" applyAlignment="1">
      <alignment horizontal="center"/>
    </xf>
    <xf numFmtId="0" fontId="4" fillId="0" borderId="3" xfId="0" applyFont="1" applyFill="1" applyBorder="1" applyAlignment="1">
      <alignment horizontal="left" vertical="center" wrapText="1"/>
    </xf>
    <xf numFmtId="0" fontId="11" fillId="0" borderId="0" xfId="0" applyFont="1"/>
    <xf numFmtId="3" fontId="4" fillId="0" borderId="3" xfId="0" applyNumberFormat="1" applyFont="1" applyFill="1" applyBorder="1" applyAlignment="1">
      <alignment horizontal="center"/>
    </xf>
    <xf numFmtId="4" fontId="20" fillId="0" borderId="16" xfId="0" applyNumberFormat="1" applyFont="1" applyBorder="1" applyAlignment="1">
      <alignment horizontal="right"/>
    </xf>
    <xf numFmtId="0" fontId="4" fillId="0" borderId="40" xfId="0" applyFont="1" applyBorder="1" applyAlignment="1">
      <alignment horizontal="center" vertical="top"/>
    </xf>
    <xf numFmtId="0" fontId="4" fillId="0" borderId="10" xfId="0" applyFont="1" applyBorder="1" applyAlignment="1">
      <alignment horizontal="left" vertical="top" wrapText="1"/>
    </xf>
    <xf numFmtId="0" fontId="4" fillId="0" borderId="10" xfId="0" applyFont="1" applyBorder="1" applyAlignment="1">
      <alignment horizontal="center"/>
    </xf>
    <xf numFmtId="49" fontId="11" fillId="0" borderId="18" xfId="0" applyNumberFormat="1" applyFont="1" applyFill="1" applyBorder="1" applyAlignment="1">
      <alignment horizontal="center" vertical="top"/>
    </xf>
    <xf numFmtId="0" fontId="11" fillId="0" borderId="3" xfId="0" applyFont="1" applyFill="1" applyBorder="1" applyAlignment="1">
      <alignment horizontal="left" vertical="top" wrapText="1"/>
    </xf>
    <xf numFmtId="0" fontId="11" fillId="0" borderId="3" xfId="0" applyFont="1" applyFill="1" applyBorder="1" applyAlignment="1">
      <alignment horizontal="center" wrapText="1"/>
    </xf>
    <xf numFmtId="1" fontId="11" fillId="0" borderId="3" xfId="0" applyNumberFormat="1" applyFont="1" applyFill="1" applyBorder="1" applyAlignment="1">
      <alignment horizontal="center" wrapText="1"/>
    </xf>
    <xf numFmtId="0" fontId="11" fillId="0" borderId="4" xfId="0" applyFont="1" applyFill="1" applyBorder="1" applyAlignment="1">
      <alignment horizontal="left" vertical="top" wrapText="1"/>
    </xf>
    <xf numFmtId="0" fontId="24" fillId="0" borderId="0" xfId="0" applyFont="1" applyFill="1" applyAlignment="1">
      <alignment wrapText="1"/>
    </xf>
    <xf numFmtId="0" fontId="20" fillId="0" borderId="29" xfId="0" applyFont="1" applyBorder="1" applyAlignment="1">
      <alignment horizontal="center" vertical="center"/>
    </xf>
    <xf numFmtId="0" fontId="20" fillId="0" borderId="16" xfId="0" applyFont="1" applyBorder="1" applyAlignment="1">
      <alignment horizontal="center" vertical="center"/>
    </xf>
    <xf numFmtId="0" fontId="3" fillId="0" borderId="16" xfId="0" applyFont="1" applyFill="1" applyBorder="1" applyAlignment="1">
      <alignment horizontal="left"/>
    </xf>
    <xf numFmtId="0" fontId="3" fillId="0" borderId="16" xfId="0" applyFont="1" applyBorder="1" applyAlignment="1">
      <alignment horizontal="center"/>
    </xf>
    <xf numFmtId="4" fontId="3" fillId="0" borderId="16" xfId="0" applyNumberFormat="1" applyFont="1" applyBorder="1" applyAlignment="1">
      <alignment horizontal="right"/>
    </xf>
    <xf numFmtId="0" fontId="20" fillId="0" borderId="20" xfId="0" applyFont="1" applyBorder="1" applyAlignment="1">
      <alignment horizontal="center" vertical="center"/>
    </xf>
    <xf numFmtId="0" fontId="20" fillId="0" borderId="33" xfId="0" applyFont="1" applyBorder="1" applyAlignment="1">
      <alignment horizontal="center" vertical="center"/>
    </xf>
    <xf numFmtId="0" fontId="11" fillId="0" borderId="32" xfId="0" applyFont="1" applyFill="1" applyBorder="1" applyAlignment="1">
      <alignment horizontal="left" vertical="top" wrapText="1"/>
    </xf>
    <xf numFmtId="0" fontId="11" fillId="0" borderId="32" xfId="0" applyFont="1" applyFill="1" applyBorder="1" applyAlignment="1">
      <alignment horizontal="center" wrapText="1"/>
    </xf>
    <xf numFmtId="1" fontId="11" fillId="0" borderId="32" xfId="0" applyNumberFormat="1" applyFont="1" applyFill="1" applyBorder="1" applyAlignment="1">
      <alignment horizontal="center" wrapText="1"/>
    </xf>
    <xf numFmtId="0" fontId="25" fillId="0" borderId="4" xfId="0" applyFont="1" applyBorder="1" applyAlignment="1">
      <alignment vertical="top" wrapText="1"/>
    </xf>
    <xf numFmtId="0" fontId="4" fillId="0" borderId="4" xfId="0" applyFont="1" applyBorder="1" applyAlignment="1">
      <alignment vertical="top" wrapText="1"/>
    </xf>
    <xf numFmtId="0" fontId="25" fillId="0" borderId="4" xfId="0" applyFont="1" applyBorder="1" applyAlignment="1">
      <alignment horizontal="center" wrapText="1"/>
    </xf>
    <xf numFmtId="49" fontId="4" fillId="0" borderId="21" xfId="0" applyNumberFormat="1" applyFont="1" applyBorder="1" applyAlignment="1">
      <alignment horizontal="center" vertical="top"/>
    </xf>
    <xf numFmtId="0" fontId="25" fillId="0" borderId="3" xfId="0" applyFont="1" applyBorder="1" applyAlignment="1">
      <alignment vertical="top" wrapText="1"/>
    </xf>
    <xf numFmtId="0" fontId="25" fillId="0" borderId="3" xfId="0" applyFont="1" applyBorder="1" applyAlignment="1">
      <alignment horizontal="center" wrapText="1"/>
    </xf>
    <xf numFmtId="0" fontId="25" fillId="2" borderId="0" xfId="0" applyFont="1" applyFill="1" applyBorder="1" applyAlignment="1">
      <alignment vertical="top" wrapText="1"/>
    </xf>
    <xf numFmtId="49" fontId="11" fillId="0" borderId="22" xfId="3" applyNumberFormat="1" applyFont="1" applyBorder="1" applyAlignment="1">
      <alignment horizontal="center" vertical="top"/>
    </xf>
    <xf numFmtId="49" fontId="4" fillId="0" borderId="5" xfId="6" applyNumberFormat="1" applyFont="1" applyFill="1" applyBorder="1" applyAlignment="1">
      <alignment vertical="top" wrapText="1"/>
    </xf>
    <xf numFmtId="49" fontId="4" fillId="0" borderId="5" xfId="3" applyNumberFormat="1" applyFont="1" applyFill="1" applyBorder="1" applyAlignment="1">
      <alignment horizontal="center"/>
    </xf>
    <xf numFmtId="0" fontId="3" fillId="0" borderId="5" xfId="6" applyNumberFormat="1" applyFont="1" applyFill="1" applyBorder="1" applyAlignment="1">
      <alignment horizontal="center"/>
    </xf>
    <xf numFmtId="49" fontId="11" fillId="0" borderId="18" xfId="3" applyNumberFormat="1" applyFont="1" applyBorder="1" applyAlignment="1">
      <alignment horizontal="center" vertical="top"/>
    </xf>
    <xf numFmtId="49" fontId="4" fillId="0" borderId="4" xfId="3" applyNumberFormat="1" applyFont="1" applyFill="1" applyBorder="1" applyAlignment="1">
      <alignment horizontal="left" vertical="center" wrapText="1"/>
    </xf>
    <xf numFmtId="49" fontId="4" fillId="0" borderId="4" xfId="3" applyNumberFormat="1" applyFont="1" applyFill="1" applyBorder="1" applyAlignment="1">
      <alignment horizontal="center" wrapText="1"/>
    </xf>
    <xf numFmtId="0" fontId="4" fillId="0" borderId="4" xfId="3" applyFont="1" applyFill="1" applyBorder="1" applyAlignment="1">
      <alignment horizontal="center"/>
    </xf>
    <xf numFmtId="49" fontId="4" fillId="0" borderId="5" xfId="6" applyNumberFormat="1" applyFont="1" applyFill="1" applyBorder="1" applyAlignment="1">
      <alignment horizontal="left" vertical="center" wrapText="1"/>
    </xf>
    <xf numFmtId="0" fontId="4" fillId="0" borderId="5" xfId="6" applyNumberFormat="1" applyFont="1" applyFill="1" applyBorder="1" applyAlignment="1">
      <alignment horizontal="center"/>
    </xf>
    <xf numFmtId="49" fontId="4" fillId="0" borderId="4" xfId="6" applyNumberFormat="1" applyFont="1" applyFill="1" applyBorder="1" applyAlignment="1">
      <alignment horizontal="left" vertical="center" wrapText="1"/>
    </xf>
    <xf numFmtId="49" fontId="4" fillId="0" borderId="4" xfId="3" applyNumberFormat="1" applyFont="1" applyFill="1" applyBorder="1" applyAlignment="1">
      <alignment horizontal="center"/>
    </xf>
    <xf numFmtId="0" fontId="4" fillId="0" borderId="4" xfId="6" applyNumberFormat="1" applyFont="1" applyFill="1" applyBorder="1" applyAlignment="1">
      <alignment horizontal="center"/>
    </xf>
    <xf numFmtId="49" fontId="11" fillId="0" borderId="21" xfId="3" applyNumberFormat="1" applyFont="1" applyBorder="1" applyAlignment="1">
      <alignment horizontal="center" vertical="top"/>
    </xf>
    <xf numFmtId="49" fontId="11" fillId="0" borderId="3" xfId="3" applyNumberFormat="1" applyFont="1" applyBorder="1" applyAlignment="1">
      <alignment horizontal="center" wrapText="1"/>
    </xf>
    <xf numFmtId="0" fontId="11" fillId="0" borderId="3" xfId="3" applyFont="1" applyBorder="1" applyAlignment="1">
      <alignment horizontal="center"/>
    </xf>
    <xf numFmtId="49" fontId="3" fillId="0" borderId="54" xfId="0" applyNumberFormat="1" applyFont="1" applyFill="1" applyBorder="1" applyAlignment="1">
      <alignment horizontal="center" vertical="top"/>
    </xf>
    <xf numFmtId="0" fontId="3" fillId="0" borderId="42" xfId="0" applyFont="1" applyFill="1" applyBorder="1" applyAlignment="1">
      <alignment vertical="center"/>
    </xf>
    <xf numFmtId="0" fontId="4" fillId="0" borderId="43" xfId="0" applyFont="1" applyFill="1" applyBorder="1" applyAlignment="1">
      <alignment vertical="center"/>
    </xf>
    <xf numFmtId="4" fontId="4" fillId="0" borderId="43" xfId="0" applyNumberFormat="1" applyFont="1" applyFill="1" applyBorder="1" applyAlignment="1">
      <alignment horizontal="center"/>
    </xf>
    <xf numFmtId="0" fontId="3" fillId="0" borderId="43" xfId="0" applyFont="1" applyFill="1" applyBorder="1" applyAlignment="1">
      <alignment horizontal="right" vertical="center" wrapText="1"/>
    </xf>
    <xf numFmtId="0" fontId="3" fillId="0" borderId="44" xfId="0" applyFont="1" applyFill="1" applyBorder="1" applyAlignment="1">
      <alignment horizontal="right" wrapText="1"/>
    </xf>
    <xf numFmtId="3" fontId="11" fillId="0" borderId="3" xfId="0" applyNumberFormat="1" applyFont="1" applyBorder="1" applyAlignment="1">
      <alignment horizontal="center" wrapText="1"/>
    </xf>
    <xf numFmtId="0" fontId="4" fillId="0" borderId="3" xfId="0" applyFont="1" applyBorder="1" applyAlignment="1">
      <alignment horizontal="center"/>
    </xf>
    <xf numFmtId="3" fontId="4" fillId="0" borderId="3" xfId="0" applyNumberFormat="1" applyFont="1" applyBorder="1" applyAlignment="1">
      <alignment horizontal="center" wrapText="1"/>
    </xf>
    <xf numFmtId="0" fontId="1" fillId="0" borderId="0" xfId="0" applyFont="1"/>
    <xf numFmtId="0" fontId="8" fillId="0" borderId="54" xfId="0" applyFont="1" applyBorder="1"/>
    <xf numFmtId="49" fontId="3" fillId="0" borderId="43" xfId="0" applyNumberFormat="1" applyFont="1" applyFill="1" applyBorder="1" applyAlignment="1">
      <alignment vertical="center"/>
    </xf>
    <xf numFmtId="0" fontId="20" fillId="0" borderId="43" xfId="3" applyFont="1" applyFill="1" applyBorder="1" applyAlignment="1">
      <alignment vertical="center"/>
    </xf>
    <xf numFmtId="0" fontId="20" fillId="0" borderId="43" xfId="3" applyFont="1" applyFill="1" applyBorder="1" applyAlignment="1">
      <alignment horizontal="center"/>
    </xf>
    <xf numFmtId="0" fontId="20" fillId="0" borderId="43" xfId="3" applyFont="1" applyFill="1" applyBorder="1" applyAlignment="1">
      <alignment horizontal="right" vertical="center"/>
    </xf>
    <xf numFmtId="0" fontId="4" fillId="0" borderId="56" xfId="3" applyFont="1" applyBorder="1" applyAlignment="1">
      <alignment horizontal="center"/>
    </xf>
    <xf numFmtId="0" fontId="4" fillId="0" borderId="57" xfId="3" applyFont="1" applyFill="1" applyBorder="1"/>
    <xf numFmtId="0" fontId="4" fillId="0" borderId="57" xfId="3" applyFont="1" applyBorder="1"/>
    <xf numFmtId="0" fontId="4" fillId="0" borderId="57" xfId="3" applyFont="1" applyBorder="1" applyAlignment="1">
      <alignment horizontal="center"/>
    </xf>
    <xf numFmtId="4" fontId="4" fillId="0" borderId="57" xfId="3" applyNumberFormat="1" applyFont="1" applyBorder="1" applyAlignment="1">
      <alignment horizontal="right"/>
    </xf>
    <xf numFmtId="4" fontId="4" fillId="0" borderId="58" xfId="3" applyNumberFormat="1" applyFont="1" applyBorder="1" applyAlignment="1">
      <alignment horizontal="right"/>
    </xf>
    <xf numFmtId="0" fontId="4" fillId="0" borderId="49" xfId="3" applyFont="1" applyBorder="1" applyAlignment="1">
      <alignment horizontal="center"/>
    </xf>
    <xf numFmtId="0" fontId="4" fillId="0" borderId="0" xfId="3" applyFont="1" applyFill="1" applyBorder="1"/>
    <xf numFmtId="0" fontId="4" fillId="0" borderId="0" xfId="3" applyFont="1" applyBorder="1"/>
    <xf numFmtId="0" fontId="4" fillId="0" borderId="0" xfId="3" applyFont="1" applyBorder="1" applyAlignment="1">
      <alignment horizontal="center"/>
    </xf>
    <xf numFmtId="4" fontId="4" fillId="0" borderId="0" xfId="3" applyNumberFormat="1" applyFont="1" applyBorder="1" applyAlignment="1">
      <alignment horizontal="right"/>
    </xf>
    <xf numFmtId="4" fontId="4" fillId="0" borderId="30" xfId="3" applyNumberFormat="1" applyFont="1" applyBorder="1" applyAlignment="1">
      <alignment horizontal="right"/>
    </xf>
    <xf numFmtId="49" fontId="3" fillId="0" borderId="59" xfId="3" applyNumberFormat="1" applyFont="1" applyFill="1" applyBorder="1" applyAlignment="1">
      <alignment horizontal="center" vertical="top"/>
    </xf>
    <xf numFmtId="0" fontId="3" fillId="0" borderId="60" xfId="3" applyFont="1" applyFill="1" applyBorder="1"/>
    <xf numFmtId="0" fontId="4" fillId="0" borderId="60" xfId="3" applyFont="1" applyFill="1" applyBorder="1" applyAlignment="1">
      <alignment horizontal="center"/>
    </xf>
    <xf numFmtId="1" fontId="4" fillId="0" borderId="60" xfId="3" applyNumberFormat="1" applyFont="1" applyFill="1" applyBorder="1" applyAlignment="1">
      <alignment horizontal="center"/>
    </xf>
    <xf numFmtId="4" fontId="11" fillId="0" borderId="60" xfId="3" applyNumberFormat="1" applyFont="1" applyFill="1" applyBorder="1" applyAlignment="1">
      <alignment horizontal="right"/>
    </xf>
    <xf numFmtId="4" fontId="20" fillId="0" borderId="60" xfId="0" applyNumberFormat="1" applyFont="1" applyBorder="1" applyAlignment="1">
      <alignment horizontal="right"/>
    </xf>
    <xf numFmtId="0" fontId="20" fillId="0" borderId="60" xfId="0" applyFont="1" applyBorder="1" applyAlignment="1">
      <alignment horizontal="left" vertical="top" wrapText="1"/>
    </xf>
    <xf numFmtId="0" fontId="3" fillId="0" borderId="60" xfId="0" applyFont="1" applyFill="1" applyBorder="1" applyAlignment="1">
      <alignment horizontal="left"/>
    </xf>
    <xf numFmtId="0" fontId="3" fillId="0" borderId="60" xfId="0" applyFont="1" applyBorder="1" applyAlignment="1">
      <alignment horizontal="center"/>
    </xf>
    <xf numFmtId="4" fontId="3" fillId="0" borderId="60" xfId="0" applyNumberFormat="1" applyFont="1" applyBorder="1" applyAlignment="1">
      <alignment horizontal="right"/>
    </xf>
    <xf numFmtId="0" fontId="3" fillId="0" borderId="60" xfId="0" applyFont="1" applyFill="1" applyBorder="1" applyAlignment="1">
      <alignment horizontal="center"/>
    </xf>
    <xf numFmtId="4" fontId="3" fillId="0" borderId="60" xfId="0" applyNumberFormat="1" applyFont="1" applyFill="1" applyBorder="1" applyAlignment="1">
      <alignment horizontal="right"/>
    </xf>
    <xf numFmtId="0" fontId="11" fillId="0" borderId="61" xfId="3" applyFont="1" applyBorder="1" applyAlignment="1">
      <alignment horizontal="center"/>
    </xf>
    <xf numFmtId="0" fontId="3" fillId="0" borderId="60" xfId="3" applyFont="1" applyFill="1" applyBorder="1" applyAlignment="1">
      <alignment horizontal="left" vertical="center"/>
    </xf>
    <xf numFmtId="0" fontId="20" fillId="0" borderId="60" xfId="3" applyFont="1" applyBorder="1" applyAlignment="1">
      <alignment horizontal="left" vertical="center"/>
    </xf>
    <xf numFmtId="0" fontId="20" fillId="0" borderId="60" xfId="3" applyFont="1" applyBorder="1" applyAlignment="1">
      <alignment horizontal="center" vertical="center"/>
    </xf>
    <xf numFmtId="4" fontId="20" fillId="0" borderId="60" xfId="3" applyNumberFormat="1" applyFont="1" applyBorder="1" applyAlignment="1">
      <alignment horizontal="right" vertical="center"/>
    </xf>
    <xf numFmtId="0" fontId="26" fillId="0" borderId="0" xfId="3" applyFont="1" applyBorder="1" applyAlignment="1">
      <alignment horizontal="center" vertical="top"/>
    </xf>
    <xf numFmtId="0" fontId="3" fillId="0" borderId="0" xfId="3" applyFont="1" applyFill="1" applyBorder="1" applyAlignment="1">
      <alignment horizontal="left" vertical="center" wrapText="1"/>
    </xf>
    <xf numFmtId="49" fontId="27" fillId="0" borderId="0" xfId="3" applyNumberFormat="1" applyFont="1" applyBorder="1" applyAlignment="1">
      <alignment horizontal="center"/>
    </xf>
    <xf numFmtId="0" fontId="4" fillId="0" borderId="0" xfId="3" applyFont="1" applyBorder="1" applyAlignment="1">
      <alignment horizontal="right"/>
    </xf>
    <xf numFmtId="0" fontId="4" fillId="0" borderId="0" xfId="3" applyFont="1" applyAlignment="1">
      <alignment horizontal="center"/>
    </xf>
    <xf numFmtId="0" fontId="4" fillId="0" borderId="0" xfId="3" applyFont="1" applyFill="1"/>
    <xf numFmtId="0" fontId="4" fillId="0" borderId="0" xfId="3" applyFont="1"/>
    <xf numFmtId="4" fontId="4" fillId="0" borderId="0" xfId="3" applyNumberFormat="1" applyFont="1" applyAlignment="1">
      <alignment horizontal="right"/>
    </xf>
    <xf numFmtId="0" fontId="4" fillId="0" borderId="31" xfId="0" applyFont="1" applyFill="1" applyBorder="1" applyAlignment="1">
      <alignment vertical="center"/>
    </xf>
    <xf numFmtId="0" fontId="2" fillId="0" borderId="31" xfId="0" applyFont="1" applyFill="1" applyBorder="1" applyAlignment="1">
      <alignment vertical="center" wrapText="1"/>
    </xf>
    <xf numFmtId="0" fontId="4" fillId="0" borderId="0" xfId="0" applyFont="1" applyFill="1" applyBorder="1" applyAlignment="1">
      <alignment vertical="center"/>
    </xf>
    <xf numFmtId="0" fontId="19" fillId="0" borderId="0" xfId="0" applyFont="1" applyFill="1" applyBorder="1" applyAlignment="1">
      <alignment horizontal="center" vertical="top" wrapText="1"/>
    </xf>
    <xf numFmtId="0" fontId="19" fillId="0" borderId="0" xfId="0" quotePrefix="1" applyFont="1" applyFill="1" applyBorder="1" applyAlignment="1">
      <alignment horizontal="center" vertical="top" wrapText="1"/>
    </xf>
    <xf numFmtId="0" fontId="4" fillId="0" borderId="35" xfId="5" applyFont="1" applyFill="1" applyBorder="1" applyAlignment="1">
      <alignment horizontal="left" vertical="center" wrapText="1"/>
    </xf>
    <xf numFmtId="0" fontId="4" fillId="0" borderId="49" xfId="3" applyFont="1" applyFill="1" applyBorder="1" applyAlignment="1">
      <alignment horizontal="justify" vertical="top" wrapText="1"/>
    </xf>
    <xf numFmtId="0" fontId="4" fillId="0" borderId="49" xfId="5" applyFont="1" applyFill="1" applyBorder="1" applyAlignment="1">
      <alignment horizontal="left" vertical="center" wrapText="1"/>
    </xf>
    <xf numFmtId="0" fontId="11" fillId="0" borderId="0" xfId="0" applyFont="1" applyBorder="1" applyAlignment="1">
      <alignment vertical="center"/>
    </xf>
    <xf numFmtId="0" fontId="1" fillId="0" borderId="0" xfId="3" applyFont="1" applyBorder="1"/>
    <xf numFmtId="0" fontId="1" fillId="0" borderId="49" xfId="3" applyBorder="1"/>
    <xf numFmtId="0" fontId="1" fillId="0" borderId="0" xfId="3" applyBorder="1"/>
    <xf numFmtId="0" fontId="11" fillId="0" borderId="49" xfId="0" applyFont="1" applyBorder="1"/>
    <xf numFmtId="0" fontId="11" fillId="0" borderId="0" xfId="0" applyFont="1" applyBorder="1"/>
    <xf numFmtId="0" fontId="4" fillId="0" borderId="49" xfId="0" applyFont="1" applyFill="1" applyBorder="1"/>
    <xf numFmtId="0" fontId="4" fillId="0" borderId="0" xfId="0" applyFont="1" applyFill="1" applyBorder="1"/>
    <xf numFmtId="0" fontId="24" fillId="0" borderId="49" xfId="0" applyFont="1" applyFill="1" applyBorder="1" applyAlignment="1">
      <alignment wrapText="1"/>
    </xf>
    <xf numFmtId="0" fontId="24" fillId="0" borderId="0" xfId="0" applyFont="1" applyFill="1" applyBorder="1" applyAlignment="1">
      <alignment wrapText="1"/>
    </xf>
    <xf numFmtId="4" fontId="11" fillId="0" borderId="24" xfId="3" applyNumberFormat="1" applyFont="1" applyFill="1" applyBorder="1" applyAlignment="1">
      <alignment horizontal="right"/>
    </xf>
    <xf numFmtId="4" fontId="3" fillId="0" borderId="24" xfId="0" applyNumberFormat="1" applyFont="1" applyFill="1" applyBorder="1" applyAlignment="1">
      <alignment horizontal="right"/>
    </xf>
    <xf numFmtId="49" fontId="3" fillId="0" borderId="59" xfId="3" applyNumberFormat="1" applyFont="1" applyFill="1" applyBorder="1" applyAlignment="1">
      <alignment horizontal="center" vertical="center"/>
    </xf>
    <xf numFmtId="0" fontId="3" fillId="0" borderId="60" xfId="3" applyFont="1" applyFill="1" applyBorder="1" applyAlignment="1">
      <alignment vertical="center"/>
    </xf>
    <xf numFmtId="0" fontId="29" fillId="0" borderId="0" xfId="0" applyFont="1"/>
    <xf numFmtId="4" fontId="4" fillId="0" borderId="15" xfId="0" applyNumberFormat="1" applyFont="1" applyFill="1" applyBorder="1" applyAlignment="1">
      <alignment horizontal="center" vertical="center" wrapText="1"/>
    </xf>
    <xf numFmtId="4" fontId="4" fillId="0" borderId="11" xfId="0" applyNumberFormat="1" applyFont="1" applyFill="1" applyBorder="1" applyAlignment="1">
      <alignment horizontal="center" wrapText="1"/>
    </xf>
    <xf numFmtId="4" fontId="4" fillId="0" borderId="15" xfId="0" applyNumberFormat="1" applyFont="1" applyFill="1" applyBorder="1" applyAlignment="1">
      <alignment horizontal="center"/>
    </xf>
    <xf numFmtId="4" fontId="4" fillId="0" borderId="11" xfId="0" applyNumberFormat="1" applyFont="1" applyFill="1" applyBorder="1" applyAlignment="1">
      <alignment horizontal="center"/>
    </xf>
    <xf numFmtId="0" fontId="4" fillId="0" borderId="16" xfId="0" applyFont="1" applyFill="1" applyBorder="1" applyAlignment="1">
      <alignment horizontal="center" vertical="top" wrapText="1"/>
    </xf>
    <xf numFmtId="0" fontId="4" fillId="0" borderId="16" xfId="0" applyFont="1" applyFill="1" applyBorder="1" applyAlignment="1">
      <alignment horizontal="justify" vertical="top"/>
    </xf>
    <xf numFmtId="0" fontId="4" fillId="0" borderId="16" xfId="0" applyFont="1" applyFill="1" applyBorder="1" applyAlignment="1">
      <alignment horizontal="center"/>
    </xf>
    <xf numFmtId="4" fontId="4" fillId="0" borderId="16" xfId="0" applyNumberFormat="1" applyFont="1" applyFill="1" applyBorder="1" applyAlignment="1">
      <alignment horizontal="center"/>
    </xf>
    <xf numFmtId="0" fontId="0" fillId="3" borderId="0" xfId="0" applyFill="1"/>
    <xf numFmtId="49" fontId="4" fillId="0" borderId="21" xfId="0" applyNumberFormat="1" applyFont="1" applyFill="1" applyBorder="1" applyAlignment="1">
      <alignment horizontal="center" vertical="top"/>
    </xf>
    <xf numFmtId="0" fontId="4" fillId="0" borderId="3" xfId="0" applyFont="1" applyFill="1" applyBorder="1" applyAlignment="1">
      <alignment horizontal="justify" vertical="top" wrapText="1"/>
    </xf>
    <xf numFmtId="0" fontId="32" fillId="3" borderId="0" xfId="0" applyFont="1" applyFill="1"/>
    <xf numFmtId="0" fontId="33" fillId="3" borderId="0" xfId="0" applyFont="1" applyFill="1"/>
    <xf numFmtId="0" fontId="4" fillId="0" borderId="63" xfId="0" applyFont="1" applyFill="1" applyBorder="1" applyAlignment="1">
      <alignment horizontal="center"/>
    </xf>
    <xf numFmtId="0" fontId="4" fillId="0" borderId="34" xfId="0" applyFont="1" applyFill="1" applyBorder="1" applyAlignment="1">
      <alignment horizontal="center"/>
    </xf>
    <xf numFmtId="49" fontId="4" fillId="0" borderId="3" xfId="0" applyNumberFormat="1" applyFont="1" applyFill="1" applyBorder="1" applyAlignment="1">
      <alignment horizontal="justify" vertical="top" wrapText="1"/>
    </xf>
    <xf numFmtId="0" fontId="4" fillId="3" borderId="3" xfId="0" applyFont="1" applyFill="1" applyBorder="1" applyAlignment="1">
      <alignment horizontal="center"/>
    </xf>
    <xf numFmtId="0" fontId="4" fillId="3" borderId="3" xfId="0" applyFont="1" applyFill="1" applyBorder="1" applyAlignment="1">
      <alignment horizontal="justify" vertical="top" wrapText="1"/>
    </xf>
    <xf numFmtId="4" fontId="4" fillId="0" borderId="3" xfId="0" applyNumberFormat="1" applyFont="1" applyFill="1" applyBorder="1" applyAlignment="1">
      <alignment horizontal="justify" vertical="top" wrapText="1"/>
    </xf>
    <xf numFmtId="0" fontId="3" fillId="0" borderId="57" xfId="0" applyFont="1" applyFill="1" applyBorder="1" applyAlignment="1">
      <alignment horizontal="center" vertical="top"/>
    </xf>
    <xf numFmtId="4" fontId="4" fillId="0" borderId="57" xfId="0" applyNumberFormat="1" applyFont="1" applyFill="1" applyBorder="1" applyAlignment="1">
      <alignment horizontal="right"/>
    </xf>
    <xf numFmtId="0" fontId="0" fillId="3" borderId="0" xfId="0" applyFill="1" applyBorder="1"/>
    <xf numFmtId="0" fontId="4" fillId="0" borderId="3" xfId="0" applyFont="1" applyBorder="1" applyAlignment="1">
      <alignment horizontal="justify" vertical="top" wrapText="1"/>
    </xf>
    <xf numFmtId="0" fontId="4" fillId="0" borderId="4" xfId="0" applyFont="1" applyBorder="1" applyAlignment="1">
      <alignment horizontal="justify" vertical="top" wrapText="1"/>
    </xf>
    <xf numFmtId="0" fontId="4" fillId="3" borderId="4" xfId="0" applyFont="1" applyFill="1" applyBorder="1" applyAlignment="1">
      <alignment horizontal="justify" vertical="top" wrapText="1"/>
    </xf>
    <xf numFmtId="0" fontId="4" fillId="0" borderId="28" xfId="0" applyFont="1" applyBorder="1" applyAlignment="1">
      <alignment horizontal="center"/>
    </xf>
    <xf numFmtId="4" fontId="4" fillId="0" borderId="4" xfId="0" applyNumberFormat="1" applyFont="1" applyFill="1" applyBorder="1"/>
    <xf numFmtId="49" fontId="4" fillId="0" borderId="4" xfId="0" applyNumberFormat="1" applyFont="1" applyBorder="1" applyAlignment="1">
      <alignment horizontal="justify" vertical="top" wrapText="1"/>
    </xf>
    <xf numFmtId="0" fontId="4" fillId="0" borderId="39" xfId="0" applyFont="1" applyBorder="1" applyAlignment="1">
      <alignment horizontal="center"/>
    </xf>
    <xf numFmtId="49" fontId="4" fillId="0" borderId="3" xfId="0" applyNumberFormat="1" applyFont="1" applyBorder="1" applyAlignment="1">
      <alignment horizontal="justify" vertical="top" wrapText="1"/>
    </xf>
    <xf numFmtId="0" fontId="4" fillId="0" borderId="7" xfId="0" applyFont="1" applyBorder="1" applyAlignment="1">
      <alignment horizontal="center"/>
    </xf>
    <xf numFmtId="0" fontId="4" fillId="4" borderId="3" xfId="0" applyFont="1" applyFill="1" applyBorder="1" applyAlignment="1">
      <alignment horizontal="center"/>
    </xf>
    <xf numFmtId="0" fontId="4" fillId="0" borderId="39" xfId="0" applyFont="1" applyBorder="1" applyAlignment="1">
      <alignment horizontal="center" wrapText="1"/>
    </xf>
    <xf numFmtId="3" fontId="4" fillId="0" borderId="28" xfId="0" applyNumberFormat="1" applyFont="1" applyBorder="1" applyAlignment="1">
      <alignment horizontal="center"/>
    </xf>
    <xf numFmtId="3" fontId="4" fillId="0" borderId="39" xfId="0" applyNumberFormat="1" applyFont="1" applyBorder="1" applyAlignment="1">
      <alignment horizontal="center"/>
    </xf>
    <xf numFmtId="49" fontId="3" fillId="0" borderId="0" xfId="0" applyNumberFormat="1" applyFont="1" applyFill="1" applyBorder="1" applyAlignment="1">
      <alignment horizontal="right" vertical="center"/>
    </xf>
    <xf numFmtId="4" fontId="3" fillId="0" borderId="0" xfId="0" applyNumberFormat="1" applyFont="1" applyFill="1" applyBorder="1" applyAlignment="1"/>
    <xf numFmtId="49" fontId="4" fillId="0" borderId="18" xfId="0" applyNumberFormat="1" applyFont="1" applyFill="1" applyBorder="1" applyAlignment="1">
      <alignment horizontal="center" vertical="top"/>
    </xf>
    <xf numFmtId="0" fontId="4" fillId="3" borderId="5" xfId="0" applyFont="1" applyFill="1" applyBorder="1" applyAlignment="1">
      <alignment horizontal="justify" vertical="top" wrapText="1"/>
    </xf>
    <xf numFmtId="0" fontId="4" fillId="0" borderId="35" xfId="0" applyFont="1" applyBorder="1" applyAlignment="1">
      <alignment horizontal="center"/>
    </xf>
    <xf numFmtId="0" fontId="4" fillId="0" borderId="5" xfId="0" applyFont="1" applyBorder="1" applyAlignment="1">
      <alignment horizontal="justify" vertical="top" wrapText="1"/>
    </xf>
    <xf numFmtId="0" fontId="4" fillId="0" borderId="5" xfId="3" applyFont="1" applyFill="1" applyBorder="1" applyAlignment="1">
      <alignment horizontal="center"/>
    </xf>
    <xf numFmtId="0" fontId="34" fillId="0" borderId="0" xfId="0" applyFont="1" applyAlignment="1">
      <alignment vertical="top"/>
    </xf>
    <xf numFmtId="4" fontId="4" fillId="0" borderId="0" xfId="0" applyNumberFormat="1" applyFont="1" applyFill="1" applyBorder="1" applyAlignment="1"/>
    <xf numFmtId="49" fontId="3" fillId="0" borderId="29" xfId="0" applyNumberFormat="1" applyFont="1" applyFill="1" applyBorder="1" applyAlignment="1">
      <alignment horizontal="center" vertical="center"/>
    </xf>
    <xf numFmtId="49" fontId="3" fillId="0" borderId="40" xfId="0" applyNumberFormat="1" applyFont="1" applyFill="1" applyBorder="1" applyAlignment="1">
      <alignment horizontal="center" vertical="center"/>
    </xf>
    <xf numFmtId="0" fontId="4" fillId="0" borderId="0" xfId="0" applyFont="1" applyAlignment="1">
      <alignment horizontal="center" vertical="top"/>
    </xf>
    <xf numFmtId="0" fontId="4" fillId="0" borderId="0" xfId="0" applyFont="1" applyAlignment="1">
      <alignment horizontal="justify" vertical="top"/>
    </xf>
    <xf numFmtId="0" fontId="4" fillId="0" borderId="0" xfId="0" applyFont="1" applyAlignment="1">
      <alignment horizontal="center"/>
    </xf>
    <xf numFmtId="4" fontId="4" fillId="0" borderId="0" xfId="0" applyNumberFormat="1" applyFont="1" applyAlignment="1"/>
    <xf numFmtId="0" fontId="35" fillId="0" borderId="0" xfId="0" applyFont="1" applyBorder="1" applyAlignment="1">
      <alignment horizontal="center" vertical="top"/>
    </xf>
    <xf numFmtId="0" fontId="35" fillId="0" borderId="0" xfId="0" applyFont="1" applyBorder="1" applyAlignment="1">
      <alignment horizontal="justify" vertical="top"/>
    </xf>
    <xf numFmtId="0" fontId="35" fillId="0" borderId="0" xfId="0" applyFont="1" applyBorder="1" applyAlignment="1">
      <alignment horizontal="center"/>
    </xf>
    <xf numFmtId="0" fontId="35" fillId="0" borderId="0" xfId="0" applyFont="1" applyAlignment="1">
      <alignment horizontal="center"/>
    </xf>
    <xf numFmtId="4" fontId="35" fillId="0" borderId="0" xfId="0" applyNumberFormat="1" applyFont="1" applyAlignment="1"/>
    <xf numFmtId="0" fontId="35" fillId="0" borderId="0" xfId="0" applyFont="1" applyAlignment="1">
      <alignment horizontal="center" vertical="top"/>
    </xf>
    <xf numFmtId="0" fontId="35" fillId="0" borderId="0" xfId="0" applyFont="1" applyAlignment="1">
      <alignment horizontal="justify" vertical="top"/>
    </xf>
    <xf numFmtId="49" fontId="3" fillId="0" borderId="29" xfId="0" applyNumberFormat="1" applyFont="1" applyFill="1" applyBorder="1" applyAlignment="1">
      <alignment vertical="center"/>
    </xf>
    <xf numFmtId="0" fontId="3" fillId="0" borderId="29" xfId="0" applyFont="1" applyFill="1" applyBorder="1" applyAlignment="1"/>
    <xf numFmtId="4" fontId="3" fillId="0" borderId="29" xfId="0" applyNumberFormat="1" applyFont="1" applyFill="1" applyBorder="1" applyAlignment="1"/>
    <xf numFmtId="0" fontId="4" fillId="0" borderId="57" xfId="0" applyFont="1" applyFill="1" applyBorder="1" applyAlignment="1">
      <alignment horizontal="justify" vertical="top"/>
    </xf>
    <xf numFmtId="0" fontId="4" fillId="0" borderId="57" xfId="0" applyFont="1" applyFill="1" applyBorder="1" applyAlignment="1">
      <alignment horizontal="center"/>
    </xf>
    <xf numFmtId="4" fontId="4" fillId="0" borderId="57" xfId="0" applyNumberFormat="1" applyFont="1" applyFill="1" applyBorder="1" applyAlignment="1"/>
    <xf numFmtId="0" fontId="4" fillId="0" borderId="0" xfId="0" applyFont="1" applyBorder="1" applyAlignment="1">
      <alignment horizontal="right"/>
    </xf>
    <xf numFmtId="49" fontId="3" fillId="0" borderId="29" xfId="0" applyNumberFormat="1" applyFont="1" applyBorder="1" applyAlignment="1">
      <alignment horizontal="center" vertical="center" wrapText="1"/>
    </xf>
    <xf numFmtId="0" fontId="4" fillId="0" borderId="0" xfId="0" applyFont="1" applyFill="1" applyBorder="1" applyAlignment="1">
      <alignment horizontal="right"/>
    </xf>
    <xf numFmtId="0" fontId="4" fillId="0" borderId="16" xfId="0" applyFont="1" applyBorder="1" applyAlignment="1"/>
    <xf numFmtId="0" fontId="4" fillId="0" borderId="24" xfId="0" applyFont="1" applyBorder="1" applyAlignment="1"/>
    <xf numFmtId="0" fontId="3" fillId="0" borderId="16" xfId="0" applyFont="1" applyBorder="1" applyAlignment="1"/>
    <xf numFmtId="0" fontId="3" fillId="0" borderId="24" xfId="0" applyFont="1" applyBorder="1" applyAlignment="1"/>
    <xf numFmtId="0" fontId="4" fillId="0" borderId="15" xfId="3" applyFont="1" applyBorder="1" applyAlignment="1">
      <alignment horizontal="center" vertical="center" wrapText="1"/>
    </xf>
    <xf numFmtId="0" fontId="4" fillId="0" borderId="11" xfId="3" applyFont="1" applyBorder="1" applyAlignment="1">
      <alignment horizontal="center" vertical="center" wrapText="1"/>
    </xf>
    <xf numFmtId="0" fontId="30" fillId="0" borderId="0" xfId="0" applyFont="1"/>
    <xf numFmtId="0" fontId="4" fillId="0" borderId="15" xfId="3" applyFont="1" applyBorder="1" applyAlignment="1">
      <alignment horizontal="center"/>
    </xf>
    <xf numFmtId="0" fontId="4" fillId="0" borderId="11" xfId="3" applyFont="1" applyBorder="1" applyAlignment="1">
      <alignment horizontal="center"/>
    </xf>
    <xf numFmtId="0" fontId="3" fillId="0" borderId="15" xfId="3" applyFont="1" applyBorder="1" applyAlignment="1">
      <alignment horizontal="left" vertical="center" wrapText="1"/>
    </xf>
    <xf numFmtId="0" fontId="30" fillId="0" borderId="2" xfId="0" applyFont="1" applyBorder="1" applyAlignment="1">
      <alignment horizontal="justify" vertical="top"/>
    </xf>
    <xf numFmtId="0" fontId="30" fillId="0" borderId="2" xfId="0" applyFont="1" applyBorder="1"/>
    <xf numFmtId="0" fontId="30" fillId="0" borderId="2" xfId="0" applyFont="1" applyBorder="1" applyAlignment="1">
      <alignment horizontal="center"/>
    </xf>
    <xf numFmtId="0" fontId="30" fillId="0" borderId="4" xfId="0" applyFont="1" applyBorder="1" applyAlignment="1">
      <alignment horizontal="justify" vertical="top"/>
    </xf>
    <xf numFmtId="0" fontId="30" fillId="0" borderId="4" xfId="0" applyFont="1" applyBorder="1"/>
    <xf numFmtId="0" fontId="30" fillId="0" borderId="4" xfId="0" applyFont="1" applyBorder="1" applyAlignment="1">
      <alignment horizontal="center"/>
    </xf>
    <xf numFmtId="0" fontId="30" fillId="0" borderId="5" xfId="0" applyFont="1" applyBorder="1" applyAlignment="1">
      <alignment horizontal="justify" vertical="top"/>
    </xf>
    <xf numFmtId="0" fontId="30" fillId="0" borderId="5" xfId="0" applyFont="1" applyBorder="1"/>
    <xf numFmtId="0" fontId="30" fillId="0" borderId="5" xfId="0" applyFont="1" applyBorder="1" applyAlignment="1">
      <alignment horizontal="center"/>
    </xf>
    <xf numFmtId="0" fontId="11" fillId="0" borderId="4" xfId="3" applyFont="1" applyFill="1" applyBorder="1" applyAlignment="1">
      <alignment horizontal="justify" vertical="top"/>
    </xf>
    <xf numFmtId="0" fontId="11" fillId="0" borderId="3" xfId="3" applyFont="1" applyFill="1" applyBorder="1" applyAlignment="1">
      <alignment horizontal="justify" vertical="top" wrapText="1"/>
    </xf>
    <xf numFmtId="0" fontId="30" fillId="0" borderId="3" xfId="0" applyFont="1" applyBorder="1"/>
    <xf numFmtId="0" fontId="30" fillId="0" borderId="3" xfId="0" applyFont="1" applyBorder="1" applyAlignment="1">
      <alignment horizontal="center"/>
    </xf>
    <xf numFmtId="0" fontId="11" fillId="0" borderId="5" xfId="3" applyFont="1" applyFill="1" applyBorder="1" applyAlignment="1">
      <alignment horizontal="justify" vertical="top" wrapText="1"/>
    </xf>
    <xf numFmtId="0" fontId="28" fillId="0" borderId="69" xfId="0" applyFont="1" applyBorder="1" applyAlignment="1">
      <alignment horizontal="justify" vertical="top"/>
    </xf>
    <xf numFmtId="0" fontId="30" fillId="0" borderId="69" xfId="0" applyFont="1" applyBorder="1"/>
    <xf numFmtId="49" fontId="30" fillId="0" borderId="0" xfId="0" applyNumberFormat="1" applyFont="1"/>
    <xf numFmtId="0" fontId="30" fillId="0" borderId="0" xfId="0" applyFont="1" applyAlignment="1">
      <alignment horizontal="justify"/>
    </xf>
    <xf numFmtId="0" fontId="28" fillId="0" borderId="15" xfId="0" applyFont="1" applyBorder="1"/>
    <xf numFmtId="0" fontId="30" fillId="0" borderId="15" xfId="0" applyFont="1" applyBorder="1"/>
    <xf numFmtId="0" fontId="30" fillId="0" borderId="15" xfId="0" applyFont="1" applyBorder="1" applyAlignment="1">
      <alignment horizontal="center"/>
    </xf>
    <xf numFmtId="0" fontId="30" fillId="0" borderId="4" xfId="0" applyFont="1" applyBorder="1" applyAlignment="1">
      <alignment vertical="top"/>
    </xf>
    <xf numFmtId="0" fontId="11" fillId="0" borderId="5" xfId="0" applyFont="1" applyFill="1" applyBorder="1" applyAlignment="1">
      <alignment horizontal="justify" vertical="top" wrapText="1"/>
    </xf>
    <xf numFmtId="0" fontId="30" fillId="0" borderId="64" xfId="0" applyFont="1" applyBorder="1"/>
    <xf numFmtId="0" fontId="28" fillId="0" borderId="15" xfId="0" applyFont="1" applyBorder="1" applyAlignment="1">
      <alignment vertical="top"/>
    </xf>
    <xf numFmtId="0" fontId="36" fillId="0" borderId="15" xfId="0" applyFont="1" applyBorder="1"/>
    <xf numFmtId="0" fontId="0" fillId="0" borderId="15" xfId="0" applyBorder="1"/>
    <xf numFmtId="0" fontId="0" fillId="0" borderId="15" xfId="0" applyBorder="1" applyAlignment="1">
      <alignment horizontal="center"/>
    </xf>
    <xf numFmtId="0" fontId="4" fillId="0" borderId="5" xfId="0" applyFont="1" applyFill="1" applyBorder="1" applyAlignment="1">
      <alignment horizontal="justify" vertical="top" wrapText="1"/>
    </xf>
    <xf numFmtId="0" fontId="4" fillId="0" borderId="4" xfId="0" applyFont="1" applyFill="1" applyBorder="1" applyAlignment="1">
      <alignment horizontal="justify" vertical="top" wrapText="1"/>
    </xf>
    <xf numFmtId="0" fontId="28" fillId="0" borderId="4" xfId="0" applyFont="1" applyBorder="1" applyAlignment="1">
      <alignment horizontal="justify" vertical="top"/>
    </xf>
    <xf numFmtId="0" fontId="30" fillId="0" borderId="5" xfId="0" applyFont="1" applyBorder="1" applyAlignment="1">
      <alignment horizontal="justify"/>
    </xf>
    <xf numFmtId="0" fontId="30" fillId="0" borderId="2" xfId="0" applyFont="1" applyBorder="1" applyAlignment="1">
      <alignment horizontal="justify"/>
    </xf>
    <xf numFmtId="0" fontId="4" fillId="0" borderId="2" xfId="3" applyFont="1" applyFill="1" applyBorder="1" applyAlignment="1">
      <alignment horizontal="center"/>
    </xf>
    <xf numFmtId="49" fontId="4" fillId="0" borderId="20" xfId="3" applyNumberFormat="1" applyFont="1" applyFill="1" applyBorder="1" applyAlignment="1">
      <alignment horizontal="center" vertical="top"/>
    </xf>
    <xf numFmtId="0" fontId="31" fillId="0" borderId="2" xfId="3" applyFont="1" applyFill="1" applyBorder="1" applyAlignment="1">
      <alignment horizontal="center"/>
    </xf>
    <xf numFmtId="49" fontId="4" fillId="0" borderId="2" xfId="3" applyNumberFormat="1" applyFont="1" applyFill="1" applyBorder="1" applyAlignment="1">
      <alignment horizontal="justify" vertical="top" wrapText="1"/>
    </xf>
    <xf numFmtId="0" fontId="4" fillId="0" borderId="2" xfId="7" applyFont="1" applyFill="1" applyBorder="1" applyAlignment="1">
      <alignment horizontal="justify" vertical="top"/>
    </xf>
    <xf numFmtId="49" fontId="4" fillId="0" borderId="18" xfId="3" applyNumberFormat="1" applyFont="1" applyFill="1" applyBorder="1" applyAlignment="1">
      <alignment horizontal="center" vertical="top"/>
    </xf>
    <xf numFmtId="0" fontId="4" fillId="0" borderId="4" xfId="7" applyFont="1" applyFill="1" applyBorder="1" applyAlignment="1">
      <alignment horizontal="justify" vertical="top"/>
    </xf>
    <xf numFmtId="0" fontId="30" fillId="0" borderId="4" xfId="0" applyFont="1" applyBorder="1" applyAlignment="1">
      <alignment horizontal="justify"/>
    </xf>
    <xf numFmtId="0" fontId="31" fillId="0" borderId="5" xfId="3" applyFont="1" applyFill="1" applyBorder="1" applyAlignment="1">
      <alignment horizontal="center"/>
    </xf>
    <xf numFmtId="0" fontId="11" fillId="0" borderId="2" xfId="7" applyFont="1" applyFill="1" applyBorder="1" applyAlignment="1">
      <alignment horizontal="left" vertical="top"/>
    </xf>
    <xf numFmtId="0" fontId="4" fillId="0" borderId="2" xfId="3" applyFont="1" applyFill="1" applyBorder="1" applyAlignment="1">
      <alignment horizontal="left"/>
    </xf>
    <xf numFmtId="0" fontId="4" fillId="0" borderId="4" xfId="7" quotePrefix="1" applyFont="1" applyFill="1" applyBorder="1" applyAlignment="1">
      <alignment horizontal="left" vertical="top"/>
    </xf>
    <xf numFmtId="49" fontId="4" fillId="0" borderId="4" xfId="3" applyNumberFormat="1" applyFont="1" applyFill="1" applyBorder="1" applyAlignment="1">
      <alignment horizontal="justify" vertical="top" wrapText="1"/>
    </xf>
    <xf numFmtId="0" fontId="4" fillId="0" borderId="4" xfId="3" applyFont="1" applyFill="1" applyBorder="1" applyAlignment="1">
      <alignment vertical="top" wrapText="1"/>
    </xf>
    <xf numFmtId="0" fontId="4" fillId="0" borderId="3" xfId="3" applyFont="1" applyFill="1" applyBorder="1" applyAlignment="1">
      <alignment horizontal="center"/>
    </xf>
    <xf numFmtId="49" fontId="4" fillId="0" borderId="5" xfId="3" applyNumberFormat="1" applyFont="1" applyFill="1" applyBorder="1" applyAlignment="1">
      <alignment horizontal="justify" vertical="top" wrapText="1"/>
    </xf>
    <xf numFmtId="0" fontId="28" fillId="0" borderId="64" xfId="0" applyFont="1" applyBorder="1" applyAlignment="1">
      <alignment vertical="top"/>
    </xf>
    <xf numFmtId="0" fontId="44" fillId="0" borderId="2" xfId="0" applyFont="1" applyBorder="1" applyAlignment="1">
      <alignment horizontal="justify" vertical="top"/>
    </xf>
    <xf numFmtId="0" fontId="30" fillId="0" borderId="3" xfId="0" applyFont="1" applyBorder="1" applyAlignment="1">
      <alignment horizontal="justify"/>
    </xf>
    <xf numFmtId="0" fontId="4" fillId="0" borderId="10" xfId="0" applyFont="1" applyBorder="1" applyAlignment="1">
      <alignment horizontal="justify" vertical="top" wrapText="1"/>
    </xf>
    <xf numFmtId="0" fontId="4" fillId="0" borderId="10" xfId="0" applyFont="1" applyBorder="1" applyAlignment="1">
      <alignment horizontal="left"/>
    </xf>
    <xf numFmtId="0" fontId="3" fillId="0" borderId="10" xfId="0" applyFont="1" applyBorder="1" applyAlignment="1">
      <alignment horizontal="left" vertical="center"/>
    </xf>
    <xf numFmtId="0" fontId="4" fillId="0" borderId="4" xfId="0" applyFont="1" applyBorder="1" applyAlignment="1">
      <alignment horizontal="left"/>
    </xf>
    <xf numFmtId="0" fontId="3" fillId="0" borderId="4" xfId="0" applyFont="1" applyBorder="1" applyAlignment="1">
      <alignment horizontal="left" vertical="center"/>
    </xf>
    <xf numFmtId="49" fontId="4" fillId="0" borderId="72" xfId="0" applyNumberFormat="1" applyFont="1" applyFill="1" applyBorder="1" applyAlignment="1">
      <alignment horizontal="center" vertical="top"/>
    </xf>
    <xf numFmtId="0" fontId="4" fillId="0" borderId="67" xfId="0" applyFont="1" applyFill="1" applyBorder="1" applyAlignment="1">
      <alignment horizontal="center"/>
    </xf>
    <xf numFmtId="49" fontId="3" fillId="0" borderId="17" xfId="3" applyNumberFormat="1" applyFont="1" applyFill="1" applyBorder="1" applyAlignment="1">
      <alignment horizontal="center" vertical="center"/>
    </xf>
    <xf numFmtId="49" fontId="28" fillId="0" borderId="75" xfId="0" applyNumberFormat="1" applyFont="1" applyBorder="1" applyAlignment="1">
      <alignment horizontal="center" vertical="top"/>
    </xf>
    <xf numFmtId="49" fontId="30" fillId="0" borderId="49" xfId="0" applyNumberFormat="1" applyFont="1" applyBorder="1" applyAlignment="1">
      <alignment horizontal="center"/>
    </xf>
    <xf numFmtId="49" fontId="30" fillId="0" borderId="50" xfId="0" applyNumberFormat="1" applyFont="1" applyBorder="1" applyAlignment="1">
      <alignment horizontal="center" vertical="top"/>
    </xf>
    <xf numFmtId="49" fontId="30" fillId="0" borderId="51" xfId="0" applyNumberFormat="1" applyFont="1" applyBorder="1" applyAlignment="1">
      <alignment horizontal="center" vertical="top"/>
    </xf>
    <xf numFmtId="49" fontId="30" fillId="0" borderId="50" xfId="0" applyNumberFormat="1" applyFont="1" applyBorder="1" applyAlignment="1">
      <alignment horizontal="center"/>
    </xf>
    <xf numFmtId="49" fontId="30" fillId="0" borderId="27" xfId="0" applyNumberFormat="1" applyFont="1" applyBorder="1" applyAlignment="1">
      <alignment horizontal="center" vertical="top"/>
    </xf>
    <xf numFmtId="49" fontId="30" fillId="0" borderId="22" xfId="0" applyNumberFormat="1" applyFont="1" applyBorder="1" applyAlignment="1">
      <alignment horizontal="center" vertical="top"/>
    </xf>
    <xf numFmtId="49" fontId="30" fillId="0" borderId="49" xfId="0" applyNumberFormat="1" applyFont="1" applyBorder="1" applyAlignment="1">
      <alignment horizontal="center" vertical="top"/>
    </xf>
    <xf numFmtId="49" fontId="30" fillId="0" borderId="68" xfId="0" applyNumberFormat="1" applyFont="1" applyBorder="1" applyAlignment="1">
      <alignment horizontal="center"/>
    </xf>
    <xf numFmtId="49" fontId="3" fillId="0" borderId="17" xfId="3" applyNumberFormat="1" applyFont="1" applyBorder="1" applyAlignment="1">
      <alignment horizontal="center" vertical="center"/>
    </xf>
    <xf numFmtId="49" fontId="30" fillId="0" borderId="20" xfId="0" applyNumberFormat="1" applyFont="1" applyBorder="1" applyAlignment="1">
      <alignment horizontal="center" vertical="top"/>
    </xf>
    <xf numFmtId="49" fontId="30" fillId="0" borderId="18" xfId="0" applyNumberFormat="1" applyFont="1" applyBorder="1" applyAlignment="1">
      <alignment horizontal="center" vertical="top"/>
    </xf>
    <xf numFmtId="49" fontId="30" fillId="0" borderId="17" xfId="0" applyNumberFormat="1" applyFont="1" applyBorder="1" applyAlignment="1">
      <alignment horizontal="center" vertical="top"/>
    </xf>
    <xf numFmtId="49" fontId="3" fillId="0" borderId="29" xfId="3" applyNumberFormat="1" applyFont="1" applyBorder="1" applyAlignment="1">
      <alignment horizontal="center" vertical="center"/>
    </xf>
    <xf numFmtId="49" fontId="4" fillId="0" borderId="22" xfId="3"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49" fontId="4" fillId="0" borderId="21" xfId="3" applyNumberFormat="1" applyFont="1" applyFill="1" applyBorder="1" applyAlignment="1">
      <alignment horizontal="center" vertical="top"/>
    </xf>
    <xf numFmtId="49" fontId="30" fillId="0" borderId="71" xfId="0" applyNumberFormat="1" applyFont="1" applyBorder="1" applyAlignment="1">
      <alignment horizontal="center"/>
    </xf>
    <xf numFmtId="49" fontId="30" fillId="0" borderId="20" xfId="0" applyNumberFormat="1" applyFont="1" applyBorder="1" applyAlignment="1">
      <alignment horizontal="center"/>
    </xf>
    <xf numFmtId="49" fontId="30" fillId="0" borderId="18" xfId="0" applyNumberFormat="1" applyFont="1" applyBorder="1" applyAlignment="1">
      <alignment horizontal="center"/>
    </xf>
    <xf numFmtId="49" fontId="30" fillId="0" borderId="21" xfId="0" applyNumberFormat="1" applyFont="1" applyBorder="1" applyAlignment="1">
      <alignment horizontal="center"/>
    </xf>
    <xf numFmtId="49" fontId="30" fillId="0" borderId="21" xfId="0" applyNumberFormat="1" applyFont="1" applyBorder="1" applyAlignment="1">
      <alignment horizontal="center" vertical="top"/>
    </xf>
    <xf numFmtId="49" fontId="30" fillId="0" borderId="17" xfId="0" applyNumberFormat="1" applyFont="1" applyBorder="1" applyAlignment="1">
      <alignment horizontal="center"/>
    </xf>
    <xf numFmtId="49" fontId="4" fillId="0" borderId="40" xfId="0" applyNumberFormat="1" applyFont="1" applyFill="1" applyBorder="1" applyAlignment="1">
      <alignment horizontal="center" vertical="top"/>
    </xf>
    <xf numFmtId="0" fontId="4" fillId="0" borderId="60" xfId="3" applyFont="1" applyFill="1" applyBorder="1" applyAlignment="1">
      <alignment horizontal="center" vertical="center"/>
    </xf>
    <xf numFmtId="1" fontId="4" fillId="0" borderId="60" xfId="3" applyNumberFormat="1" applyFont="1" applyFill="1" applyBorder="1" applyAlignment="1">
      <alignment horizontal="center" vertical="center"/>
    </xf>
    <xf numFmtId="4" fontId="11" fillId="0" borderId="60" xfId="3" applyNumberFormat="1" applyFont="1" applyFill="1" applyBorder="1" applyAlignment="1">
      <alignment horizontal="right" vertical="center"/>
    </xf>
    <xf numFmtId="49" fontId="11" fillId="0" borderId="61" xfId="3" applyNumberFormat="1" applyFont="1" applyFill="1" applyBorder="1" applyAlignment="1">
      <alignment horizontal="center"/>
    </xf>
    <xf numFmtId="0" fontId="20" fillId="0" borderId="60" xfId="3" applyFont="1" applyFill="1" applyBorder="1" applyAlignment="1">
      <alignment horizontal="left" vertical="center"/>
    </xf>
    <xf numFmtId="0" fontId="20" fillId="0" borderId="60" xfId="3" applyFont="1" applyFill="1" applyBorder="1" applyAlignment="1">
      <alignment horizontal="center" vertical="center"/>
    </xf>
    <xf numFmtId="4" fontId="20" fillId="0" borderId="60" xfId="3" applyNumberFormat="1" applyFont="1" applyFill="1" applyBorder="1" applyAlignment="1">
      <alignment horizontal="right" vertical="center"/>
    </xf>
    <xf numFmtId="49" fontId="30" fillId="0" borderId="76" xfId="0" applyNumberFormat="1" applyFont="1" applyBorder="1" applyAlignment="1">
      <alignment horizontal="center" vertical="top"/>
    </xf>
    <xf numFmtId="0" fontId="20" fillId="0" borderId="61" xfId="0" applyFont="1" applyFill="1" applyBorder="1" applyAlignment="1">
      <alignment vertical="center" wrapText="1"/>
    </xf>
    <xf numFmtId="0" fontId="20" fillId="0" borderId="60" xfId="0" applyFont="1" applyFill="1" applyBorder="1" applyAlignment="1">
      <alignment vertical="center" wrapText="1"/>
    </xf>
    <xf numFmtId="0" fontId="20" fillId="0" borderId="62" xfId="0" applyFont="1" applyFill="1" applyBorder="1" applyAlignment="1">
      <alignment vertical="center" wrapText="1"/>
    </xf>
    <xf numFmtId="0" fontId="20" fillId="0" borderId="61" xfId="3" applyFont="1" applyFill="1" applyBorder="1" applyAlignment="1">
      <alignment vertical="center" wrapText="1"/>
    </xf>
    <xf numFmtId="0" fontId="11" fillId="0" borderId="60" xfId="3" applyFont="1" applyFill="1" applyBorder="1" applyAlignment="1">
      <alignment vertical="center"/>
    </xf>
    <xf numFmtId="0" fontId="11" fillId="0" borderId="62" xfId="3" applyFont="1" applyFill="1" applyBorder="1" applyAlignment="1">
      <alignment vertical="center"/>
    </xf>
    <xf numFmtId="4" fontId="20" fillId="0" borderId="60" xfId="0" applyNumberFormat="1" applyFont="1" applyFill="1" applyBorder="1" applyAlignment="1">
      <alignment horizontal="right" vertical="center"/>
    </xf>
    <xf numFmtId="49" fontId="3" fillId="0" borderId="61" xfId="3" applyNumberFormat="1" applyFont="1" applyFill="1" applyBorder="1" applyAlignment="1">
      <alignment horizontal="center" vertical="center"/>
    </xf>
    <xf numFmtId="0" fontId="4" fillId="0" borderId="0" xfId="0" applyFont="1" applyFill="1" applyBorder="1" applyAlignment="1">
      <alignment horizontal="center" vertical="top"/>
    </xf>
    <xf numFmtId="0" fontId="4" fillId="0" borderId="0" xfId="0" quotePrefix="1" applyFont="1" applyFill="1" applyBorder="1"/>
    <xf numFmtId="4" fontId="4" fillId="0" borderId="0" xfId="0" applyNumberFormat="1" applyFont="1" applyFill="1" applyBorder="1"/>
    <xf numFmtId="0" fontId="2" fillId="0" borderId="0" xfId="0" applyFont="1" applyAlignment="1">
      <alignment horizontal="center"/>
    </xf>
    <xf numFmtId="0" fontId="4" fillId="0" borderId="0" xfId="0" applyFont="1" applyFill="1" applyBorder="1" applyAlignment="1" applyProtection="1">
      <alignment horizontal="center"/>
    </xf>
    <xf numFmtId="0" fontId="10" fillId="0" borderId="29" xfId="0" applyFont="1" applyBorder="1" applyAlignment="1">
      <alignment horizontal="center"/>
    </xf>
    <xf numFmtId="49" fontId="10" fillId="0" borderId="25" xfId="0" applyNumberFormat="1" applyFont="1" applyFill="1" applyBorder="1" applyAlignment="1">
      <alignment horizontal="center" vertical="center"/>
    </xf>
    <xf numFmtId="49" fontId="10" fillId="0" borderId="66" xfId="0" applyNumberFormat="1" applyFont="1" applyFill="1" applyBorder="1" applyAlignment="1">
      <alignment horizontal="center" vertical="center"/>
    </xf>
    <xf numFmtId="0" fontId="10" fillId="0" borderId="54" xfId="0" applyFont="1" applyFill="1" applyBorder="1" applyAlignment="1">
      <alignment horizontal="center"/>
    </xf>
    <xf numFmtId="0" fontId="4" fillId="0" borderId="29" xfId="0" applyFont="1" applyFill="1" applyBorder="1" applyAlignment="1">
      <alignment horizontal="center"/>
    </xf>
    <xf numFmtId="0" fontId="10" fillId="0" borderId="16" xfId="0" applyFont="1" applyFill="1" applyBorder="1" applyAlignment="1">
      <alignment horizontal="left" vertical="top"/>
    </xf>
    <xf numFmtId="0" fontId="4" fillId="0" borderId="16" xfId="0" applyFont="1" applyFill="1" applyBorder="1"/>
    <xf numFmtId="4" fontId="10" fillId="0" borderId="16" xfId="0" applyNumberFormat="1" applyFont="1" applyFill="1" applyBorder="1"/>
    <xf numFmtId="4" fontId="10" fillId="0" borderId="16" xfId="0" applyNumberFormat="1" applyFont="1" applyFill="1" applyBorder="1" applyAlignment="1">
      <alignment horizontal="right"/>
    </xf>
    <xf numFmtId="0" fontId="2" fillId="0" borderId="0" xfId="0" applyFont="1" applyFill="1" applyAlignment="1">
      <alignment horizontal="center"/>
    </xf>
    <xf numFmtId="2" fontId="4" fillId="0" borderId="0" xfId="0" applyNumberFormat="1" applyFont="1" applyFill="1"/>
    <xf numFmtId="0" fontId="4" fillId="0" borderId="0" xfId="0" applyFont="1" applyFill="1" applyBorder="1" applyAlignment="1"/>
    <xf numFmtId="0" fontId="10" fillId="0" borderId="33" xfId="0" applyFont="1" applyFill="1" applyBorder="1" applyAlignment="1">
      <alignment horizontal="center" vertical="center"/>
    </xf>
    <xf numFmtId="0" fontId="4" fillId="0" borderId="20" xfId="0" applyFont="1" applyFill="1" applyBorder="1" applyAlignment="1">
      <alignment horizontal="center" vertical="center"/>
    </xf>
    <xf numFmtId="0" fontId="4" fillId="0" borderId="2" xfId="0" applyFont="1" applyFill="1" applyBorder="1" applyAlignment="1"/>
    <xf numFmtId="4" fontId="4" fillId="0" borderId="2" xfId="0" applyNumberFormat="1" applyFont="1" applyFill="1" applyBorder="1" applyAlignment="1">
      <alignment horizontal="center"/>
    </xf>
    <xf numFmtId="0" fontId="4" fillId="0" borderId="78" xfId="0" applyFont="1" applyFill="1" applyBorder="1" applyAlignment="1"/>
    <xf numFmtId="0" fontId="4" fillId="0" borderId="79" xfId="0" applyFont="1" applyFill="1" applyBorder="1" applyAlignment="1"/>
    <xf numFmtId="4" fontId="4" fillId="0" borderId="79" xfId="0" applyNumberFormat="1" applyFont="1" applyFill="1" applyBorder="1" applyAlignment="1">
      <alignment horizontal="center"/>
    </xf>
    <xf numFmtId="0" fontId="4" fillId="0" borderId="79" xfId="0" applyFont="1" applyFill="1" applyBorder="1" applyAlignment="1">
      <alignment horizontal="center"/>
    </xf>
    <xf numFmtId="0" fontId="4" fillId="0" borderId="78" xfId="0" applyFont="1" applyFill="1" applyBorder="1" applyAlignment="1">
      <alignment wrapText="1"/>
    </xf>
    <xf numFmtId="0" fontId="4" fillId="0" borderId="20" xfId="0" applyFont="1" applyFill="1" applyBorder="1" applyAlignment="1">
      <alignment horizontal="center" vertical="top"/>
    </xf>
    <xf numFmtId="4" fontId="4" fillId="0" borderId="79" xfId="0" applyNumberFormat="1" applyFont="1" applyFill="1" applyBorder="1" applyAlignment="1">
      <alignment horizontal="right"/>
    </xf>
    <xf numFmtId="0" fontId="4" fillId="0" borderId="0" xfId="0" applyFont="1" applyFill="1" applyBorder="1" applyAlignment="1">
      <alignment wrapText="1"/>
    </xf>
    <xf numFmtId="0" fontId="4" fillId="0" borderId="36" xfId="0" applyFont="1" applyFill="1" applyBorder="1" applyAlignment="1">
      <alignment wrapText="1"/>
    </xf>
    <xf numFmtId="0" fontId="4" fillId="0" borderId="81" xfId="0" applyFont="1" applyFill="1" applyBorder="1" applyAlignment="1">
      <alignment wrapText="1"/>
    </xf>
    <xf numFmtId="3" fontId="4" fillId="0" borderId="79" xfId="0" applyNumberFormat="1" applyFont="1" applyFill="1" applyBorder="1" applyAlignment="1">
      <alignment horizontal="right"/>
    </xf>
    <xf numFmtId="0" fontId="6" fillId="0" borderId="20" xfId="0" applyFont="1" applyFill="1" applyBorder="1" applyAlignment="1">
      <alignment horizontal="center" vertical="top"/>
    </xf>
    <xf numFmtId="0" fontId="6" fillId="0" borderId="20" xfId="0" applyFont="1" applyFill="1" applyBorder="1" applyAlignment="1">
      <alignment horizontal="center" vertical="center"/>
    </xf>
    <xf numFmtId="0" fontId="4" fillId="0" borderId="0" xfId="0" quotePrefix="1" applyFont="1" applyFill="1" applyBorder="1" applyAlignment="1">
      <alignment wrapText="1"/>
    </xf>
    <xf numFmtId="2" fontId="4" fillId="0" borderId="0" xfId="0" quotePrefix="1" applyNumberFormat="1" applyFont="1" applyFill="1" applyBorder="1" applyAlignment="1">
      <alignment wrapText="1"/>
    </xf>
    <xf numFmtId="0" fontId="4" fillId="0" borderId="0" xfId="0" quotePrefix="1" applyFont="1" applyFill="1" applyBorder="1" applyAlignment="1"/>
    <xf numFmtId="2" fontId="4" fillId="0" borderId="0" xfId="0" quotePrefix="1" applyNumberFormat="1" applyFont="1" applyFill="1" applyBorder="1" applyAlignment="1"/>
    <xf numFmtId="0" fontId="4" fillId="0" borderId="79" xfId="0" applyFont="1" applyFill="1" applyBorder="1" applyAlignment="1">
      <alignment wrapText="1"/>
    </xf>
    <xf numFmtId="2" fontId="4" fillId="0" borderId="0" xfId="0" applyNumberFormat="1" applyFont="1" applyFill="1" applyBorder="1" applyAlignment="1">
      <alignment wrapText="1"/>
    </xf>
    <xf numFmtId="2" fontId="4" fillId="0" borderId="79" xfId="0" quotePrefix="1" applyNumberFormat="1" applyFont="1" applyFill="1" applyBorder="1" applyAlignment="1">
      <alignment wrapText="1"/>
    </xf>
    <xf numFmtId="2" fontId="4" fillId="0" borderId="79" xfId="0" quotePrefix="1" applyNumberFormat="1" applyFont="1" applyFill="1" applyBorder="1"/>
    <xf numFmtId="0" fontId="4" fillId="0" borderId="79" xfId="0" quotePrefix="1" applyFont="1" applyFill="1" applyBorder="1"/>
    <xf numFmtId="2" fontId="4" fillId="0" borderId="0" xfId="0" quotePrefix="1" applyNumberFormat="1" applyFont="1" applyFill="1" applyBorder="1"/>
    <xf numFmtId="4" fontId="4" fillId="0" borderId="80" xfId="0" applyNumberFormat="1" applyFont="1" applyFill="1" applyBorder="1" applyAlignment="1">
      <alignment horizontal="right"/>
    </xf>
    <xf numFmtId="4" fontId="4" fillId="0" borderId="0" xfId="0" applyNumberFormat="1" applyFont="1" applyFill="1" applyBorder="1" applyAlignment="1">
      <alignment horizontal="center"/>
    </xf>
    <xf numFmtId="0" fontId="4" fillId="0" borderId="78" xfId="0" quotePrefix="1" applyFont="1" applyFill="1" applyBorder="1" applyAlignment="1">
      <alignment wrapText="1"/>
    </xf>
    <xf numFmtId="2" fontId="4" fillId="0" borderId="78" xfId="0" quotePrefix="1" applyNumberFormat="1" applyFont="1" applyFill="1" applyBorder="1" applyAlignment="1">
      <alignment wrapText="1"/>
    </xf>
    <xf numFmtId="0" fontId="4" fillId="0" borderId="43" xfId="0" applyFont="1" applyFill="1" applyBorder="1" applyAlignment="1">
      <alignment wrapText="1"/>
    </xf>
    <xf numFmtId="49" fontId="4" fillId="0" borderId="79" xfId="0" applyNumberFormat="1" applyFont="1" applyFill="1" applyBorder="1" applyAlignment="1">
      <alignment horizontal="center"/>
    </xf>
    <xf numFmtId="0" fontId="4" fillId="0" borderId="0" xfId="0" applyFont="1" applyFill="1" applyBorder="1" applyAlignment="1">
      <alignment vertical="top" wrapText="1"/>
    </xf>
    <xf numFmtId="2" fontId="4" fillId="0" borderId="0" xfId="0" applyNumberFormat="1" applyFont="1" applyFill="1" applyBorder="1" applyAlignment="1"/>
    <xf numFmtId="3" fontId="4" fillId="0" borderId="78" xfId="0" applyNumberFormat="1" applyFont="1" applyFill="1" applyBorder="1" applyAlignment="1">
      <alignment horizontal="left" vertical="top" wrapText="1"/>
    </xf>
    <xf numFmtId="0" fontId="4" fillId="0" borderId="0" xfId="0" applyFont="1" applyBorder="1" applyAlignment="1">
      <alignment horizontal="left" vertical="top" wrapText="1"/>
    </xf>
    <xf numFmtId="0" fontId="4" fillId="0" borderId="0" xfId="0" applyFont="1" applyAlignment="1">
      <alignment horizontal="left" vertical="top" wrapText="1"/>
    </xf>
    <xf numFmtId="0" fontId="4" fillId="0" borderId="33" xfId="0" applyFont="1" applyFill="1" applyBorder="1" applyAlignment="1">
      <alignment horizontal="center" vertical="top"/>
    </xf>
    <xf numFmtId="0" fontId="10" fillId="0" borderId="17" xfId="0" applyFont="1" applyFill="1" applyBorder="1" applyAlignment="1">
      <alignment horizontal="center" vertical="center"/>
    </xf>
    <xf numFmtId="0" fontId="10" fillId="0" borderId="8" xfId="0" applyNumberFormat="1" applyFont="1" applyFill="1" applyBorder="1" applyAlignment="1">
      <alignment horizontal="left" vertical="center"/>
    </xf>
    <xf numFmtId="0" fontId="4" fillId="0" borderId="16" xfId="0" applyNumberFormat="1" applyFont="1" applyFill="1" applyBorder="1" applyAlignment="1">
      <alignment horizontal="right" vertical="center"/>
    </xf>
    <xf numFmtId="4" fontId="4" fillId="0" borderId="16" xfId="0" applyNumberFormat="1" applyFont="1" applyFill="1" applyBorder="1" applyAlignment="1">
      <alignment horizontal="right" vertical="center"/>
    </xf>
    <xf numFmtId="4" fontId="4" fillId="0" borderId="23" xfId="0" applyNumberFormat="1" applyFont="1" applyFill="1" applyBorder="1" applyAlignment="1">
      <alignment horizontal="right" vertical="center"/>
    </xf>
    <xf numFmtId="49" fontId="10" fillId="0" borderId="33" xfId="0" applyNumberFormat="1" applyFont="1" applyFill="1" applyBorder="1" applyAlignment="1">
      <alignment horizontal="center" vertical="center" wrapText="1"/>
    </xf>
    <xf numFmtId="0" fontId="4" fillId="0" borderId="2" xfId="0" quotePrefix="1" applyFont="1" applyFill="1" applyBorder="1" applyAlignment="1"/>
    <xf numFmtId="2" fontId="4" fillId="0" borderId="2" xfId="0" quotePrefix="1" applyNumberFormat="1" applyFont="1" applyFill="1" applyBorder="1" applyAlignment="1"/>
    <xf numFmtId="0" fontId="4" fillId="0" borderId="0" xfId="0" applyFont="1" applyAlignment="1">
      <alignment horizontal="left" vertical="center" wrapText="1"/>
    </xf>
    <xf numFmtId="0" fontId="4" fillId="0" borderId="0" xfId="0" applyFont="1" applyAlignment="1">
      <alignment horizontal="left" wrapText="1"/>
    </xf>
    <xf numFmtId="0" fontId="4" fillId="0" borderId="0" xfId="0" applyFont="1" applyAlignment="1">
      <alignment wrapText="1"/>
    </xf>
    <xf numFmtId="4" fontId="4" fillId="0" borderId="78" xfId="0" applyNumberFormat="1" applyFont="1" applyFill="1" applyBorder="1" applyAlignment="1">
      <alignment vertical="top" wrapText="1"/>
    </xf>
    <xf numFmtId="4" fontId="4" fillId="0" borderId="78" xfId="0" applyNumberFormat="1" applyFont="1" applyFill="1" applyBorder="1" applyAlignment="1">
      <alignment wrapText="1"/>
    </xf>
    <xf numFmtId="4" fontId="4" fillId="0" borderId="0" xfId="0" applyNumberFormat="1" applyFont="1" applyFill="1" applyBorder="1" applyAlignment="1">
      <alignment wrapText="1"/>
    </xf>
    <xf numFmtId="0" fontId="4" fillId="0" borderId="0" xfId="0" applyFont="1" applyBorder="1" applyAlignment="1">
      <alignment wrapText="1"/>
    </xf>
    <xf numFmtId="0" fontId="4" fillId="0" borderId="0" xfId="0" quotePrefix="1" applyFont="1" applyBorder="1" applyAlignment="1">
      <alignment wrapText="1"/>
    </xf>
    <xf numFmtId="2" fontId="4" fillId="0" borderId="0" xfId="0" quotePrefix="1" applyNumberFormat="1" applyFont="1" applyBorder="1" applyAlignment="1">
      <alignment wrapText="1"/>
    </xf>
    <xf numFmtId="0" fontId="4" fillId="0" borderId="0" xfId="0" quotePrefix="1" applyFont="1" applyAlignment="1"/>
    <xf numFmtId="0" fontId="4" fillId="0" borderId="0" xfId="0" quotePrefix="1" applyFont="1" applyAlignment="1">
      <alignment wrapText="1"/>
    </xf>
    <xf numFmtId="3" fontId="4" fillId="0" borderId="79" xfId="0" applyNumberFormat="1" applyFont="1" applyFill="1" applyBorder="1" applyAlignment="1">
      <alignment horizontal="left" wrapText="1"/>
    </xf>
    <xf numFmtId="3" fontId="4" fillId="0" borderId="79" xfId="0" quotePrefix="1" applyNumberFormat="1" applyFont="1" applyFill="1" applyBorder="1" applyAlignment="1">
      <alignment horizontal="left" wrapText="1"/>
    </xf>
    <xf numFmtId="4" fontId="4" fillId="0" borderId="79" xfId="0" quotePrefix="1" applyNumberFormat="1" applyFont="1" applyFill="1" applyBorder="1" applyAlignment="1">
      <alignment horizontal="right" wrapText="1"/>
    </xf>
    <xf numFmtId="0" fontId="4" fillId="0" borderId="0" xfId="0" quotePrefix="1" applyFont="1" applyFill="1" applyAlignment="1"/>
    <xf numFmtId="49" fontId="10" fillId="0" borderId="17" xfId="0" applyNumberFormat="1" applyFont="1" applyFill="1" applyBorder="1" applyAlignment="1">
      <alignment horizontal="center" vertical="center"/>
    </xf>
    <xf numFmtId="49" fontId="4" fillId="0" borderId="19" xfId="0" applyNumberFormat="1" applyFont="1" applyFill="1" applyBorder="1" applyAlignment="1">
      <alignment horizontal="center" vertical="center"/>
    </xf>
    <xf numFmtId="0" fontId="4" fillId="0" borderId="1" xfId="0" applyNumberFormat="1" applyFont="1" applyFill="1" applyBorder="1" applyAlignment="1"/>
    <xf numFmtId="0" fontId="4" fillId="0" borderId="1" xfId="0" applyNumberFormat="1" applyFont="1" applyFill="1" applyBorder="1" applyAlignment="1">
      <alignment horizontal="center"/>
    </xf>
    <xf numFmtId="4" fontId="4" fillId="0" borderId="1" xfId="0" applyNumberFormat="1" applyFont="1" applyFill="1" applyBorder="1" applyAlignment="1">
      <alignment horizontal="center"/>
    </xf>
    <xf numFmtId="2" fontId="4" fillId="0" borderId="79" xfId="0" quotePrefix="1" applyNumberFormat="1" applyFont="1" applyFill="1" applyBorder="1" applyAlignment="1"/>
    <xf numFmtId="49" fontId="4" fillId="0" borderId="20" xfId="0" applyNumberFormat="1" applyFont="1" applyFill="1" applyBorder="1" applyAlignment="1">
      <alignment horizontal="center" vertical="center"/>
    </xf>
    <xf numFmtId="0" fontId="4" fillId="0" borderId="79" xfId="0" applyNumberFormat="1" applyFont="1" applyFill="1" applyBorder="1" applyAlignment="1">
      <alignment horizontal="center"/>
    </xf>
    <xf numFmtId="0" fontId="4" fillId="0" borderId="78" xfId="0" applyFont="1" applyFill="1" applyBorder="1"/>
    <xf numFmtId="0" fontId="4" fillId="0" borderId="2" xfId="0" quotePrefix="1" applyFont="1" applyFill="1" applyBorder="1" applyAlignment="1">
      <alignment wrapText="1"/>
    </xf>
    <xf numFmtId="0" fontId="4" fillId="0" borderId="2" xfId="0" applyFont="1" applyFill="1" applyBorder="1" applyAlignment="1">
      <alignment wrapText="1"/>
    </xf>
    <xf numFmtId="0" fontId="4" fillId="0" borderId="0" xfId="0" applyFont="1" applyBorder="1" applyAlignment="1">
      <alignment horizontal="left" vertical="center" wrapText="1"/>
    </xf>
    <xf numFmtId="0" fontId="10" fillId="0" borderId="16" xfId="0" applyNumberFormat="1" applyFont="1" applyFill="1" applyBorder="1" applyAlignment="1">
      <alignment horizontal="left" vertical="center"/>
    </xf>
    <xf numFmtId="4" fontId="10" fillId="0" borderId="16" xfId="0" applyNumberFormat="1" applyFont="1" applyFill="1" applyBorder="1" applyAlignment="1">
      <alignment horizontal="left" vertical="center"/>
    </xf>
    <xf numFmtId="49" fontId="10" fillId="0" borderId="33" xfId="0" applyNumberFormat="1" applyFont="1" applyFill="1" applyBorder="1" applyAlignment="1">
      <alignment horizontal="center" vertical="center"/>
    </xf>
    <xf numFmtId="0" fontId="10" fillId="0" borderId="42" xfId="0" applyNumberFormat="1" applyFont="1" applyFill="1" applyBorder="1" applyAlignment="1">
      <alignment horizontal="left" vertical="center"/>
    </xf>
    <xf numFmtId="0" fontId="10" fillId="0" borderId="43" xfId="0" applyNumberFormat="1" applyFont="1" applyFill="1" applyBorder="1" applyAlignment="1">
      <alignment horizontal="left" vertical="center"/>
    </xf>
    <xf numFmtId="4" fontId="10" fillId="0" borderId="43" xfId="0" applyNumberFormat="1" applyFont="1" applyFill="1" applyBorder="1" applyAlignment="1">
      <alignment horizontal="left" vertical="center"/>
    </xf>
    <xf numFmtId="4" fontId="10" fillId="0" borderId="44" xfId="0" applyNumberFormat="1" applyFont="1" applyFill="1" applyBorder="1" applyAlignment="1">
      <alignment vertical="center"/>
    </xf>
    <xf numFmtId="4" fontId="4" fillId="0" borderId="0" xfId="0" applyNumberFormat="1" applyFont="1" applyFill="1"/>
    <xf numFmtId="49" fontId="4" fillId="0" borderId="2" xfId="0" applyNumberFormat="1" applyFont="1" applyFill="1" applyBorder="1" applyAlignment="1">
      <alignment horizontal="center"/>
    </xf>
    <xf numFmtId="4" fontId="4" fillId="0" borderId="0" xfId="0" quotePrefix="1" applyNumberFormat="1" applyFont="1" applyFill="1" applyBorder="1" applyAlignment="1">
      <alignment wrapText="1"/>
    </xf>
    <xf numFmtId="0" fontId="4" fillId="0" borderId="2" xfId="0" applyNumberFormat="1" applyFont="1" applyFill="1" applyBorder="1" applyAlignment="1">
      <alignment wrapText="1"/>
    </xf>
    <xf numFmtId="0" fontId="4" fillId="0" borderId="0" xfId="0" applyNumberFormat="1" applyFont="1" applyFill="1" applyBorder="1" applyAlignment="1">
      <alignment wrapText="1"/>
    </xf>
    <xf numFmtId="4" fontId="4" fillId="0" borderId="0" xfId="0" quotePrefix="1" applyNumberFormat="1" applyFont="1" applyFill="1" applyBorder="1" applyAlignment="1">
      <alignment horizontal="left"/>
    </xf>
    <xf numFmtId="49" fontId="10" fillId="0" borderId="19" xfId="0" applyNumberFormat="1" applyFont="1" applyFill="1" applyBorder="1" applyAlignment="1">
      <alignment horizontal="center" vertical="center"/>
    </xf>
    <xf numFmtId="0" fontId="10" fillId="0" borderId="1" xfId="0" applyNumberFormat="1" applyFont="1" applyFill="1" applyBorder="1" applyAlignment="1">
      <alignment horizontal="left" vertical="center"/>
    </xf>
    <xf numFmtId="4" fontId="10" fillId="0" borderId="1" xfId="0" applyNumberFormat="1" applyFont="1" applyFill="1" applyBorder="1" applyAlignment="1">
      <alignment horizontal="left" vertical="center"/>
    </xf>
    <xf numFmtId="4" fontId="4" fillId="0" borderId="2" xfId="0" applyNumberFormat="1" applyFont="1" applyFill="1" applyBorder="1"/>
    <xf numFmtId="4" fontId="4" fillId="0" borderId="0" xfId="0" applyNumberFormat="1" applyFont="1" applyFill="1" applyBorder="1" applyAlignment="1">
      <alignment vertical="top" wrapText="1"/>
    </xf>
    <xf numFmtId="4" fontId="4" fillId="0" borderId="0" xfId="0" quotePrefix="1" applyNumberFormat="1" applyFont="1" applyFill="1" applyBorder="1" applyAlignment="1">
      <alignment vertical="top" wrapText="1"/>
    </xf>
    <xf numFmtId="0" fontId="4" fillId="0" borderId="0" xfId="0" applyFont="1" applyFill="1" applyBorder="1" applyAlignment="1">
      <alignment horizontal="left" wrapText="1"/>
    </xf>
    <xf numFmtId="0" fontId="4" fillId="0" borderId="79" xfId="0" quotePrefix="1" applyFont="1" applyFill="1" applyBorder="1" applyAlignment="1">
      <alignment wrapText="1"/>
    </xf>
    <xf numFmtId="0" fontId="4" fillId="0" borderId="0" xfId="0" quotePrefix="1" applyFont="1" applyFill="1" applyBorder="1" applyAlignment="1">
      <alignment horizontal="left" wrapText="1"/>
    </xf>
    <xf numFmtId="2" fontId="4" fillId="0" borderId="0" xfId="0" quotePrefix="1" applyNumberFormat="1" applyFont="1" applyFill="1" applyBorder="1" applyAlignment="1">
      <alignment horizontal="right" vertical="center" wrapText="1"/>
    </xf>
    <xf numFmtId="16" fontId="4" fillId="0" borderId="20" xfId="0" applyNumberFormat="1" applyFont="1" applyFill="1" applyBorder="1" applyAlignment="1">
      <alignment horizontal="center" vertical="top"/>
    </xf>
    <xf numFmtId="0" fontId="4" fillId="0" borderId="0" xfId="0" quotePrefix="1" applyFont="1" applyBorder="1" applyAlignment="1">
      <alignment horizontal="left" vertical="center" wrapText="1"/>
    </xf>
    <xf numFmtId="2" fontId="4" fillId="0" borderId="0" xfId="0" quotePrefix="1" applyNumberFormat="1" applyFont="1" applyBorder="1" applyAlignment="1">
      <alignment horizontal="right" wrapText="1"/>
    </xf>
    <xf numFmtId="2" fontId="4" fillId="0" borderId="0" xfId="0" quotePrefix="1" applyNumberFormat="1" applyFont="1" applyBorder="1" applyAlignment="1">
      <alignment horizontal="right" vertical="center" wrapText="1"/>
    </xf>
    <xf numFmtId="0" fontId="4" fillId="0" borderId="0" xfId="0" quotePrefix="1" applyFont="1" applyBorder="1" applyAlignment="1">
      <alignment horizontal="right" vertical="center" wrapText="1"/>
    </xf>
    <xf numFmtId="0" fontId="30" fillId="0" borderId="83" xfId="0" applyFont="1" applyFill="1" applyBorder="1" applyAlignment="1">
      <alignment vertical="center" wrapText="1"/>
    </xf>
    <xf numFmtId="0" fontId="4" fillId="0" borderId="83" xfId="0" applyFont="1" applyFill="1" applyBorder="1" applyAlignment="1">
      <alignment wrapText="1"/>
    </xf>
    <xf numFmtId="0" fontId="4" fillId="0" borderId="37" xfId="0" applyFont="1" applyBorder="1" applyAlignment="1">
      <alignment wrapText="1"/>
    </xf>
    <xf numFmtId="0" fontId="4" fillId="0" borderId="83" xfId="0" applyFont="1" applyFill="1" applyBorder="1" applyAlignment="1">
      <alignment vertical="center" wrapText="1"/>
    </xf>
    <xf numFmtId="1" fontId="4" fillId="0" borderId="2" xfId="0" quotePrefix="1" applyNumberFormat="1" applyFont="1" applyFill="1" applyBorder="1" applyAlignment="1"/>
    <xf numFmtId="1" fontId="4" fillId="0" borderId="79" xfId="0" quotePrefix="1" applyNumberFormat="1" applyFont="1" applyFill="1" applyBorder="1" applyAlignment="1"/>
    <xf numFmtId="0" fontId="4" fillId="0" borderId="0" xfId="0" applyNumberFormat="1" applyFont="1" applyFill="1" applyBorder="1" applyAlignment="1">
      <alignment horizontal="center"/>
    </xf>
    <xf numFmtId="0" fontId="10" fillId="0" borderId="79" xfId="0" quotePrefix="1" applyNumberFormat="1" applyFont="1" applyFill="1" applyBorder="1" applyAlignment="1">
      <alignment horizontal="left"/>
    </xf>
    <xf numFmtId="1" fontId="4" fillId="0" borderId="79" xfId="0" quotePrefix="1" applyNumberFormat="1" applyFont="1" applyFill="1" applyBorder="1" applyAlignment="1">
      <alignment horizontal="right"/>
    </xf>
    <xf numFmtId="0" fontId="4" fillId="0" borderId="79" xfId="0" quotePrefix="1" applyNumberFormat="1" applyFont="1" applyFill="1" applyBorder="1" applyAlignment="1">
      <alignment horizontal="left"/>
    </xf>
    <xf numFmtId="1" fontId="4" fillId="0" borderId="32" xfId="0" quotePrefix="1" applyNumberFormat="1" applyFont="1" applyFill="1" applyBorder="1" applyAlignment="1"/>
    <xf numFmtId="4" fontId="10" fillId="0" borderId="0" xfId="0" applyNumberFormat="1" applyFont="1" applyFill="1" applyBorder="1" applyAlignment="1">
      <alignment vertical="top" wrapText="1"/>
    </xf>
    <xf numFmtId="4" fontId="4" fillId="0" borderId="0" xfId="0" applyNumberFormat="1" applyFont="1" applyFill="1" applyBorder="1" applyAlignment="1">
      <alignment vertical="top"/>
    </xf>
    <xf numFmtId="0" fontId="6" fillId="0" borderId="33" xfId="0" applyFont="1" applyFill="1" applyBorder="1" applyAlignment="1">
      <alignment horizontal="center" vertical="top"/>
    </xf>
    <xf numFmtId="4" fontId="10" fillId="0" borderId="0" xfId="0" applyNumberFormat="1" applyFont="1" applyFill="1" applyBorder="1" applyAlignment="1">
      <alignment vertical="top"/>
    </xf>
    <xf numFmtId="4" fontId="4" fillId="0" borderId="2" xfId="0" applyNumberFormat="1" applyFont="1" applyFill="1" applyBorder="1" applyAlignment="1">
      <alignment vertical="top" wrapText="1"/>
    </xf>
    <xf numFmtId="4" fontId="10" fillId="0" borderId="84" xfId="0" applyNumberFormat="1" applyFont="1" applyFill="1" applyBorder="1" applyAlignment="1"/>
    <xf numFmtId="4" fontId="4" fillId="0" borderId="84" xfId="0" applyNumberFormat="1" applyFont="1" applyFill="1" applyBorder="1" applyAlignment="1">
      <alignment horizontal="left" vertical="top" wrapText="1"/>
    </xf>
    <xf numFmtId="4" fontId="4" fillId="0" borderId="0" xfId="0" applyNumberFormat="1" applyFont="1" applyFill="1" applyBorder="1" applyAlignment="1">
      <alignment horizontal="left" vertical="top" wrapText="1"/>
    </xf>
    <xf numFmtId="4" fontId="10" fillId="0" borderId="0" xfId="0" applyNumberFormat="1" applyFont="1" applyFill="1" applyBorder="1" applyAlignment="1">
      <alignment wrapText="1"/>
    </xf>
    <xf numFmtId="49" fontId="10" fillId="0" borderId="20" xfId="0" applyNumberFormat="1" applyFont="1" applyFill="1" applyBorder="1" applyAlignment="1">
      <alignment horizontal="center" vertical="center"/>
    </xf>
    <xf numFmtId="4" fontId="10" fillId="0" borderId="0" xfId="0" quotePrefix="1" applyNumberFormat="1" applyFont="1" applyFill="1" applyBorder="1" applyAlignment="1">
      <alignment vertical="top" wrapText="1"/>
    </xf>
    <xf numFmtId="4" fontId="4" fillId="0" borderId="84" xfId="0" applyNumberFormat="1" applyFont="1" applyFill="1" applyBorder="1" applyAlignment="1">
      <alignment horizontal="left" wrapText="1"/>
    </xf>
    <xf numFmtId="4" fontId="4" fillId="0" borderId="0" xfId="0" applyNumberFormat="1" applyFont="1" applyFill="1" applyBorder="1" applyAlignment="1">
      <alignment horizontal="left" wrapText="1"/>
    </xf>
    <xf numFmtId="4" fontId="10" fillId="0" borderId="0" xfId="0" quotePrefix="1" applyNumberFormat="1" applyFont="1" applyFill="1" applyBorder="1" applyAlignment="1">
      <alignment vertical="top"/>
    </xf>
    <xf numFmtId="4" fontId="10" fillId="0" borderId="0" xfId="0" applyNumberFormat="1" applyFont="1" applyFill="1" applyBorder="1" applyAlignment="1"/>
    <xf numFmtId="0" fontId="4" fillId="0" borderId="84" xfId="0" applyFont="1" applyFill="1" applyBorder="1" applyAlignment="1">
      <alignment horizontal="left" vertical="center" wrapText="1"/>
    </xf>
    <xf numFmtId="16" fontId="6" fillId="0" borderId="20" xfId="0" applyNumberFormat="1" applyFont="1" applyFill="1" applyBorder="1" applyAlignment="1">
      <alignment horizontal="center" vertical="center"/>
    </xf>
    <xf numFmtId="4" fontId="10" fillId="0" borderId="78" xfId="0" applyNumberFormat="1" applyFont="1" applyFill="1" applyBorder="1" applyAlignment="1">
      <alignment vertical="top" wrapText="1"/>
    </xf>
    <xf numFmtId="4" fontId="4" fillId="0" borderId="0" xfId="0" quotePrefix="1" applyNumberFormat="1" applyFont="1" applyFill="1" applyBorder="1" applyAlignment="1"/>
    <xf numFmtId="49" fontId="10" fillId="0" borderId="54" xfId="0" applyNumberFormat="1" applyFont="1" applyFill="1" applyBorder="1" applyAlignment="1">
      <alignment horizontal="center"/>
    </xf>
    <xf numFmtId="0" fontId="10" fillId="0" borderId="86" xfId="0" applyNumberFormat="1" applyFont="1" applyFill="1" applyBorder="1" applyAlignment="1"/>
    <xf numFmtId="0" fontId="10" fillId="0" borderId="43" xfId="0" applyNumberFormat="1" applyFont="1" applyFill="1" applyBorder="1" applyAlignment="1"/>
    <xf numFmtId="0" fontId="4" fillId="0" borderId="0" xfId="0" applyFont="1" applyFill="1" applyAlignment="1">
      <alignment vertical="top" wrapText="1"/>
    </xf>
    <xf numFmtId="0" fontId="4" fillId="0" borderId="19" xfId="0" applyFont="1" applyFill="1" applyBorder="1" applyAlignment="1">
      <alignment vertical="top" wrapText="1"/>
    </xf>
    <xf numFmtId="4" fontId="4" fillId="0" borderId="1" xfId="0" applyNumberFormat="1" applyFont="1" applyFill="1" applyBorder="1" applyAlignment="1"/>
    <xf numFmtId="0" fontId="4" fillId="0" borderId="1" xfId="0" applyFont="1" applyFill="1" applyBorder="1" applyAlignment="1">
      <alignment vertical="top" wrapText="1"/>
    </xf>
    <xf numFmtId="0" fontId="4" fillId="0" borderId="20" xfId="0" applyFont="1" applyFill="1" applyBorder="1" applyAlignment="1">
      <alignment horizontal="center" vertical="top" wrapText="1"/>
    </xf>
    <xf numFmtId="0" fontId="4" fillId="0" borderId="2" xfId="0" applyFont="1" applyFill="1" applyBorder="1" applyAlignment="1">
      <alignment vertical="top" wrapText="1"/>
    </xf>
    <xf numFmtId="0" fontId="4" fillId="0" borderId="20" xfId="0" applyFont="1" applyFill="1" applyBorder="1" applyAlignment="1">
      <alignment vertical="top" wrapText="1"/>
    </xf>
    <xf numFmtId="4" fontId="4" fillId="0" borderId="2" xfId="0" applyNumberFormat="1" applyFont="1" applyFill="1" applyBorder="1" applyAlignment="1">
      <alignment wrapText="1"/>
    </xf>
    <xf numFmtId="0" fontId="4" fillId="0" borderId="2" xfId="0" applyFont="1" applyFill="1" applyBorder="1" applyAlignment="1">
      <alignment horizontal="center" wrapText="1"/>
    </xf>
    <xf numFmtId="4" fontId="4" fillId="0" borderId="2" xfId="0" applyNumberFormat="1" applyFont="1" applyFill="1" applyBorder="1" applyAlignment="1">
      <alignment horizontal="right" wrapText="1"/>
    </xf>
    <xf numFmtId="0" fontId="6" fillId="0" borderId="20" xfId="0" applyFont="1" applyFill="1" applyBorder="1" applyAlignment="1">
      <alignment horizontal="center" vertical="top" wrapText="1"/>
    </xf>
    <xf numFmtId="49" fontId="10" fillId="0" borderId="17" xfId="0" applyNumberFormat="1" applyFont="1" applyFill="1" applyBorder="1" applyAlignment="1">
      <alignment horizontal="center"/>
    </xf>
    <xf numFmtId="0" fontId="10" fillId="0" borderId="15" xfId="0" applyNumberFormat="1" applyFont="1" applyFill="1" applyBorder="1" applyAlignment="1"/>
    <xf numFmtId="0" fontId="3" fillId="0" borderId="43" xfId="0" applyNumberFormat="1" applyFont="1" applyFill="1" applyBorder="1" applyAlignment="1">
      <alignment horizontal="left" vertical="center"/>
    </xf>
    <xf numFmtId="4" fontId="3" fillId="0" borderId="43" xfId="0" applyNumberFormat="1" applyFont="1" applyFill="1" applyBorder="1" applyAlignment="1">
      <alignment horizontal="left" vertical="center"/>
    </xf>
    <xf numFmtId="0" fontId="4" fillId="0" borderId="0" xfId="0" applyFont="1" applyFill="1" applyAlignment="1"/>
    <xf numFmtId="0" fontId="3" fillId="0" borderId="1" xfId="0" applyNumberFormat="1" applyFont="1" applyFill="1" applyBorder="1" applyAlignment="1">
      <alignment horizontal="left" vertical="center"/>
    </xf>
    <xf numFmtId="4" fontId="3" fillId="0" borderId="1" xfId="0" applyNumberFormat="1" applyFont="1" applyFill="1" applyBorder="1" applyAlignment="1">
      <alignment horizontal="left" vertical="center"/>
    </xf>
    <xf numFmtId="4" fontId="4" fillId="0" borderId="20" xfId="0" applyNumberFormat="1" applyFont="1" applyFill="1" applyBorder="1" applyAlignment="1">
      <alignment horizontal="center" vertical="top"/>
    </xf>
    <xf numFmtId="0" fontId="4" fillId="0" borderId="2" xfId="0" applyFont="1" applyFill="1" applyBorder="1"/>
    <xf numFmtId="0" fontId="4" fillId="0" borderId="2" xfId="0" applyFont="1" applyFill="1" applyBorder="1" applyAlignment="1">
      <alignment horizontal="left"/>
    </xf>
    <xf numFmtId="0" fontId="4" fillId="0" borderId="78" xfId="0" applyFont="1" applyFill="1" applyBorder="1" applyAlignment="1">
      <alignment horizontal="left" wrapText="1"/>
    </xf>
    <xf numFmtId="0" fontId="4" fillId="0" borderId="78" xfId="0" applyFont="1" applyFill="1" applyBorder="1" applyAlignment="1">
      <alignment horizontal="left"/>
    </xf>
    <xf numFmtId="4" fontId="4" fillId="0" borderId="78" xfId="0" applyNumberFormat="1" applyFont="1" applyFill="1" applyBorder="1" applyAlignment="1">
      <alignment horizontal="left"/>
    </xf>
    <xf numFmtId="4" fontId="6" fillId="0" borderId="20" xfId="0" applyNumberFormat="1" applyFont="1" applyFill="1" applyBorder="1" applyAlignment="1">
      <alignment horizontal="center" vertical="top"/>
    </xf>
    <xf numFmtId="4" fontId="4" fillId="0" borderId="32" xfId="0" applyNumberFormat="1" applyFont="1" applyFill="1" applyBorder="1" applyAlignment="1">
      <alignment wrapText="1"/>
    </xf>
    <xf numFmtId="1" fontId="4" fillId="0" borderId="0" xfId="0" quotePrefix="1" applyNumberFormat="1" applyFont="1" applyFill="1" applyBorder="1" applyAlignment="1">
      <alignment wrapText="1"/>
    </xf>
    <xf numFmtId="4" fontId="4" fillId="0" borderId="20" xfId="0" applyNumberFormat="1" applyFont="1" applyFill="1" applyBorder="1" applyAlignment="1">
      <alignment horizontal="center" vertical="top" wrapText="1"/>
    </xf>
    <xf numFmtId="4" fontId="4" fillId="0" borderId="0" xfId="0" applyNumberFormat="1" applyFont="1" applyFill="1" applyAlignment="1">
      <alignment wrapText="1"/>
    </xf>
    <xf numFmtId="4" fontId="4" fillId="0" borderId="2" xfId="0" applyNumberFormat="1" applyFont="1" applyFill="1" applyBorder="1" applyAlignment="1">
      <alignment horizontal="center" wrapText="1"/>
    </xf>
    <xf numFmtId="0" fontId="4" fillId="0" borderId="16" xfId="0" applyNumberFormat="1" applyFont="1" applyFill="1" applyBorder="1"/>
    <xf numFmtId="4" fontId="4" fillId="0" borderId="16" xfId="0" applyNumberFormat="1" applyFont="1" applyFill="1" applyBorder="1"/>
    <xf numFmtId="4" fontId="4" fillId="0" borderId="79" xfId="0" applyNumberFormat="1" applyFont="1" applyFill="1" applyBorder="1" applyAlignment="1">
      <alignment wrapText="1"/>
    </xf>
    <xf numFmtId="0" fontId="4" fillId="0" borderId="0" xfId="3" applyFont="1" applyFill="1" applyBorder="1" applyAlignment="1">
      <alignment wrapText="1"/>
    </xf>
    <xf numFmtId="0" fontId="4" fillId="0" borderId="79" xfId="0" quotePrefix="1" applyNumberFormat="1" applyFont="1" applyFill="1" applyBorder="1" applyAlignment="1">
      <alignment vertical="center"/>
    </xf>
    <xf numFmtId="4" fontId="6" fillId="0" borderId="20" xfId="0" applyNumberFormat="1" applyFont="1" applyFill="1" applyBorder="1" applyAlignment="1">
      <alignment horizontal="center" vertical="top" wrapText="1"/>
    </xf>
    <xf numFmtId="4" fontId="4" fillId="0" borderId="0" xfId="0" quotePrefix="1" applyNumberFormat="1" applyFont="1" applyFill="1" applyBorder="1" applyAlignment="1">
      <alignment horizontal="left" wrapText="1"/>
    </xf>
    <xf numFmtId="4" fontId="4" fillId="0" borderId="79" xfId="0" applyNumberFormat="1" applyFont="1" applyFill="1" applyBorder="1" applyAlignment="1">
      <alignment horizontal="center" wrapText="1"/>
    </xf>
    <xf numFmtId="4" fontId="4" fillId="0" borderId="0" xfId="0" quotePrefix="1" applyNumberFormat="1" applyFont="1" applyFill="1" applyBorder="1" applyAlignment="1">
      <alignment horizontal="right" wrapText="1"/>
    </xf>
    <xf numFmtId="0" fontId="4" fillId="0" borderId="0" xfId="3" quotePrefix="1" applyFont="1" applyFill="1" applyBorder="1" applyAlignment="1">
      <alignment wrapText="1"/>
    </xf>
    <xf numFmtId="4" fontId="4" fillId="0" borderId="33" xfId="0" applyNumberFormat="1" applyFont="1" applyFill="1" applyBorder="1" applyAlignment="1">
      <alignment horizontal="center" vertical="top" wrapText="1"/>
    </xf>
    <xf numFmtId="4" fontId="4" fillId="0" borderId="32" xfId="0" applyNumberFormat="1" applyFont="1" applyFill="1" applyBorder="1" applyAlignment="1">
      <alignment horizontal="center" wrapText="1"/>
    </xf>
    <xf numFmtId="4" fontId="4" fillId="0" borderId="79" xfId="0" quotePrefix="1" applyNumberFormat="1" applyFont="1" applyFill="1" applyBorder="1" applyAlignment="1">
      <alignment vertical="top" wrapText="1"/>
    </xf>
    <xf numFmtId="4" fontId="4" fillId="0" borderId="79" xfId="0" quotePrefix="1" applyNumberFormat="1" applyFont="1" applyFill="1" applyBorder="1" applyAlignment="1">
      <alignment wrapText="1"/>
    </xf>
    <xf numFmtId="4" fontId="4" fillId="0" borderId="79" xfId="0" quotePrefix="1" applyNumberFormat="1" applyFont="1" applyFill="1" applyBorder="1" applyAlignment="1"/>
    <xf numFmtId="4" fontId="4" fillId="0" borderId="2" xfId="0" quotePrefix="1" applyNumberFormat="1" applyFont="1" applyFill="1" applyBorder="1" applyAlignment="1"/>
    <xf numFmtId="49" fontId="6" fillId="0" borderId="20" xfId="0" applyNumberFormat="1" applyFont="1" applyFill="1" applyBorder="1" applyAlignment="1">
      <alignment horizontal="center"/>
    </xf>
    <xf numFmtId="0" fontId="3" fillId="0" borderId="16" xfId="0" applyNumberFormat="1" applyFont="1" applyFill="1" applyBorder="1" applyAlignment="1">
      <alignment horizontal="left" vertical="center"/>
    </xf>
    <xf numFmtId="4" fontId="3" fillId="0" borderId="16" xfId="0" applyNumberFormat="1" applyFont="1" applyFill="1" applyBorder="1" applyAlignment="1">
      <alignment horizontal="left" vertical="center"/>
    </xf>
    <xf numFmtId="4" fontId="4" fillId="0" borderId="78" xfId="0" applyNumberFormat="1" applyFont="1" applyFill="1" applyBorder="1" applyAlignment="1"/>
    <xf numFmtId="0" fontId="3" fillId="0" borderId="2" xfId="0" applyNumberFormat="1" applyFont="1" applyFill="1" applyBorder="1" applyAlignment="1">
      <alignment horizontal="left" vertical="center"/>
    </xf>
    <xf numFmtId="4" fontId="3" fillId="0" borderId="2" xfId="0" applyNumberFormat="1" applyFont="1" applyFill="1" applyBorder="1" applyAlignment="1">
      <alignment horizontal="left" vertical="center"/>
    </xf>
    <xf numFmtId="0" fontId="4" fillId="0" borderId="2" xfId="0" applyNumberFormat="1" applyFont="1" applyFill="1" applyBorder="1" applyAlignment="1">
      <alignment horizontal="center" vertical="center"/>
    </xf>
    <xf numFmtId="0" fontId="4" fillId="0" borderId="0" xfId="0" applyNumberFormat="1" applyFont="1" applyFill="1" applyBorder="1" applyAlignment="1"/>
    <xf numFmtId="0" fontId="4" fillId="0" borderId="19" xfId="0" applyNumberFormat="1" applyFont="1" applyFill="1" applyBorder="1" applyAlignment="1">
      <alignment horizontal="center" vertical="center"/>
    </xf>
    <xf numFmtId="4" fontId="4" fillId="0" borderId="83" xfId="0" applyNumberFormat="1" applyFont="1" applyFill="1" applyBorder="1" applyAlignment="1">
      <alignment wrapText="1"/>
    </xf>
    <xf numFmtId="0" fontId="4" fillId="0" borderId="20" xfId="0" applyNumberFormat="1" applyFont="1" applyFill="1" applyBorder="1" applyAlignment="1">
      <alignment horizontal="center" vertical="center"/>
    </xf>
    <xf numFmtId="0" fontId="4" fillId="0" borderId="83" xfId="0" applyFont="1" applyFill="1" applyBorder="1" applyAlignment="1">
      <alignment horizontal="center" vertical="top" wrapText="1"/>
    </xf>
    <xf numFmtId="4" fontId="4" fillId="0" borderId="83" xfId="0" quotePrefix="1" applyNumberFormat="1" applyFont="1" applyFill="1" applyBorder="1" applyAlignment="1">
      <alignment wrapText="1"/>
    </xf>
    <xf numFmtId="0" fontId="4" fillId="0" borderId="87" xfId="0" applyFont="1" applyFill="1" applyBorder="1" applyAlignment="1">
      <alignment horizontal="center" vertical="top" wrapText="1"/>
    </xf>
    <xf numFmtId="3" fontId="4" fillId="0" borderId="88" xfId="0" applyNumberFormat="1" applyFont="1" applyFill="1" applyBorder="1" applyAlignment="1">
      <alignment vertical="top" wrapText="1"/>
    </xf>
    <xf numFmtId="0" fontId="4" fillId="0" borderId="36" xfId="0" applyNumberFormat="1" applyFont="1" applyFill="1" applyBorder="1" applyAlignment="1">
      <alignment horizontal="left"/>
    </xf>
    <xf numFmtId="3" fontId="4" fillId="0" borderId="89" xfId="0" applyNumberFormat="1" applyFont="1" applyFill="1" applyBorder="1" applyAlignment="1">
      <alignment vertical="top" wrapText="1"/>
    </xf>
    <xf numFmtId="49" fontId="2" fillId="0" borderId="29" xfId="0" applyNumberFormat="1" applyFont="1" applyFill="1" applyBorder="1" applyAlignment="1">
      <alignment horizontal="center" vertical="center"/>
    </xf>
    <xf numFmtId="0" fontId="2" fillId="0" borderId="16" xfId="0" applyNumberFormat="1" applyFont="1" applyFill="1" applyBorder="1" applyAlignment="1">
      <alignment horizontal="center" vertical="center"/>
    </xf>
    <xf numFmtId="4" fontId="2" fillId="0" borderId="16" xfId="0" applyNumberFormat="1" applyFont="1" applyFill="1" applyBorder="1" applyAlignment="1">
      <alignment horizontal="center" vertical="center"/>
    </xf>
    <xf numFmtId="0" fontId="2" fillId="0" borderId="24" xfId="0" applyNumberFormat="1" applyFont="1" applyFill="1" applyBorder="1" applyAlignment="1">
      <alignment horizontal="center" vertical="center"/>
    </xf>
    <xf numFmtId="0" fontId="3" fillId="0" borderId="0" xfId="0" applyNumberFormat="1" applyFont="1" applyFill="1" applyBorder="1"/>
    <xf numFmtId="49" fontId="4" fillId="0" borderId="0" xfId="0" applyNumberFormat="1" applyFont="1" applyFill="1" applyBorder="1" applyAlignment="1">
      <alignment horizontal="center" vertical="center"/>
    </xf>
    <xf numFmtId="49" fontId="4" fillId="0" borderId="0" xfId="0" applyNumberFormat="1" applyFont="1" applyFill="1" applyBorder="1" applyAlignment="1"/>
    <xf numFmtId="49" fontId="4" fillId="0" borderId="0" xfId="0" applyNumberFormat="1" applyFont="1" applyFill="1" applyBorder="1"/>
    <xf numFmtId="4" fontId="4" fillId="0" borderId="0" xfId="0" applyNumberFormat="1" applyFont="1" applyFill="1" applyBorder="1" applyAlignment="1" applyProtection="1">
      <alignment horizontal="center"/>
    </xf>
    <xf numFmtId="49" fontId="4" fillId="0" borderId="0" xfId="0" applyNumberFormat="1" applyFont="1" applyFill="1" applyBorder="1" applyAlignment="1" applyProtection="1">
      <alignment horizontal="center"/>
    </xf>
    <xf numFmtId="49" fontId="4" fillId="0" borderId="0" xfId="0" applyNumberFormat="1" applyFont="1" applyFill="1" applyAlignment="1">
      <alignment horizontal="center" vertical="center"/>
    </xf>
    <xf numFmtId="49" fontId="4" fillId="0" borderId="0" xfId="0" applyNumberFormat="1" applyFont="1" applyFill="1" applyAlignment="1"/>
    <xf numFmtId="0" fontId="4" fillId="0" borderId="0" xfId="0" applyFont="1" applyFill="1" applyAlignment="1">
      <alignment horizontal="center" vertical="center"/>
    </xf>
    <xf numFmtId="0" fontId="4" fillId="0" borderId="18" xfId="0" applyFont="1" applyFill="1" applyBorder="1" applyAlignment="1">
      <alignment horizontal="center" vertical="center"/>
    </xf>
    <xf numFmtId="0" fontId="6" fillId="0" borderId="18" xfId="0" applyFont="1" applyFill="1" applyBorder="1" applyAlignment="1">
      <alignment horizontal="center" vertical="center"/>
    </xf>
    <xf numFmtId="0" fontId="4" fillId="0" borderId="67" xfId="0" quotePrefix="1" applyFont="1" applyFill="1" applyBorder="1" applyAlignment="1">
      <alignment wrapText="1"/>
    </xf>
    <xf numFmtId="0" fontId="4" fillId="0" borderId="67" xfId="0" quotePrefix="1" applyFont="1" applyFill="1" applyBorder="1" applyAlignment="1"/>
    <xf numFmtId="49" fontId="4" fillId="0" borderId="18" xfId="0" applyNumberFormat="1" applyFont="1" applyFill="1" applyBorder="1" applyAlignment="1">
      <alignment horizontal="center" vertical="center"/>
    </xf>
    <xf numFmtId="0" fontId="4" fillId="0" borderId="4" xfId="0" applyNumberFormat="1" applyFont="1" applyFill="1" applyBorder="1" applyAlignment="1">
      <alignment horizontal="center"/>
    </xf>
    <xf numFmtId="4" fontId="4" fillId="0" borderId="4" xfId="0" applyNumberFormat="1" applyFont="1" applyFill="1" applyBorder="1" applyAlignment="1">
      <alignment horizontal="center"/>
    </xf>
    <xf numFmtId="0" fontId="4" fillId="0" borderId="18" xfId="0" applyFont="1" applyFill="1" applyBorder="1" applyAlignment="1">
      <alignment horizontal="center" vertical="top"/>
    </xf>
    <xf numFmtId="0" fontId="4" fillId="0" borderId="67" xfId="0" applyFont="1" applyFill="1" applyBorder="1" applyAlignment="1">
      <alignment wrapText="1"/>
    </xf>
    <xf numFmtId="2" fontId="4" fillId="0" borderId="67" xfId="0" quotePrefix="1" applyNumberFormat="1" applyFont="1" applyFill="1" applyBorder="1" applyAlignment="1"/>
    <xf numFmtId="4" fontId="4" fillId="0" borderId="90" xfId="0" applyNumberFormat="1" applyFont="1" applyFill="1" applyBorder="1" applyAlignment="1">
      <alignment vertical="top" wrapText="1"/>
    </xf>
    <xf numFmtId="0" fontId="4" fillId="0" borderId="91" xfId="0" applyFont="1" applyFill="1" applyBorder="1" applyAlignment="1">
      <alignment horizontal="center"/>
    </xf>
    <xf numFmtId="2" fontId="4" fillId="0" borderId="91" xfId="0" quotePrefix="1" applyNumberFormat="1" applyFont="1" applyFill="1" applyBorder="1" applyAlignment="1"/>
    <xf numFmtId="4" fontId="4" fillId="0" borderId="91" xfId="0" applyNumberFormat="1" applyFont="1" applyFill="1" applyBorder="1" applyAlignment="1">
      <alignment horizontal="right"/>
    </xf>
    <xf numFmtId="0" fontId="4" fillId="0" borderId="67" xfId="0" applyFont="1" applyBorder="1" applyAlignment="1">
      <alignment horizontal="left" vertical="center" wrapText="1"/>
    </xf>
    <xf numFmtId="4" fontId="4" fillId="0" borderId="67" xfId="0" applyNumberFormat="1" applyFont="1" applyFill="1" applyBorder="1" applyAlignment="1">
      <alignment wrapText="1"/>
    </xf>
    <xf numFmtId="1" fontId="4" fillId="0" borderId="4" xfId="0" quotePrefix="1" applyNumberFormat="1" applyFont="1" applyFill="1" applyBorder="1" applyAlignment="1"/>
    <xf numFmtId="1" fontId="4" fillId="0" borderId="91" xfId="0" quotePrefix="1" applyNumberFormat="1" applyFont="1" applyFill="1" applyBorder="1" applyAlignment="1"/>
    <xf numFmtId="0" fontId="4" fillId="0" borderId="91" xfId="0" applyFont="1" applyFill="1" applyBorder="1" applyAlignment="1"/>
    <xf numFmtId="0" fontId="6" fillId="0" borderId="18" xfId="0" applyFont="1" applyFill="1" applyBorder="1" applyAlignment="1">
      <alignment horizontal="center" vertical="top"/>
    </xf>
    <xf numFmtId="4" fontId="4" fillId="0" borderId="67" xfId="0" applyNumberFormat="1" applyFont="1" applyFill="1" applyBorder="1" applyAlignment="1">
      <alignment vertical="top" wrapText="1"/>
    </xf>
    <xf numFmtId="4" fontId="4" fillId="0" borderId="93" xfId="0" applyNumberFormat="1" applyFont="1" applyFill="1" applyBorder="1" applyAlignment="1">
      <alignment horizontal="left" vertical="top" wrapText="1"/>
    </xf>
    <xf numFmtId="4" fontId="4" fillId="0" borderId="67" xfId="0" quotePrefix="1" applyNumberFormat="1" applyFont="1" applyFill="1" applyBorder="1" applyAlignment="1">
      <alignment vertical="top" wrapText="1"/>
    </xf>
    <xf numFmtId="0" fontId="4" fillId="0" borderId="93" xfId="0" applyFont="1" applyFill="1" applyBorder="1" applyAlignment="1">
      <alignment horizontal="left" vertical="center" wrapText="1"/>
    </xf>
    <xf numFmtId="4" fontId="4" fillId="0" borderId="18" xfId="0" applyNumberFormat="1" applyFont="1" applyFill="1" applyBorder="1" applyAlignment="1">
      <alignment horizontal="center" vertical="top"/>
    </xf>
    <xf numFmtId="4" fontId="4" fillId="0" borderId="4" xfId="0" applyNumberFormat="1" applyFont="1" applyFill="1" applyBorder="1" applyAlignment="1">
      <alignment wrapText="1"/>
    </xf>
    <xf numFmtId="4" fontId="6" fillId="0" borderId="18" xfId="0" applyNumberFormat="1" applyFont="1" applyFill="1" applyBorder="1" applyAlignment="1">
      <alignment horizontal="center" vertical="top"/>
    </xf>
    <xf numFmtId="1" fontId="4" fillId="0" borderId="67" xfId="0" quotePrefix="1" applyNumberFormat="1" applyFont="1" applyFill="1" applyBorder="1" applyAlignment="1">
      <alignment wrapText="1"/>
    </xf>
    <xf numFmtId="4" fontId="4" fillId="0" borderId="18" xfId="0" applyNumberFormat="1" applyFont="1" applyFill="1" applyBorder="1" applyAlignment="1">
      <alignment horizontal="center" vertical="top" wrapText="1"/>
    </xf>
    <xf numFmtId="0" fontId="4" fillId="0" borderId="67" xfId="3" applyFont="1" applyFill="1" applyBorder="1" applyAlignment="1">
      <alignment wrapText="1"/>
    </xf>
    <xf numFmtId="0" fontId="4" fillId="0" borderId="67" xfId="0" applyFont="1" applyBorder="1" applyAlignment="1">
      <alignment vertical="center" wrapText="1"/>
    </xf>
    <xf numFmtId="4" fontId="4" fillId="0" borderId="4" xfId="0" applyNumberFormat="1" applyFont="1" applyFill="1" applyBorder="1" applyAlignment="1">
      <alignment horizontal="center" wrapText="1"/>
    </xf>
    <xf numFmtId="4" fontId="4" fillId="0" borderId="4" xfId="0" quotePrefix="1" applyNumberFormat="1" applyFont="1" applyFill="1" applyBorder="1" applyAlignment="1"/>
    <xf numFmtId="0" fontId="4" fillId="0" borderId="4" xfId="0" applyFont="1" applyFill="1" applyBorder="1" applyAlignment="1">
      <alignment horizontal="center" vertical="top" wrapText="1"/>
    </xf>
    <xf numFmtId="3" fontId="4" fillId="0" borderId="4" xfId="0" applyNumberFormat="1" applyFont="1" applyFill="1" applyBorder="1" applyAlignment="1">
      <alignment vertical="top" wrapText="1"/>
    </xf>
    <xf numFmtId="49" fontId="10" fillId="0" borderId="57" xfId="0" applyNumberFormat="1" applyFont="1" applyFill="1" applyBorder="1" applyAlignment="1">
      <alignment horizontal="center" vertical="center"/>
    </xf>
    <xf numFmtId="0" fontId="10" fillId="0" borderId="57" xfId="0" applyNumberFormat="1" applyFont="1" applyFill="1" applyBorder="1" applyAlignment="1">
      <alignment horizontal="left" vertical="center"/>
    </xf>
    <xf numFmtId="4" fontId="10" fillId="0" borderId="57" xfId="0" applyNumberFormat="1" applyFont="1" applyFill="1" applyBorder="1" applyAlignment="1">
      <alignment horizontal="left" vertical="center"/>
    </xf>
    <xf numFmtId="4" fontId="10" fillId="0" borderId="57" xfId="0" applyNumberFormat="1" applyFont="1" applyFill="1" applyBorder="1" applyAlignment="1">
      <alignment vertical="center"/>
    </xf>
    <xf numFmtId="49" fontId="10" fillId="0" borderId="43" xfId="0" applyNumberFormat="1" applyFont="1" applyFill="1" applyBorder="1" applyAlignment="1">
      <alignment horizontal="center" vertical="center"/>
    </xf>
    <xf numFmtId="4" fontId="10" fillId="0" borderId="43" xfId="0" applyNumberFormat="1" applyFont="1" applyFill="1" applyBorder="1" applyAlignment="1">
      <alignment vertical="center"/>
    </xf>
    <xf numFmtId="49" fontId="2" fillId="0" borderId="17" xfId="0" applyNumberFormat="1" applyFont="1" applyFill="1" applyBorder="1" applyAlignment="1">
      <alignment horizontal="center" vertical="center"/>
    </xf>
    <xf numFmtId="0" fontId="2" fillId="0" borderId="16" xfId="0" applyNumberFormat="1" applyFont="1" applyFill="1" applyBorder="1" applyAlignment="1">
      <alignment horizontal="left" vertical="center"/>
    </xf>
    <xf numFmtId="0" fontId="2" fillId="0" borderId="8" xfId="0" applyNumberFormat="1" applyFont="1" applyFill="1" applyBorder="1" applyAlignment="1">
      <alignment horizontal="left" vertical="center"/>
    </xf>
    <xf numFmtId="4" fontId="2" fillId="0" borderId="16" xfId="0" applyNumberFormat="1" applyFont="1" applyFill="1" applyBorder="1" applyAlignment="1">
      <alignment horizontal="left" vertical="center"/>
    </xf>
    <xf numFmtId="0" fontId="2" fillId="0" borderId="23" xfId="0" applyNumberFormat="1" applyFont="1" applyFill="1" applyBorder="1" applyAlignment="1">
      <alignment horizontal="left" vertical="center"/>
    </xf>
    <xf numFmtId="2" fontId="2" fillId="0" borderId="17" xfId="0" applyNumberFormat="1" applyFont="1" applyFill="1" applyBorder="1" applyAlignment="1">
      <alignment horizontal="center" vertical="center"/>
    </xf>
    <xf numFmtId="4" fontId="2" fillId="0" borderId="17" xfId="0" applyNumberFormat="1" applyFont="1" applyFill="1" applyBorder="1" applyAlignment="1">
      <alignment horizontal="center" vertical="center"/>
    </xf>
    <xf numFmtId="0" fontId="2" fillId="0" borderId="17" xfId="0" applyNumberFormat="1" applyFont="1" applyFill="1" applyBorder="1" applyAlignment="1">
      <alignment horizontal="center" vertical="center"/>
    </xf>
    <xf numFmtId="49" fontId="3" fillId="0" borderId="49" xfId="0" applyNumberFormat="1" applyFont="1" applyFill="1" applyBorder="1" applyAlignment="1">
      <alignment horizontal="center" vertical="center"/>
    </xf>
    <xf numFmtId="4" fontId="3" fillId="0" borderId="0" xfId="0" applyNumberFormat="1" applyFont="1" applyFill="1" applyBorder="1"/>
    <xf numFmtId="0" fontId="3" fillId="0" borderId="30" xfId="0" applyNumberFormat="1" applyFont="1" applyFill="1" applyBorder="1" applyAlignment="1"/>
    <xf numFmtId="0" fontId="3" fillId="0" borderId="16" xfId="0" applyNumberFormat="1" applyFont="1" applyFill="1" applyBorder="1"/>
    <xf numFmtId="0" fontId="4" fillId="0" borderId="32" xfId="0" applyFont="1" applyFill="1" applyBorder="1" applyAlignment="1">
      <alignment horizontal="center"/>
    </xf>
    <xf numFmtId="0" fontId="4" fillId="0" borderId="95" xfId="0" applyFont="1" applyFill="1" applyBorder="1" applyAlignment="1">
      <alignment wrapText="1"/>
    </xf>
    <xf numFmtId="0" fontId="4" fillId="0" borderId="95" xfId="0" applyFont="1" applyFill="1" applyBorder="1" applyAlignment="1"/>
    <xf numFmtId="0" fontId="4" fillId="0" borderId="96" xfId="0" applyFont="1" applyFill="1" applyBorder="1" applyAlignment="1">
      <alignment horizontal="center"/>
    </xf>
    <xf numFmtId="4" fontId="4" fillId="0" borderId="96" xfId="0" applyNumberFormat="1" applyFont="1" applyFill="1" applyBorder="1" applyAlignment="1">
      <alignment horizontal="right"/>
    </xf>
    <xf numFmtId="0" fontId="4" fillId="0" borderId="96" xfId="0" applyFont="1" applyFill="1" applyBorder="1" applyAlignment="1"/>
    <xf numFmtId="2" fontId="4" fillId="0" borderId="43" xfId="0" quotePrefix="1" applyNumberFormat="1" applyFont="1" applyFill="1" applyBorder="1" applyAlignment="1"/>
    <xf numFmtId="0" fontId="4" fillId="0" borderId="43" xfId="0" quotePrefix="1" applyFont="1" applyFill="1" applyBorder="1" applyAlignment="1">
      <alignment wrapText="1"/>
    </xf>
    <xf numFmtId="0" fontId="4" fillId="0" borderId="36" xfId="0" quotePrefix="1" applyFont="1" applyFill="1" applyBorder="1" applyAlignment="1">
      <alignment wrapText="1"/>
    </xf>
    <xf numFmtId="0" fontId="4" fillId="0" borderId="36" xfId="0" quotePrefix="1" applyFont="1" applyBorder="1" applyAlignment="1">
      <alignment wrapText="1"/>
    </xf>
    <xf numFmtId="4" fontId="4" fillId="0" borderId="97" xfId="0" applyNumberFormat="1" applyFont="1" applyFill="1" applyBorder="1" applyAlignment="1">
      <alignment vertical="top" wrapText="1"/>
    </xf>
    <xf numFmtId="0" fontId="4" fillId="0" borderId="98" xfId="0" applyFont="1" applyFill="1" applyBorder="1" applyAlignment="1">
      <alignment horizontal="center"/>
    </xf>
    <xf numFmtId="2" fontId="4" fillId="0" borderId="98" xfId="0" quotePrefix="1" applyNumberFormat="1" applyFont="1" applyFill="1" applyBorder="1" applyAlignment="1"/>
    <xf numFmtId="4" fontId="4" fillId="0" borderId="36" xfId="0" quotePrefix="1" applyNumberFormat="1" applyFont="1" applyFill="1" applyBorder="1" applyAlignment="1">
      <alignment horizontal="left"/>
    </xf>
    <xf numFmtId="4" fontId="4" fillId="0" borderId="79" xfId="0" applyNumberFormat="1" applyFont="1" applyFill="1" applyBorder="1" applyAlignment="1">
      <alignment vertical="top" wrapText="1"/>
    </xf>
    <xf numFmtId="4" fontId="4" fillId="0" borderId="36" xfId="0" applyNumberFormat="1" applyFont="1" applyFill="1" applyBorder="1" applyAlignment="1">
      <alignment vertical="top" wrapText="1"/>
    </xf>
    <xf numFmtId="4" fontId="4" fillId="0" borderId="36" xfId="0" quotePrefix="1" applyNumberFormat="1" applyFont="1" applyFill="1" applyBorder="1" applyAlignment="1">
      <alignment vertical="top" wrapText="1"/>
    </xf>
    <xf numFmtId="0" fontId="10" fillId="0" borderId="15" xfId="0" applyNumberFormat="1" applyFont="1" applyFill="1" applyBorder="1" applyAlignment="1">
      <alignment horizontal="left" vertical="center"/>
    </xf>
    <xf numFmtId="4" fontId="10" fillId="0" borderId="15" xfId="0" applyNumberFormat="1" applyFont="1" applyFill="1" applyBorder="1" applyAlignment="1">
      <alignment horizontal="left" vertical="center"/>
    </xf>
    <xf numFmtId="0" fontId="10" fillId="0" borderId="32" xfId="0" applyNumberFormat="1" applyFont="1" applyFill="1" applyBorder="1" applyAlignment="1">
      <alignment horizontal="left" vertical="center"/>
    </xf>
    <xf numFmtId="4" fontId="10" fillId="0" borderId="32" xfId="0" applyNumberFormat="1" applyFont="1" applyFill="1" applyBorder="1" applyAlignment="1">
      <alignment horizontal="left" vertical="center"/>
    </xf>
    <xf numFmtId="4" fontId="4" fillId="0" borderId="43" xfId="0" applyNumberFormat="1" applyFont="1" applyFill="1" applyBorder="1" applyAlignment="1">
      <alignment wrapText="1"/>
    </xf>
    <xf numFmtId="4" fontId="4" fillId="0" borderId="79" xfId="0" applyNumberFormat="1" applyFont="1" applyFill="1" applyBorder="1" applyAlignment="1">
      <alignment horizontal="left" vertical="top" wrapText="1"/>
    </xf>
    <xf numFmtId="0" fontId="10" fillId="0" borderId="79" xfId="0" applyNumberFormat="1" applyFont="1" applyFill="1" applyBorder="1" applyAlignment="1"/>
    <xf numFmtId="0" fontId="10" fillId="0" borderId="79" xfId="0" applyNumberFormat="1" applyFont="1" applyFill="1" applyBorder="1" applyAlignment="1">
      <alignment horizontal="left" vertical="center"/>
    </xf>
    <xf numFmtId="4" fontId="10" fillId="0" borderId="79" xfId="0" applyNumberFormat="1" applyFont="1" applyFill="1" applyBorder="1" applyAlignment="1">
      <alignment horizontal="left" vertical="center"/>
    </xf>
    <xf numFmtId="0" fontId="4" fillId="0" borderId="79" xfId="0" applyFont="1" applyFill="1" applyBorder="1" applyAlignment="1">
      <alignment horizontal="left" vertical="center" wrapText="1"/>
    </xf>
    <xf numFmtId="4" fontId="4" fillId="0" borderId="43" xfId="0" quotePrefix="1" applyNumberFormat="1" applyFont="1" applyFill="1" applyBorder="1" applyAlignment="1"/>
    <xf numFmtId="4" fontId="4" fillId="0" borderId="43" xfId="0" quotePrefix="1" applyNumberFormat="1" applyFont="1" applyFill="1" applyBorder="1" applyAlignment="1">
      <alignment wrapText="1"/>
    </xf>
    <xf numFmtId="0" fontId="1" fillId="0" borderId="0" xfId="0" applyFont="1" applyBorder="1" applyAlignment="1">
      <alignment wrapText="1"/>
    </xf>
    <xf numFmtId="4" fontId="4" fillId="0" borderId="32" xfId="0" applyNumberFormat="1" applyFont="1" applyFill="1" applyBorder="1"/>
    <xf numFmtId="3" fontId="4" fillId="0" borderId="2" xfId="0" applyNumberFormat="1" applyFont="1" applyFill="1" applyBorder="1"/>
    <xf numFmtId="4" fontId="4" fillId="0" borderId="33" xfId="0" applyNumberFormat="1" applyFont="1" applyFill="1" applyBorder="1" applyAlignment="1">
      <alignment horizontal="center" vertical="top"/>
    </xf>
    <xf numFmtId="4" fontId="4" fillId="0" borderId="19" xfId="0" applyNumberFormat="1" applyFont="1" applyFill="1" applyBorder="1" applyAlignment="1">
      <alignment horizontal="center" vertical="top" wrapText="1"/>
    </xf>
    <xf numFmtId="4" fontId="4" fillId="0" borderId="1" xfId="0" applyNumberFormat="1" applyFont="1" applyFill="1" applyBorder="1" applyAlignment="1">
      <alignment wrapText="1"/>
    </xf>
    <xf numFmtId="0" fontId="4" fillId="0" borderId="0" xfId="0" applyFont="1" applyBorder="1" applyAlignment="1">
      <alignment vertical="center" wrapText="1"/>
    </xf>
    <xf numFmtId="0" fontId="4" fillId="0" borderId="79" xfId="0" applyFont="1" applyFill="1" applyBorder="1"/>
    <xf numFmtId="0" fontId="4" fillId="0" borderId="36" xfId="0" applyFont="1" applyBorder="1" applyAlignment="1">
      <alignment horizontal="left" vertical="center" wrapText="1"/>
    </xf>
    <xf numFmtId="4" fontId="4" fillId="0" borderId="36" xfId="0" quotePrefix="1" applyNumberFormat="1" applyFont="1" applyFill="1" applyBorder="1" applyAlignment="1">
      <alignment wrapText="1"/>
    </xf>
    <xf numFmtId="0" fontId="4" fillId="0" borderId="36" xfId="0" quotePrefix="1" applyFont="1" applyBorder="1" applyAlignment="1">
      <alignment horizontal="left" vertical="center" wrapText="1"/>
    </xf>
    <xf numFmtId="167" fontId="4" fillId="0" borderId="43" xfId="0" quotePrefix="1" applyNumberFormat="1" applyFont="1" applyFill="1" applyBorder="1" applyAlignment="1">
      <alignment wrapText="1"/>
    </xf>
    <xf numFmtId="0" fontId="4" fillId="0" borderId="101" xfId="0" applyNumberFormat="1" applyFont="1" applyFill="1" applyBorder="1" applyAlignment="1">
      <alignment horizontal="left"/>
    </xf>
    <xf numFmtId="4" fontId="4" fillId="0" borderId="102" xfId="0" applyNumberFormat="1" applyFont="1" applyFill="1" applyBorder="1" applyAlignment="1">
      <alignment horizontal="center" wrapText="1"/>
    </xf>
    <xf numFmtId="4" fontId="4" fillId="0" borderId="102" xfId="0" applyNumberFormat="1" applyFont="1" applyFill="1" applyBorder="1" applyAlignment="1">
      <alignment wrapText="1"/>
    </xf>
    <xf numFmtId="4" fontId="4" fillId="0" borderId="102" xfId="0" applyNumberFormat="1" applyFont="1" applyFill="1" applyBorder="1" applyAlignment="1"/>
    <xf numFmtId="0" fontId="4" fillId="0" borderId="102" xfId="0" applyFont="1" applyFill="1" applyBorder="1" applyAlignment="1">
      <alignment horizontal="center" vertical="top" wrapText="1"/>
    </xf>
    <xf numFmtId="3" fontId="4" fillId="0" borderId="102" xfId="0" applyNumberFormat="1" applyFont="1" applyFill="1" applyBorder="1" applyAlignment="1">
      <alignment wrapText="1"/>
    </xf>
    <xf numFmtId="0" fontId="4" fillId="0" borderId="102" xfId="0" applyFont="1" applyFill="1" applyBorder="1" applyAlignment="1">
      <alignment vertical="top" wrapText="1"/>
    </xf>
    <xf numFmtId="3" fontId="4" fillId="0" borderId="102" xfId="0" applyNumberFormat="1" applyFont="1" applyFill="1" applyBorder="1" applyAlignment="1">
      <alignment vertical="top" wrapText="1"/>
    </xf>
    <xf numFmtId="0" fontId="4" fillId="0" borderId="102" xfId="0" applyNumberFormat="1" applyFont="1" applyFill="1" applyBorder="1" applyAlignment="1">
      <alignment horizontal="center"/>
    </xf>
    <xf numFmtId="4" fontId="4" fillId="0" borderId="102" xfId="0" applyNumberFormat="1" applyFont="1" applyFill="1" applyBorder="1" applyAlignment="1">
      <alignment horizontal="center"/>
    </xf>
    <xf numFmtId="4" fontId="4" fillId="0" borderId="99" xfId="0" applyNumberFormat="1" applyFont="1" applyFill="1" applyBorder="1" applyAlignment="1">
      <alignment wrapText="1"/>
    </xf>
    <xf numFmtId="0" fontId="4" fillId="0" borderId="102" xfId="0" applyFont="1" applyFill="1" applyBorder="1" applyAlignment="1">
      <alignment horizontal="center"/>
    </xf>
    <xf numFmtId="3" fontId="4" fillId="0" borderId="102" xfId="0" applyNumberFormat="1" applyFont="1" applyFill="1" applyBorder="1" applyAlignment="1">
      <alignment horizontal="right"/>
    </xf>
    <xf numFmtId="4" fontId="4" fillId="0" borderId="102" xfId="0" applyNumberFormat="1" applyFont="1" applyFill="1" applyBorder="1" applyAlignment="1">
      <alignment horizontal="right"/>
    </xf>
    <xf numFmtId="0" fontId="4" fillId="0" borderId="102" xfId="0" applyFont="1" applyFill="1" applyBorder="1" applyAlignment="1"/>
    <xf numFmtId="49" fontId="4" fillId="0" borderId="102" xfId="0" applyNumberFormat="1" applyFont="1" applyFill="1" applyBorder="1" applyAlignment="1">
      <alignment horizontal="center"/>
    </xf>
    <xf numFmtId="0" fontId="4" fillId="0" borderId="102" xfId="0" applyFont="1" applyFill="1" applyBorder="1" applyAlignment="1">
      <alignment horizontal="center" vertical="center"/>
    </xf>
    <xf numFmtId="4" fontId="6" fillId="0" borderId="102" xfId="0" applyNumberFormat="1" applyFont="1" applyFill="1" applyBorder="1" applyAlignment="1">
      <alignment horizontal="center" vertical="center"/>
    </xf>
    <xf numFmtId="2" fontId="4" fillId="0" borderId="102" xfId="0" quotePrefix="1" applyNumberFormat="1" applyFont="1" applyFill="1" applyBorder="1" applyAlignment="1"/>
    <xf numFmtId="0" fontId="4" fillId="0" borderId="102" xfId="0" applyNumberFormat="1" applyFont="1" applyFill="1" applyBorder="1" applyAlignment="1"/>
    <xf numFmtId="0" fontId="4" fillId="0" borderId="102" xfId="0" quotePrefix="1" applyNumberFormat="1" applyFont="1" applyFill="1" applyBorder="1" applyAlignment="1"/>
    <xf numFmtId="0" fontId="4" fillId="0" borderId="102" xfId="0" applyFont="1" applyFill="1" applyBorder="1" applyAlignment="1">
      <alignment wrapText="1"/>
    </xf>
    <xf numFmtId="0" fontId="4" fillId="0" borderId="102" xfId="0" quotePrefix="1" applyFont="1" applyFill="1" applyBorder="1" applyAlignment="1"/>
    <xf numFmtId="0" fontId="4" fillId="0" borderId="102" xfId="0" quotePrefix="1" applyFont="1" applyFill="1" applyBorder="1" applyAlignment="1">
      <alignment wrapText="1"/>
    </xf>
    <xf numFmtId="2" fontId="4" fillId="0" borderId="102" xfId="0" quotePrefix="1" applyNumberFormat="1" applyFont="1" applyFill="1" applyBorder="1" applyAlignment="1">
      <alignment wrapText="1"/>
    </xf>
    <xf numFmtId="0" fontId="4" fillId="0" borderId="0" xfId="0" applyFont="1" applyBorder="1" applyAlignment="1">
      <alignment horizontal="left" wrapText="1"/>
    </xf>
    <xf numFmtId="2" fontId="4" fillId="0" borderId="0" xfId="0" applyNumberFormat="1" applyFont="1" applyBorder="1" applyAlignment="1">
      <alignment wrapText="1"/>
    </xf>
    <xf numFmtId="0" fontId="4" fillId="0" borderId="57" xfId="0" quotePrefix="1" applyNumberFormat="1" applyFont="1" applyFill="1" applyBorder="1"/>
    <xf numFmtId="2" fontId="4" fillId="0" borderId="1" xfId="0" quotePrefix="1" applyNumberFormat="1" applyFont="1" applyFill="1" applyBorder="1"/>
    <xf numFmtId="0" fontId="4" fillId="0" borderId="1" xfId="0" quotePrefix="1" applyNumberFormat="1" applyFont="1" applyFill="1" applyBorder="1" applyAlignment="1">
      <alignment horizontal="left"/>
    </xf>
    <xf numFmtId="0" fontId="4" fillId="0" borderId="57" xfId="0" applyNumberFormat="1" applyFont="1" applyFill="1" applyBorder="1" applyAlignment="1">
      <alignment horizontal="center"/>
    </xf>
    <xf numFmtId="4" fontId="4" fillId="0" borderId="1" xfId="0" quotePrefix="1" applyNumberFormat="1" applyFont="1" applyFill="1" applyBorder="1" applyAlignment="1">
      <alignment horizontal="right"/>
    </xf>
    <xf numFmtId="4" fontId="4" fillId="0" borderId="102" xfId="0" quotePrefix="1" applyNumberFormat="1" applyFont="1" applyFill="1" applyBorder="1" applyAlignment="1">
      <alignment horizontal="right"/>
    </xf>
    <xf numFmtId="4" fontId="4" fillId="0" borderId="98" xfId="0" applyNumberFormat="1" applyFont="1" applyFill="1" applyBorder="1" applyAlignment="1">
      <alignment vertical="top" wrapText="1"/>
    </xf>
    <xf numFmtId="1" fontId="4" fillId="0" borderId="98" xfId="0" quotePrefix="1" applyNumberFormat="1" applyFont="1" applyFill="1" applyBorder="1" applyAlignment="1"/>
    <xf numFmtId="0" fontId="4" fillId="0" borderId="19" xfId="0" applyFont="1" applyFill="1" applyBorder="1" applyAlignment="1">
      <alignment horizontal="center" vertical="top"/>
    </xf>
    <xf numFmtId="0" fontId="4" fillId="0" borderId="1" xfId="0" applyFont="1" applyFill="1" applyBorder="1" applyAlignment="1">
      <alignment horizontal="center"/>
    </xf>
    <xf numFmtId="2" fontId="4" fillId="0" borderId="1" xfId="0" quotePrefix="1" applyNumberFormat="1" applyFont="1" applyFill="1" applyBorder="1" applyAlignment="1"/>
    <xf numFmtId="0" fontId="4" fillId="0" borderId="100" xfId="0" applyFont="1" applyFill="1" applyBorder="1" applyAlignment="1">
      <alignment wrapText="1"/>
    </xf>
    <xf numFmtId="0" fontId="4" fillId="0" borderId="103" xfId="0" applyFont="1" applyFill="1" applyBorder="1" applyAlignment="1"/>
    <xf numFmtId="0" fontId="4" fillId="0" borderId="103" xfId="0" applyFont="1" applyFill="1" applyBorder="1" applyAlignment="1">
      <alignment wrapText="1"/>
    </xf>
    <xf numFmtId="3" fontId="4" fillId="0" borderId="91" xfId="0" applyNumberFormat="1" applyFont="1" applyFill="1" applyBorder="1" applyAlignment="1">
      <alignment horizontal="right"/>
    </xf>
    <xf numFmtId="2" fontId="4" fillId="0" borderId="67" xfId="0" quotePrefix="1" applyNumberFormat="1" applyFont="1" applyFill="1" applyBorder="1"/>
    <xf numFmtId="0" fontId="4" fillId="0" borderId="91" xfId="0" applyFont="1" applyFill="1" applyBorder="1" applyAlignment="1">
      <alignment vertical="top" wrapText="1"/>
    </xf>
    <xf numFmtId="0" fontId="4" fillId="0" borderId="91" xfId="0" applyFont="1" applyFill="1" applyBorder="1" applyAlignment="1">
      <alignment horizontal="center" vertical="center"/>
    </xf>
    <xf numFmtId="4" fontId="6" fillId="0" borderId="67" xfId="0" applyNumberFormat="1" applyFont="1" applyFill="1" applyBorder="1" applyAlignment="1">
      <alignment horizontal="center" vertical="center"/>
    </xf>
    <xf numFmtId="0" fontId="4" fillId="0" borderId="91" xfId="0" applyNumberFormat="1" applyFont="1" applyFill="1" applyBorder="1" applyAlignment="1"/>
    <xf numFmtId="0" fontId="4" fillId="0" borderId="91" xfId="0" applyNumberFormat="1" applyFont="1" applyFill="1" applyBorder="1" applyAlignment="1">
      <alignment horizontal="center"/>
    </xf>
    <xf numFmtId="4" fontId="4" fillId="0" borderId="91" xfId="0" applyNumberFormat="1" applyFont="1" applyFill="1" applyBorder="1" applyAlignment="1">
      <alignment horizontal="center"/>
    </xf>
    <xf numFmtId="0" fontId="4" fillId="0" borderId="67" xfId="0" applyFont="1" applyBorder="1" applyAlignment="1">
      <alignment wrapText="1"/>
    </xf>
    <xf numFmtId="0" fontId="4" fillId="0" borderId="67" xfId="0" applyFont="1" applyFill="1" applyBorder="1" applyAlignment="1">
      <alignment horizontal="left" wrapText="1"/>
    </xf>
    <xf numFmtId="4" fontId="4" fillId="0" borderId="94" xfId="0" applyNumberFormat="1" applyFont="1" applyFill="1" applyBorder="1" applyAlignment="1">
      <alignment vertical="top" wrapText="1"/>
    </xf>
    <xf numFmtId="0" fontId="4" fillId="0" borderId="104" xfId="0" applyFont="1" applyFill="1" applyBorder="1" applyAlignment="1">
      <alignment horizontal="center"/>
    </xf>
    <xf numFmtId="2" fontId="4" fillId="0" borderId="104" xfId="0" quotePrefix="1" applyNumberFormat="1" applyFont="1" applyFill="1" applyBorder="1" applyAlignment="1"/>
    <xf numFmtId="0" fontId="4" fillId="0" borderId="105" xfId="0" applyFont="1" applyFill="1" applyBorder="1" applyAlignment="1">
      <alignment wrapText="1"/>
    </xf>
    <xf numFmtId="4" fontId="4" fillId="0" borderId="106" xfId="0" applyNumberFormat="1" applyFont="1" applyFill="1" applyBorder="1" applyAlignment="1">
      <alignment vertical="top" wrapText="1"/>
    </xf>
    <xf numFmtId="4" fontId="4" fillId="0" borderId="103" xfId="0" quotePrefix="1" applyNumberFormat="1" applyFont="1" applyFill="1" applyBorder="1" applyAlignment="1">
      <alignment vertical="top" wrapText="1"/>
    </xf>
    <xf numFmtId="0" fontId="4" fillId="0" borderId="18" xfId="0" applyNumberFormat="1" applyFont="1" applyFill="1" applyBorder="1" applyAlignment="1">
      <alignment horizontal="center" vertical="center"/>
    </xf>
    <xf numFmtId="0" fontId="4" fillId="0" borderId="67" xfId="0" applyNumberFormat="1" applyFont="1" applyFill="1" applyBorder="1" applyAlignment="1"/>
    <xf numFmtId="4" fontId="4" fillId="0" borderId="67" xfId="0" applyNumberFormat="1" applyFont="1" applyFill="1" applyBorder="1" applyAlignment="1"/>
    <xf numFmtId="1" fontId="4" fillId="0" borderId="79" xfId="0" applyNumberFormat="1" applyFont="1" applyFill="1" applyBorder="1" applyAlignment="1">
      <alignment horizontal="center"/>
    </xf>
    <xf numFmtId="0" fontId="4" fillId="0" borderId="79" xfId="0" applyNumberFormat="1" applyFont="1" applyFill="1" applyBorder="1" applyAlignment="1">
      <alignment horizontal="left" vertical="top" wrapText="1"/>
    </xf>
    <xf numFmtId="2" fontId="4" fillId="0" borderId="79" xfId="2" applyNumberFormat="1" applyFont="1" applyFill="1" applyBorder="1" applyAlignment="1">
      <alignment horizontal="center"/>
    </xf>
    <xf numFmtId="0" fontId="4" fillId="0" borderId="79" xfId="0" applyFont="1" applyFill="1" applyBorder="1" applyAlignment="1">
      <alignment horizontal="left" wrapText="1"/>
    </xf>
    <xf numFmtId="0" fontId="13" fillId="0" borderId="79" xfId="0" applyFont="1" applyFill="1" applyBorder="1" applyAlignment="1">
      <alignment horizontal="center"/>
    </xf>
    <xf numFmtId="1" fontId="4" fillId="0" borderId="79" xfId="2" applyNumberFormat="1" applyFont="1" applyFill="1" applyBorder="1" applyAlignment="1">
      <alignment horizontal="center"/>
    </xf>
    <xf numFmtId="0" fontId="0" fillId="0" borderId="79" xfId="0" applyFont="1" applyFill="1" applyBorder="1" applyAlignment="1">
      <alignment horizontal="left" vertical="center" wrapText="1"/>
    </xf>
    <xf numFmtId="0" fontId="0" fillId="0" borderId="79" xfId="0" applyFont="1" applyFill="1" applyBorder="1" applyAlignment="1">
      <alignment horizontal="center"/>
    </xf>
    <xf numFmtId="4" fontId="0" fillId="0" borderId="79" xfId="0" applyNumberFormat="1" applyFont="1" applyFill="1" applyBorder="1" applyAlignment="1">
      <alignment horizontal="center"/>
    </xf>
    <xf numFmtId="2" fontId="0" fillId="0" borderId="79" xfId="0" applyNumberFormat="1" applyFont="1" applyFill="1" applyBorder="1" applyAlignment="1">
      <alignment horizontal="center"/>
    </xf>
    <xf numFmtId="0" fontId="4" fillId="0" borderId="79" xfId="0" applyNumberFormat="1" applyFont="1" applyFill="1" applyBorder="1" applyAlignment="1">
      <alignment horizontal="left" wrapText="1"/>
    </xf>
    <xf numFmtId="0" fontId="4" fillId="0" borderId="79" xfId="0" applyFont="1" applyFill="1" applyBorder="1" applyAlignment="1">
      <alignment horizontal="left" vertical="top" wrapText="1"/>
    </xf>
    <xf numFmtId="0" fontId="4" fillId="0" borderId="79" xfId="2" applyFont="1" applyFill="1" applyBorder="1" applyAlignment="1">
      <alignment horizontal="justify" vertical="top" wrapText="1"/>
    </xf>
    <xf numFmtId="0" fontId="4" fillId="0" borderId="79" xfId="2" applyFont="1" applyFill="1" applyBorder="1" applyAlignment="1">
      <alignment horizontal="center"/>
    </xf>
    <xf numFmtId="49" fontId="4" fillId="0" borderId="79" xfId="0" applyNumberFormat="1" applyFont="1" applyBorder="1" applyAlignment="1">
      <alignment wrapText="1"/>
    </xf>
    <xf numFmtId="0" fontId="4" fillId="0" borderId="79" xfId="0" applyFont="1" applyBorder="1" applyAlignment="1">
      <alignment wrapText="1"/>
    </xf>
    <xf numFmtId="0" fontId="4" fillId="0" borderId="79" xfId="0" applyFont="1" applyBorder="1" applyAlignment="1">
      <alignment vertical="top" wrapText="1"/>
    </xf>
    <xf numFmtId="0" fontId="3" fillId="0" borderId="79" xfId="3" applyFont="1" applyFill="1" applyBorder="1" applyAlignment="1">
      <alignment horizontal="left" vertical="top" wrapText="1"/>
    </xf>
    <xf numFmtId="0" fontId="11" fillId="0" borderId="79" xfId="3" applyFont="1" applyFill="1" applyBorder="1" applyAlignment="1">
      <alignment horizontal="center"/>
    </xf>
    <xf numFmtId="1" fontId="11" fillId="0" borderId="79" xfId="3" applyNumberFormat="1" applyFont="1" applyFill="1" applyBorder="1" applyAlignment="1">
      <alignment horizontal="center" wrapText="1"/>
    </xf>
    <xf numFmtId="0" fontId="20" fillId="0" borderId="79" xfId="0" applyFont="1" applyBorder="1" applyAlignment="1">
      <alignment horizontal="center"/>
    </xf>
    <xf numFmtId="0" fontId="4" fillId="0" borderId="4" xfId="3" applyNumberFormat="1" applyFont="1" applyFill="1" applyBorder="1" applyAlignment="1">
      <alignment horizontal="justify" vertical="top" wrapText="1"/>
    </xf>
    <xf numFmtId="0" fontId="11" fillId="0" borderId="39" xfId="3" applyNumberFormat="1" applyFont="1" applyFill="1" applyBorder="1" applyAlignment="1">
      <alignment horizontal="right"/>
    </xf>
    <xf numFmtId="1" fontId="11" fillId="0" borderId="4" xfId="3" applyNumberFormat="1" applyFont="1" applyFill="1" applyBorder="1" applyAlignment="1">
      <alignment horizontal="center"/>
    </xf>
    <xf numFmtId="0" fontId="4" fillId="0" borderId="79" xfId="3" applyNumberFormat="1" applyFont="1" applyFill="1" applyBorder="1" applyAlignment="1">
      <alignment horizontal="justify" vertical="top" wrapText="1"/>
    </xf>
    <xf numFmtId="1" fontId="11" fillId="0" borderId="79" xfId="3" applyNumberFormat="1" applyFont="1" applyFill="1" applyBorder="1" applyAlignment="1">
      <alignment horizontal="center"/>
    </xf>
    <xf numFmtId="0" fontId="4" fillId="0" borderId="79" xfId="3" applyFont="1" applyFill="1" applyBorder="1" applyAlignment="1">
      <alignment horizontal="justify" vertical="top" wrapText="1"/>
    </xf>
    <xf numFmtId="49" fontId="4" fillId="0" borderId="79" xfId="3" applyNumberFormat="1" applyFont="1" applyFill="1" applyBorder="1" applyAlignment="1">
      <alignment vertical="center" wrapText="1"/>
    </xf>
    <xf numFmtId="0" fontId="11" fillId="0" borderId="79" xfId="3" applyFont="1" applyBorder="1" applyAlignment="1">
      <alignment horizontal="center"/>
    </xf>
    <xf numFmtId="0" fontId="11" fillId="0" borderId="39" xfId="3" applyFont="1" applyBorder="1" applyAlignment="1">
      <alignment horizontal="center"/>
    </xf>
    <xf numFmtId="0" fontId="11" fillId="0" borderId="4" xfId="3" applyFont="1" applyBorder="1" applyAlignment="1">
      <alignment horizontal="center"/>
    </xf>
    <xf numFmtId="49" fontId="4" fillId="0" borderId="79" xfId="3" applyNumberFormat="1" applyFont="1" applyFill="1" applyBorder="1" applyAlignment="1">
      <alignment vertical="top" wrapText="1"/>
    </xf>
    <xf numFmtId="49" fontId="20" fillId="0" borderId="20" xfId="3" applyNumberFormat="1" applyFont="1" applyBorder="1" applyAlignment="1">
      <alignment horizontal="center" vertical="top"/>
    </xf>
    <xf numFmtId="0" fontId="19" fillId="0" borderId="79" xfId="0" applyFont="1" applyBorder="1" applyAlignment="1">
      <alignment horizontal="center"/>
    </xf>
    <xf numFmtId="3" fontId="19" fillId="0" borderId="79" xfId="0" applyNumberFormat="1" applyFont="1" applyBorder="1" applyAlignment="1">
      <alignment horizontal="center" wrapText="1"/>
    </xf>
    <xf numFmtId="0" fontId="19" fillId="0" borderId="37" xfId="0" applyFont="1" applyBorder="1" applyAlignment="1">
      <alignment horizontal="center"/>
    </xf>
    <xf numFmtId="49" fontId="11" fillId="0" borderId="22" xfId="3" applyNumberFormat="1" applyFont="1" applyFill="1" applyBorder="1" applyAlignment="1">
      <alignment horizontal="center" vertical="top"/>
    </xf>
    <xf numFmtId="0" fontId="3" fillId="0" borderId="5" xfId="3" applyFont="1" applyFill="1" applyBorder="1" applyAlignment="1">
      <alignment horizontal="left" vertical="top" wrapText="1"/>
    </xf>
    <xf numFmtId="0" fontId="11" fillId="0" borderId="5" xfId="3" applyFont="1" applyFill="1" applyBorder="1" applyAlignment="1">
      <alignment horizontal="center"/>
    </xf>
    <xf numFmtId="49" fontId="20" fillId="0" borderId="54" xfId="3" applyNumberFormat="1" applyFont="1" applyBorder="1" applyAlignment="1">
      <alignment horizontal="center" vertical="top"/>
    </xf>
    <xf numFmtId="49" fontId="4" fillId="0" borderId="32" xfId="3" applyNumberFormat="1" applyFont="1" applyFill="1" applyBorder="1" applyAlignment="1">
      <alignment vertical="center" wrapText="1"/>
    </xf>
    <xf numFmtId="0" fontId="4" fillId="0" borderId="108" xfId="3" applyFont="1" applyBorder="1" applyAlignment="1">
      <alignment horizontal="center"/>
    </xf>
    <xf numFmtId="0" fontId="4" fillId="0" borderId="32" xfId="3" applyFont="1" applyBorder="1" applyAlignment="1">
      <alignment horizontal="center"/>
    </xf>
    <xf numFmtId="0" fontId="11" fillId="0" borderId="79" xfId="0" applyFont="1" applyBorder="1" applyAlignment="1">
      <alignment horizontal="center"/>
    </xf>
    <xf numFmtId="0" fontId="11" fillId="0" borderId="79" xfId="0" applyFont="1" applyFill="1" applyBorder="1" applyAlignment="1">
      <alignment horizontal="left" vertical="top" wrapText="1"/>
    </xf>
    <xf numFmtId="0" fontId="20" fillId="0" borderId="79" xfId="0" applyFont="1" applyBorder="1" applyAlignment="1">
      <alignment horizontal="center" vertical="center"/>
    </xf>
    <xf numFmtId="3" fontId="11" fillId="0" borderId="79" xfId="0" applyNumberFormat="1" applyFont="1" applyBorder="1" applyAlignment="1">
      <alignment horizontal="center" wrapText="1"/>
    </xf>
    <xf numFmtId="49" fontId="20" fillId="0" borderId="50" xfId="0" applyNumberFormat="1" applyFont="1" applyBorder="1" applyAlignment="1">
      <alignment horizontal="center" vertical="top"/>
    </xf>
    <xf numFmtId="49" fontId="4" fillId="0" borderId="4" xfId="3" applyNumberFormat="1" applyFont="1" applyFill="1" applyBorder="1" applyAlignment="1">
      <alignment vertical="top" wrapText="1"/>
    </xf>
    <xf numFmtId="0" fontId="30" fillId="0" borderId="3" xfId="0" applyFont="1" applyFill="1" applyBorder="1" applyAlignment="1">
      <alignment horizontal="center"/>
    </xf>
    <xf numFmtId="0" fontId="4" fillId="3" borderId="63" xfId="0" applyFont="1" applyFill="1" applyBorder="1" applyAlignment="1">
      <alignment horizontal="justify" vertical="top" wrapText="1"/>
    </xf>
    <xf numFmtId="0" fontId="30" fillId="0" borderId="79" xfId="0" applyFont="1" applyBorder="1" applyAlignment="1">
      <alignment horizontal="justify" vertical="top"/>
    </xf>
    <xf numFmtId="0" fontId="30" fillId="0" borderId="79" xfId="0" applyFont="1" applyBorder="1"/>
    <xf numFmtId="0" fontId="30" fillId="0" borderId="79" xfId="0" applyFont="1" applyBorder="1" applyAlignment="1">
      <alignment horizontal="center"/>
    </xf>
    <xf numFmtId="0" fontId="28" fillId="0" borderId="79" xfId="0" applyFont="1" applyBorder="1" applyAlignment="1">
      <alignment horizontal="justify" vertical="top"/>
    </xf>
    <xf numFmtId="2" fontId="11" fillId="0" borderId="79" xfId="0" applyNumberFormat="1" applyFont="1" applyFill="1" applyBorder="1" applyAlignment="1">
      <alignment horizontal="left" vertical="top"/>
    </xf>
    <xf numFmtId="0" fontId="11" fillId="0" borderId="79" xfId="3" applyFont="1" applyFill="1" applyBorder="1" applyAlignment="1">
      <alignment horizontal="justify" vertical="top"/>
    </xf>
    <xf numFmtId="0" fontId="11" fillId="0" borderId="79" xfId="3" applyFont="1" applyFill="1" applyBorder="1" applyAlignment="1">
      <alignment horizontal="justify" vertical="top" wrapText="1"/>
    </xf>
    <xf numFmtId="0" fontId="30" fillId="0" borderId="79" xfId="0" applyFont="1" applyBorder="1" applyAlignment="1">
      <alignment vertical="top"/>
    </xf>
    <xf numFmtId="0" fontId="30" fillId="0" borderId="32" xfId="0" applyFont="1" applyBorder="1" applyAlignment="1">
      <alignment horizontal="center"/>
    </xf>
    <xf numFmtId="0" fontId="11" fillId="0" borderId="79" xfId="0" applyFont="1" applyFill="1" applyBorder="1" applyAlignment="1">
      <alignment horizontal="justify" vertical="top" wrapText="1"/>
    </xf>
    <xf numFmtId="49" fontId="11" fillId="0" borderId="79" xfId="0" applyNumberFormat="1" applyFont="1" applyFill="1" applyBorder="1" applyAlignment="1">
      <alignment horizontal="justify" vertical="top" wrapText="1"/>
    </xf>
    <xf numFmtId="0" fontId="11" fillId="0" borderId="109" xfId="3" applyFont="1" applyFill="1" applyBorder="1" applyAlignment="1">
      <alignment horizontal="justify" vertical="top"/>
    </xf>
    <xf numFmtId="0" fontId="30" fillId="0" borderId="109" xfId="0" applyFont="1" applyBorder="1"/>
    <xf numFmtId="0" fontId="30" fillId="0" borderId="109" xfId="0" applyFont="1" applyBorder="1" applyAlignment="1">
      <alignment horizontal="center"/>
    </xf>
    <xf numFmtId="0" fontId="4" fillId="0" borderId="79" xfId="0" applyFont="1" applyFill="1" applyBorder="1" applyAlignment="1">
      <alignment horizontal="justify" vertical="top" wrapText="1"/>
    </xf>
    <xf numFmtId="0" fontId="3" fillId="0" borderId="79" xfId="0" applyFont="1" applyFill="1" applyBorder="1" applyAlignment="1">
      <alignment horizontal="justify" vertical="top" wrapText="1"/>
    </xf>
    <xf numFmtId="0" fontId="30" fillId="0" borderId="79" xfId="0" applyFont="1" applyBorder="1" applyAlignment="1">
      <alignment horizontal="justify"/>
    </xf>
    <xf numFmtId="49" fontId="30" fillId="0" borderId="54" xfId="0" applyNumberFormat="1" applyFont="1" applyBorder="1" applyAlignment="1">
      <alignment horizontal="center" vertical="top"/>
    </xf>
    <xf numFmtId="0" fontId="4" fillId="0" borderId="79" xfId="3" applyFont="1" applyFill="1" applyBorder="1" applyAlignment="1">
      <alignment horizontal="center"/>
    </xf>
    <xf numFmtId="0" fontId="3" fillId="0" borderId="79" xfId="3" applyFont="1" applyFill="1" applyBorder="1" applyAlignment="1">
      <alignment horizontal="justify" vertical="top" wrapText="1"/>
    </xf>
    <xf numFmtId="49" fontId="37" fillId="0" borderId="79" xfId="3" applyNumberFormat="1" applyFont="1" applyFill="1" applyBorder="1" applyAlignment="1">
      <alignment horizontal="justify" vertical="top" wrapText="1"/>
    </xf>
    <xf numFmtId="0" fontId="31" fillId="0" borderId="79" xfId="3" applyFont="1" applyFill="1" applyBorder="1" applyAlignment="1">
      <alignment horizontal="center"/>
    </xf>
    <xf numFmtId="49" fontId="11" fillId="0" borderId="79" xfId="3" applyNumberFormat="1" applyFont="1" applyFill="1" applyBorder="1" applyAlignment="1">
      <alignment horizontal="justify" vertical="top" wrapText="1"/>
    </xf>
    <xf numFmtId="49" fontId="39" fillId="0" borderId="79" xfId="3" applyNumberFormat="1" applyFont="1" applyFill="1" applyBorder="1" applyAlignment="1">
      <alignment horizontal="justify" vertical="top" wrapText="1"/>
    </xf>
    <xf numFmtId="49" fontId="40" fillId="0" borderId="79" xfId="3" applyNumberFormat="1" applyFont="1" applyFill="1" applyBorder="1" applyAlignment="1">
      <alignment horizontal="justify" vertical="top" wrapText="1"/>
    </xf>
    <xf numFmtId="49" fontId="20" fillId="0" borderId="79" xfId="3" applyNumberFormat="1" applyFont="1" applyFill="1" applyBorder="1" applyAlignment="1">
      <alignment horizontal="justify" vertical="top" wrapText="1"/>
    </xf>
    <xf numFmtId="49" fontId="41" fillId="0" borderId="79" xfId="3" applyNumberFormat="1" applyFont="1" applyFill="1" applyBorder="1" applyAlignment="1">
      <alignment horizontal="justify" vertical="top" wrapText="1"/>
    </xf>
    <xf numFmtId="49" fontId="41" fillId="0" borderId="79" xfId="3" applyNumberFormat="1" applyFont="1" applyFill="1" applyBorder="1" applyAlignment="1">
      <alignment horizontal="left" vertical="top" wrapText="1"/>
    </xf>
    <xf numFmtId="49" fontId="4" fillId="0" borderId="79" xfId="3" applyNumberFormat="1" applyFont="1" applyFill="1" applyBorder="1" applyAlignment="1">
      <alignment horizontal="justify" vertical="top" wrapText="1"/>
    </xf>
    <xf numFmtId="0" fontId="4" fillId="0" borderId="79" xfId="7" applyFont="1" applyFill="1" applyBorder="1" applyAlignment="1">
      <alignment horizontal="justify" vertical="top"/>
    </xf>
    <xf numFmtId="0" fontId="4" fillId="0" borderId="79" xfId="7" applyFont="1" applyFill="1" applyBorder="1" applyAlignment="1">
      <alignment horizontal="left" vertical="top" wrapText="1"/>
    </xf>
    <xf numFmtId="49" fontId="11" fillId="0" borderId="79" xfId="3" applyNumberFormat="1" applyFont="1" applyFill="1" applyBorder="1" applyAlignment="1">
      <alignment horizontal="left" vertical="top" wrapText="1"/>
    </xf>
    <xf numFmtId="0" fontId="41" fillId="0" borderId="79" xfId="3" applyFont="1" applyFill="1" applyBorder="1" applyAlignment="1">
      <alignment horizontal="left" vertical="top" wrapText="1"/>
    </xf>
    <xf numFmtId="0" fontId="4" fillId="0" borderId="79" xfId="3" applyFont="1" applyFill="1" applyBorder="1" applyAlignment="1">
      <alignment horizontal="left" vertical="top" wrapText="1"/>
    </xf>
    <xf numFmtId="0" fontId="41" fillId="0" borderId="79" xfId="3" applyFont="1" applyFill="1" applyBorder="1" applyAlignment="1">
      <alignment horizontal="left" vertical="top"/>
    </xf>
    <xf numFmtId="0" fontId="4" fillId="0" borderId="79" xfId="7" applyFont="1" applyFill="1" applyBorder="1" applyAlignment="1">
      <alignment horizontal="left" vertical="top"/>
    </xf>
    <xf numFmtId="0" fontId="41" fillId="0" borderId="79" xfId="7" applyFont="1" applyFill="1" applyBorder="1" applyAlignment="1">
      <alignment horizontal="left" vertical="top"/>
    </xf>
    <xf numFmtId="0" fontId="31" fillId="0" borderId="79" xfId="0" applyFont="1" applyFill="1" applyBorder="1" applyAlignment="1">
      <alignment horizontal="center"/>
    </xf>
    <xf numFmtId="49" fontId="4" fillId="0" borderId="79" xfId="0" applyNumberFormat="1" applyFont="1" applyFill="1" applyBorder="1" applyAlignment="1">
      <alignment horizontal="justify" vertical="top" wrapText="1"/>
    </xf>
    <xf numFmtId="0" fontId="4" fillId="0" borderId="79" xfId="7" quotePrefix="1" applyFont="1" applyFill="1" applyBorder="1" applyAlignment="1">
      <alignment horizontal="left" vertical="top"/>
    </xf>
    <xf numFmtId="0" fontId="4" fillId="0" borderId="79" xfId="0" quotePrefix="1" applyFont="1" applyFill="1" applyBorder="1" applyAlignment="1">
      <alignment horizontal="left" vertical="top" wrapText="1"/>
    </xf>
    <xf numFmtId="0" fontId="44" fillId="0" borderId="79" xfId="0" applyFont="1" applyBorder="1" applyAlignment="1">
      <alignment horizontal="justify" vertical="top"/>
    </xf>
    <xf numFmtId="49" fontId="4" fillId="0" borderId="57" xfId="0" applyNumberFormat="1" applyFont="1" applyFill="1" applyBorder="1" applyAlignment="1">
      <alignment horizontal="center" vertical="center"/>
    </xf>
    <xf numFmtId="0" fontId="3" fillId="0" borderId="57" xfId="0" applyNumberFormat="1" applyFont="1" applyFill="1" applyBorder="1"/>
    <xf numFmtId="0" fontId="4" fillId="0" borderId="57" xfId="0" applyNumberFormat="1" applyFont="1" applyFill="1" applyBorder="1"/>
    <xf numFmtId="4" fontId="4" fillId="0" borderId="57" xfId="0" applyNumberFormat="1" applyFont="1" applyFill="1" applyBorder="1"/>
    <xf numFmtId="0" fontId="4" fillId="0" borderId="57" xfId="0" applyNumberFormat="1" applyFont="1" applyFill="1" applyBorder="1" applyAlignment="1"/>
    <xf numFmtId="0" fontId="4" fillId="0" borderId="2" xfId="0" applyFont="1" applyFill="1" applyBorder="1" applyAlignment="1" applyProtection="1">
      <alignment horizontal="center"/>
      <protection locked="0"/>
    </xf>
    <xf numFmtId="0" fontId="4" fillId="0" borderId="6" xfId="0" applyFont="1" applyFill="1" applyBorder="1" applyAlignment="1" applyProtection="1">
      <alignment horizontal="center"/>
      <protection locked="0"/>
    </xf>
    <xf numFmtId="0" fontId="4" fillId="0" borderId="79" xfId="0" applyFont="1" applyFill="1" applyBorder="1" applyAlignment="1" applyProtection="1">
      <alignment horizontal="center"/>
      <protection locked="0"/>
    </xf>
    <xf numFmtId="0" fontId="4" fillId="0" borderId="80" xfId="0" applyFont="1" applyFill="1" applyBorder="1" applyAlignment="1" applyProtection="1">
      <alignment horizontal="center"/>
      <protection locked="0"/>
    </xf>
    <xf numFmtId="2" fontId="4" fillId="0" borderId="79" xfId="0" applyNumberFormat="1" applyFont="1" applyFill="1" applyBorder="1" applyAlignment="1" applyProtection="1">
      <alignment horizontal="right"/>
      <protection locked="0"/>
    </xf>
    <xf numFmtId="4" fontId="4" fillId="0" borderId="80" xfId="0" applyNumberFormat="1" applyFont="1" applyFill="1" applyBorder="1" applyProtection="1">
      <protection locked="0"/>
    </xf>
    <xf numFmtId="2" fontId="4" fillId="0" borderId="2" xfId="0" applyNumberFormat="1" applyFont="1" applyFill="1" applyBorder="1" applyAlignment="1" applyProtection="1">
      <alignment horizontal="right"/>
      <protection locked="0"/>
    </xf>
    <xf numFmtId="0" fontId="4" fillId="0" borderId="91" xfId="0" applyFont="1" applyFill="1" applyBorder="1" applyAlignment="1" applyProtection="1">
      <alignment horizontal="center"/>
      <protection locked="0"/>
    </xf>
    <xf numFmtId="0" fontId="4" fillId="0" borderId="92" xfId="0" applyFont="1" applyFill="1" applyBorder="1" applyAlignment="1" applyProtection="1">
      <alignment horizontal="center"/>
      <protection locked="0"/>
    </xf>
    <xf numFmtId="4" fontId="4" fillId="0" borderId="79" xfId="0" applyNumberFormat="1" applyFont="1" applyFill="1" applyBorder="1" applyAlignment="1" applyProtection="1">
      <alignment horizontal="right"/>
      <protection locked="0"/>
    </xf>
    <xf numFmtId="4" fontId="4" fillId="0" borderId="102" xfId="0" applyNumberFormat="1" applyFont="1" applyFill="1" applyBorder="1" applyAlignment="1" applyProtection="1">
      <alignment horizontal="right"/>
      <protection locked="0"/>
    </xf>
    <xf numFmtId="4" fontId="4" fillId="0" borderId="91" xfId="0" applyNumberFormat="1" applyFont="1" applyFill="1" applyBorder="1" applyAlignment="1" applyProtection="1">
      <alignment horizontal="right"/>
      <protection locked="0"/>
    </xf>
    <xf numFmtId="4" fontId="4" fillId="0" borderId="92" xfId="0" applyNumberFormat="1" applyFont="1" applyFill="1" applyBorder="1" applyProtection="1">
      <protection locked="0"/>
    </xf>
    <xf numFmtId="0" fontId="4" fillId="0" borderId="96" xfId="0" applyFont="1" applyFill="1" applyBorder="1" applyAlignment="1" applyProtection="1">
      <alignment horizontal="center"/>
      <protection locked="0"/>
    </xf>
    <xf numFmtId="4" fontId="4" fillId="0" borderId="96" xfId="0" applyNumberFormat="1" applyFont="1" applyFill="1" applyBorder="1" applyAlignment="1" applyProtection="1">
      <alignment horizontal="right"/>
      <protection locked="0"/>
    </xf>
    <xf numFmtId="4" fontId="4" fillId="0" borderId="6" xfId="0" applyNumberFormat="1" applyFont="1" applyFill="1" applyBorder="1" applyProtection="1">
      <protection locked="0"/>
    </xf>
    <xf numFmtId="0" fontId="4" fillId="0" borderId="0" xfId="0" applyFont="1" applyFill="1" applyBorder="1" applyAlignment="1" applyProtection="1">
      <alignment horizontal="center"/>
      <protection locked="0"/>
    </xf>
    <xf numFmtId="4" fontId="4" fillId="0" borderId="82" xfId="0" applyNumberFormat="1" applyFont="1" applyFill="1" applyBorder="1" applyProtection="1">
      <protection locked="0"/>
    </xf>
    <xf numFmtId="4" fontId="4" fillId="0" borderId="0" xfId="0" applyNumberFormat="1" applyFont="1" applyFill="1" applyBorder="1" applyProtection="1">
      <protection locked="0"/>
    </xf>
    <xf numFmtId="4" fontId="4" fillId="0" borderId="80" xfId="0" applyNumberFormat="1" applyFont="1" applyFill="1" applyBorder="1" applyAlignment="1" applyProtection="1">
      <alignment horizontal="right"/>
      <protection locked="0"/>
    </xf>
    <xf numFmtId="2" fontId="4" fillId="0" borderId="91" xfId="0" applyNumberFormat="1" applyFont="1" applyFill="1" applyBorder="1" applyAlignment="1" applyProtection="1">
      <alignment horizontal="right"/>
      <protection locked="0"/>
    </xf>
    <xf numFmtId="4" fontId="4" fillId="0" borderId="92" xfId="0" applyNumberFormat="1" applyFont="1" applyFill="1" applyBorder="1" applyAlignment="1" applyProtection="1">
      <alignment horizontal="right"/>
      <protection locked="0"/>
    </xf>
    <xf numFmtId="0" fontId="4" fillId="0" borderId="102" xfId="0" applyFont="1" applyFill="1" applyBorder="1" applyAlignment="1" applyProtection="1">
      <alignment horizontal="center"/>
      <protection locked="0"/>
    </xf>
    <xf numFmtId="4" fontId="4" fillId="0" borderId="6" xfId="0" applyNumberFormat="1" applyFont="1" applyFill="1" applyBorder="1" applyAlignment="1" applyProtection="1">
      <protection locked="0"/>
    </xf>
    <xf numFmtId="4" fontId="6" fillId="0" borderId="102" xfId="0" applyNumberFormat="1" applyFont="1" applyFill="1" applyBorder="1" applyAlignment="1" applyProtection="1">
      <alignment horizontal="center" vertical="center"/>
      <protection locked="0"/>
    </xf>
    <xf numFmtId="4" fontId="4" fillId="0" borderId="6" xfId="0" applyNumberFormat="1" applyFont="1" applyFill="1" applyBorder="1" applyAlignment="1" applyProtection="1">
      <alignment vertical="center"/>
      <protection locked="0"/>
    </xf>
    <xf numFmtId="4" fontId="6" fillId="0" borderId="91" xfId="0" applyNumberFormat="1" applyFont="1" applyFill="1" applyBorder="1" applyAlignment="1" applyProtection="1">
      <alignment horizontal="center" vertical="center"/>
      <protection locked="0"/>
    </xf>
    <xf numFmtId="4" fontId="4" fillId="0" borderId="92" xfId="0" applyNumberFormat="1" applyFont="1" applyFill="1" applyBorder="1" applyAlignment="1" applyProtection="1">
      <alignment vertical="center"/>
      <protection locked="0"/>
    </xf>
    <xf numFmtId="4" fontId="4" fillId="0" borderId="80" xfId="0" applyNumberFormat="1" applyFont="1" applyFill="1" applyBorder="1" applyAlignment="1" applyProtection="1">
      <protection locked="0"/>
    </xf>
    <xf numFmtId="4" fontId="4" fillId="0" borderId="92" xfId="0" applyNumberFormat="1" applyFont="1" applyFill="1" applyBorder="1" applyAlignment="1" applyProtection="1">
      <protection locked="0"/>
    </xf>
    <xf numFmtId="4" fontId="4" fillId="0" borderId="2" xfId="0" applyNumberFormat="1" applyFont="1" applyFill="1" applyBorder="1" applyAlignment="1" applyProtection="1">
      <alignment horizontal="right"/>
      <protection locked="0"/>
    </xf>
    <xf numFmtId="4" fontId="10" fillId="0" borderId="11" xfId="0" applyNumberFormat="1" applyFont="1" applyFill="1" applyBorder="1" applyAlignment="1" applyProtection="1">
      <alignment vertical="center"/>
      <protection locked="0"/>
    </xf>
    <xf numFmtId="0" fontId="4" fillId="0" borderId="1" xfId="0" applyNumberFormat="1" applyFont="1" applyFill="1" applyBorder="1" applyAlignment="1" applyProtection="1">
      <alignment horizontal="right"/>
      <protection locked="0"/>
    </xf>
    <xf numFmtId="0" fontId="4" fillId="0" borderId="52" xfId="0" applyNumberFormat="1" applyFont="1" applyFill="1" applyBorder="1" applyAlignment="1" applyProtection="1">
      <protection locked="0"/>
    </xf>
    <xf numFmtId="4" fontId="4" fillId="0" borderId="6" xfId="0" applyNumberFormat="1" applyFont="1" applyFill="1" applyBorder="1" applyAlignment="1" applyProtection="1">
      <alignment horizontal="right"/>
      <protection locked="0"/>
    </xf>
    <xf numFmtId="0" fontId="4" fillId="0" borderId="102" xfId="0" applyNumberFormat="1" applyFont="1" applyFill="1" applyBorder="1" applyAlignment="1" applyProtection="1">
      <alignment horizontal="right"/>
      <protection locked="0"/>
    </xf>
    <xf numFmtId="0" fontId="4" fillId="0" borderId="6" xfId="0" applyNumberFormat="1" applyFont="1" applyFill="1" applyBorder="1" applyAlignment="1" applyProtection="1">
      <protection locked="0"/>
    </xf>
    <xf numFmtId="0" fontId="4" fillId="0" borderId="91" xfId="0" applyNumberFormat="1" applyFont="1" applyFill="1" applyBorder="1" applyAlignment="1" applyProtection="1">
      <alignment horizontal="right"/>
      <protection locked="0"/>
    </xf>
    <xf numFmtId="0" fontId="4" fillId="0" borderId="92" xfId="0" applyNumberFormat="1" applyFont="1" applyFill="1" applyBorder="1" applyAlignment="1" applyProtection="1">
      <protection locked="0"/>
    </xf>
    <xf numFmtId="4" fontId="4" fillId="0" borderId="32" xfId="0" applyNumberFormat="1" applyFont="1" applyFill="1" applyBorder="1" applyAlignment="1" applyProtection="1">
      <alignment horizontal="right"/>
      <protection locked="0"/>
    </xf>
    <xf numFmtId="4" fontId="4" fillId="0" borderId="53" xfId="0" applyNumberFormat="1" applyFont="1" applyFill="1" applyBorder="1" applyAlignment="1" applyProtection="1">
      <alignment horizontal="right"/>
      <protection locked="0"/>
    </xf>
    <xf numFmtId="0" fontId="10" fillId="0" borderId="1" xfId="0" applyNumberFormat="1" applyFont="1" applyFill="1" applyBorder="1" applyAlignment="1" applyProtection="1">
      <alignment horizontal="left" vertical="center"/>
      <protection locked="0"/>
    </xf>
    <xf numFmtId="0" fontId="10" fillId="0" borderId="52" xfId="0" applyNumberFormat="1" applyFont="1" applyFill="1" applyBorder="1" applyAlignment="1" applyProtection="1">
      <alignment vertical="center"/>
      <protection locked="0"/>
    </xf>
    <xf numFmtId="4" fontId="4" fillId="0" borderId="102" xfId="0" applyNumberFormat="1" applyFont="1" applyFill="1" applyBorder="1" applyProtection="1">
      <protection locked="0"/>
    </xf>
    <xf numFmtId="4" fontId="4" fillId="0" borderId="1" xfId="0" applyNumberFormat="1" applyFont="1" applyFill="1" applyBorder="1" applyProtection="1">
      <protection locked="0"/>
    </xf>
    <xf numFmtId="4" fontId="4" fillId="0" borderId="52" xfId="0" applyNumberFormat="1" applyFont="1" applyFill="1" applyBorder="1" applyAlignment="1" applyProtection="1">
      <protection locked="0"/>
    </xf>
    <xf numFmtId="4" fontId="4" fillId="0" borderId="79" xfId="0" applyNumberFormat="1" applyFont="1" applyFill="1" applyBorder="1" applyProtection="1">
      <protection locked="0"/>
    </xf>
    <xf numFmtId="4" fontId="4" fillId="0" borderId="104" xfId="0" applyNumberFormat="1" applyFont="1" applyFill="1" applyBorder="1" applyAlignment="1" applyProtection="1">
      <alignment horizontal="right"/>
      <protection locked="0"/>
    </xf>
    <xf numFmtId="4" fontId="4" fillId="0" borderId="98" xfId="0" applyNumberFormat="1" applyFont="1" applyFill="1" applyBorder="1" applyAlignment="1" applyProtection="1">
      <alignment horizontal="right"/>
      <protection locked="0"/>
    </xf>
    <xf numFmtId="4" fontId="10" fillId="0" borderId="16" xfId="0" applyNumberFormat="1" applyFont="1" applyFill="1" applyBorder="1" applyAlignment="1" applyProtection="1">
      <alignment horizontal="left" vertical="center"/>
      <protection locked="0"/>
    </xf>
    <xf numFmtId="4" fontId="10" fillId="0" borderId="43" xfId="0" applyNumberFormat="1" applyFont="1" applyFill="1" applyBorder="1" applyAlignment="1" applyProtection="1">
      <alignment horizontal="left" vertical="center"/>
      <protection locked="0"/>
    </xf>
    <xf numFmtId="4" fontId="10" fillId="0" borderId="44" xfId="0" applyNumberFormat="1" applyFont="1" applyFill="1" applyBorder="1" applyAlignment="1" applyProtection="1">
      <alignment vertical="center"/>
      <protection locked="0"/>
    </xf>
    <xf numFmtId="4" fontId="4" fillId="0" borderId="1" xfId="0" applyNumberFormat="1" applyFont="1" applyFill="1" applyBorder="1" applyAlignment="1" applyProtection="1">
      <alignment horizontal="right"/>
      <protection locked="0"/>
    </xf>
    <xf numFmtId="4" fontId="4" fillId="0" borderId="58" xfId="0" applyNumberFormat="1" applyFont="1" applyFill="1" applyBorder="1" applyAlignment="1" applyProtection="1">
      <protection locked="0"/>
    </xf>
    <xf numFmtId="4" fontId="4" fillId="0" borderId="30" xfId="0" applyNumberFormat="1" applyFont="1" applyFill="1" applyBorder="1" applyAlignment="1" applyProtection="1">
      <protection locked="0"/>
    </xf>
    <xf numFmtId="4" fontId="4" fillId="0" borderId="53" xfId="0" applyNumberFormat="1" applyFont="1" applyFill="1" applyBorder="1" applyAlignment="1" applyProtection="1">
      <protection locked="0"/>
    </xf>
    <xf numFmtId="4" fontId="10" fillId="0" borderId="15" xfId="0" applyNumberFormat="1" applyFont="1" applyFill="1" applyBorder="1" applyAlignment="1" applyProtection="1">
      <alignment horizontal="left" vertical="center"/>
      <protection locked="0"/>
    </xf>
    <xf numFmtId="4" fontId="10" fillId="0" borderId="32" xfId="0" applyNumberFormat="1" applyFont="1" applyFill="1" applyBorder="1" applyAlignment="1" applyProtection="1">
      <alignment horizontal="left" vertical="center"/>
      <protection locked="0"/>
    </xf>
    <xf numFmtId="4" fontId="10" fillId="0" borderId="53" xfId="0" applyNumberFormat="1" applyFont="1" applyFill="1" applyBorder="1" applyAlignment="1" applyProtection="1">
      <alignment vertical="center"/>
      <protection locked="0"/>
    </xf>
    <xf numFmtId="4" fontId="4" fillId="0" borderId="52" xfId="0" applyNumberFormat="1" applyFont="1" applyFill="1" applyBorder="1" applyAlignment="1" applyProtection="1">
      <alignment horizontal="right"/>
      <protection locked="0"/>
    </xf>
    <xf numFmtId="4" fontId="10" fillId="0" borderId="1" xfId="0" applyNumberFormat="1" applyFont="1" applyFill="1" applyBorder="1" applyAlignment="1" applyProtection="1">
      <alignment horizontal="left" vertical="center"/>
      <protection locked="0"/>
    </xf>
    <xf numFmtId="4" fontId="10" fillId="0" borderId="52" xfId="0" applyNumberFormat="1" applyFont="1" applyFill="1" applyBorder="1" applyAlignment="1" applyProtection="1">
      <alignment vertical="center"/>
      <protection locked="0"/>
    </xf>
    <xf numFmtId="4" fontId="10" fillId="0" borderId="79" xfId="0" applyNumberFormat="1" applyFont="1" applyFill="1" applyBorder="1" applyAlignment="1" applyProtection="1">
      <alignment horizontal="left" vertical="center"/>
      <protection locked="0"/>
    </xf>
    <xf numFmtId="4" fontId="10" fillId="0" borderId="80" xfId="0" applyNumberFormat="1" applyFont="1" applyFill="1" applyBorder="1" applyAlignment="1" applyProtection="1">
      <alignment vertical="center"/>
      <protection locked="0"/>
    </xf>
    <xf numFmtId="4" fontId="4" fillId="0" borderId="83" xfId="0" applyNumberFormat="1" applyFont="1" applyFill="1" applyBorder="1" applyAlignment="1" applyProtection="1">
      <alignment vertical="top" wrapText="1"/>
      <protection locked="0"/>
    </xf>
    <xf numFmtId="4" fontId="4" fillId="0" borderId="85" xfId="0" applyNumberFormat="1" applyFont="1" applyFill="1" applyBorder="1" applyAlignment="1" applyProtection="1">
      <alignment vertical="top" wrapText="1"/>
      <protection locked="0"/>
    </xf>
    <xf numFmtId="4" fontId="4" fillId="0" borderId="4" xfId="0" applyNumberFormat="1" applyFont="1" applyFill="1" applyBorder="1" applyAlignment="1" applyProtection="1">
      <alignment horizontal="right"/>
      <protection locked="0"/>
    </xf>
    <xf numFmtId="0" fontId="10" fillId="0" borderId="43" xfId="0" applyNumberFormat="1" applyFont="1" applyFill="1" applyBorder="1" applyAlignment="1" applyProtection="1">
      <protection locked="0"/>
    </xf>
    <xf numFmtId="0" fontId="10" fillId="0" borderId="44" xfId="0" applyNumberFormat="1" applyFont="1" applyFill="1" applyBorder="1" applyAlignment="1" applyProtection="1">
      <protection locked="0"/>
    </xf>
    <xf numFmtId="0" fontId="4" fillId="0" borderId="1" xfId="0" applyFont="1" applyFill="1" applyBorder="1" applyAlignment="1" applyProtection="1">
      <alignment vertical="top" wrapText="1"/>
      <protection locked="0"/>
    </xf>
    <xf numFmtId="0" fontId="4" fillId="0" borderId="52" xfId="0" applyFont="1" applyFill="1" applyBorder="1" applyAlignment="1" applyProtection="1">
      <alignment vertical="top" wrapText="1"/>
      <protection locked="0"/>
    </xf>
    <xf numFmtId="0" fontId="4" fillId="0" borderId="2" xfId="0" applyFont="1" applyFill="1" applyBorder="1" applyAlignment="1" applyProtection="1">
      <alignment vertical="top" wrapText="1"/>
      <protection locked="0"/>
    </xf>
    <xf numFmtId="0" fontId="4" fillId="0" borderId="80" xfId="0" applyFont="1" applyFill="1" applyBorder="1" applyAlignment="1" applyProtection="1">
      <alignment vertical="top" wrapText="1"/>
      <protection locked="0"/>
    </xf>
    <xf numFmtId="2" fontId="4" fillId="0" borderId="2" xfId="0" applyNumberFormat="1" applyFont="1" applyFill="1" applyBorder="1" applyAlignment="1" applyProtection="1">
      <alignment horizontal="right" wrapText="1"/>
      <protection locked="0"/>
    </xf>
    <xf numFmtId="0" fontId="10" fillId="0" borderId="15" xfId="0" applyNumberFormat="1" applyFont="1" applyFill="1" applyBorder="1" applyAlignment="1" applyProtection="1">
      <protection locked="0"/>
    </xf>
    <xf numFmtId="4" fontId="10" fillId="0" borderId="11" xfId="0" applyNumberFormat="1" applyFont="1" applyFill="1" applyBorder="1" applyAlignment="1" applyProtection="1">
      <protection locked="0"/>
    </xf>
    <xf numFmtId="0" fontId="3" fillId="0" borderId="43" xfId="0" applyNumberFormat="1" applyFont="1" applyFill="1" applyBorder="1" applyAlignment="1" applyProtection="1">
      <alignment horizontal="left" vertical="center"/>
      <protection locked="0"/>
    </xf>
    <xf numFmtId="0" fontId="3" fillId="0" borderId="44" xfId="0" applyNumberFormat="1" applyFont="1" applyFill="1" applyBorder="1" applyAlignment="1" applyProtection="1">
      <alignment vertical="center"/>
      <protection locked="0"/>
    </xf>
    <xf numFmtId="0" fontId="3" fillId="0" borderId="1" xfId="0" applyNumberFormat="1" applyFont="1" applyFill="1" applyBorder="1" applyAlignment="1" applyProtection="1">
      <alignment horizontal="left" vertical="center"/>
      <protection locked="0"/>
    </xf>
    <xf numFmtId="0" fontId="3" fillId="0" borderId="52" xfId="0" applyNumberFormat="1" applyFont="1" applyFill="1" applyBorder="1" applyAlignment="1" applyProtection="1">
      <alignment vertical="center"/>
      <protection locked="0"/>
    </xf>
    <xf numFmtId="4" fontId="4" fillId="0" borderId="2" xfId="0" applyNumberFormat="1" applyFont="1" applyFill="1" applyBorder="1" applyProtection="1">
      <protection locked="0"/>
    </xf>
    <xf numFmtId="4" fontId="4" fillId="0" borderId="4" xfId="0" applyNumberFormat="1" applyFont="1" applyFill="1" applyBorder="1" applyProtection="1">
      <protection locked="0"/>
    </xf>
    <xf numFmtId="4" fontId="4" fillId="0" borderId="2" xfId="0" applyNumberFormat="1" applyFont="1" applyFill="1" applyBorder="1" applyAlignment="1" applyProtection="1">
      <alignment wrapText="1"/>
      <protection locked="0"/>
    </xf>
    <xf numFmtId="4" fontId="4" fillId="0" borderId="4" xfId="0" applyNumberFormat="1" applyFont="1" applyFill="1" applyBorder="1" applyAlignment="1" applyProtection="1">
      <alignment wrapText="1"/>
      <protection locked="0"/>
    </xf>
    <xf numFmtId="4" fontId="4" fillId="0" borderId="32" xfId="0" applyNumberFormat="1" applyFont="1" applyFill="1" applyBorder="1" applyProtection="1">
      <protection locked="0"/>
    </xf>
    <xf numFmtId="4" fontId="4" fillId="0" borderId="53" xfId="0" applyNumberFormat="1" applyFont="1" applyFill="1" applyBorder="1" applyProtection="1">
      <protection locked="0"/>
    </xf>
    <xf numFmtId="4" fontId="4" fillId="0" borderId="80" xfId="0" applyNumberFormat="1" applyFont="1" applyFill="1" applyBorder="1" applyAlignment="1" applyProtection="1">
      <alignment wrapText="1"/>
      <protection locked="0"/>
    </xf>
    <xf numFmtId="4" fontId="4" fillId="0" borderId="79" xfId="0" applyNumberFormat="1" applyFont="1" applyFill="1" applyBorder="1" applyAlignment="1" applyProtection="1">
      <protection locked="0"/>
    </xf>
    <xf numFmtId="4" fontId="4" fillId="0" borderId="23" xfId="0" applyNumberFormat="1" applyFont="1" applyFill="1" applyBorder="1" applyAlignment="1" applyProtection="1">
      <alignment horizontal="right" vertical="center"/>
      <protection locked="0"/>
    </xf>
    <xf numFmtId="4" fontId="4" fillId="0" borderId="1" xfId="0" applyNumberFormat="1" applyFont="1" applyFill="1" applyBorder="1" applyAlignment="1" applyProtection="1">
      <alignment wrapText="1"/>
      <protection locked="0"/>
    </xf>
    <xf numFmtId="4" fontId="4" fillId="0" borderId="52" xfId="0" applyNumberFormat="1" applyFont="1" applyFill="1" applyBorder="1" applyAlignment="1" applyProtection="1">
      <alignment wrapText="1"/>
      <protection locked="0"/>
    </xf>
    <xf numFmtId="4" fontId="4" fillId="0" borderId="79" xfId="0" applyNumberFormat="1" applyFont="1" applyFill="1" applyBorder="1" applyAlignment="1" applyProtection="1">
      <alignment wrapText="1"/>
      <protection locked="0"/>
    </xf>
    <xf numFmtId="4" fontId="4" fillId="0" borderId="92" xfId="0" applyNumberFormat="1" applyFont="1" applyFill="1" applyBorder="1" applyAlignment="1" applyProtection="1">
      <alignment wrapText="1"/>
      <protection locked="0"/>
    </xf>
    <xf numFmtId="4" fontId="4" fillId="0" borderId="37" xfId="0" applyNumberFormat="1" applyFont="1" applyFill="1" applyBorder="1" applyAlignment="1" applyProtection="1">
      <alignment wrapText="1"/>
      <protection locked="0"/>
    </xf>
    <xf numFmtId="4" fontId="4" fillId="0" borderId="32" xfId="0" applyNumberFormat="1" applyFont="1" applyFill="1" applyBorder="1" applyAlignment="1" applyProtection="1">
      <protection locked="0"/>
    </xf>
    <xf numFmtId="4" fontId="4" fillId="0" borderId="16" xfId="0" applyNumberFormat="1" applyFont="1" applyFill="1" applyBorder="1" applyAlignment="1" applyProtection="1">
      <alignment horizontal="right" vertical="center"/>
      <protection locked="0"/>
    </xf>
    <xf numFmtId="4" fontId="10" fillId="0" borderId="24" xfId="0" applyNumberFormat="1" applyFont="1" applyFill="1" applyBorder="1" applyAlignment="1" applyProtection="1">
      <alignment vertical="center"/>
      <protection locked="0"/>
    </xf>
    <xf numFmtId="4" fontId="4" fillId="0" borderId="2" xfId="0" applyNumberFormat="1" applyFont="1" applyFill="1" applyBorder="1" applyAlignment="1" applyProtection="1">
      <protection locked="0"/>
    </xf>
    <xf numFmtId="4" fontId="3" fillId="0" borderId="16" xfId="0" applyNumberFormat="1" applyFont="1" applyFill="1" applyBorder="1" applyAlignment="1" applyProtection="1">
      <alignment horizontal="left" vertical="center"/>
      <protection locked="0"/>
    </xf>
    <xf numFmtId="0" fontId="3" fillId="0" borderId="2" xfId="0" applyNumberFormat="1" applyFont="1" applyFill="1" applyBorder="1" applyAlignment="1" applyProtection="1">
      <alignment horizontal="left" vertical="center"/>
      <protection locked="0"/>
    </xf>
    <xf numFmtId="0" fontId="3" fillId="0" borderId="6" xfId="0" applyNumberFormat="1" applyFont="1" applyFill="1" applyBorder="1" applyAlignment="1" applyProtection="1">
      <alignment vertical="center"/>
      <protection locked="0"/>
    </xf>
    <xf numFmtId="4" fontId="4" fillId="0" borderId="6" xfId="0" applyNumberFormat="1" applyFont="1" applyFill="1" applyBorder="1" applyAlignment="1" applyProtection="1">
      <alignment wrapText="1"/>
      <protection locked="0"/>
    </xf>
    <xf numFmtId="4" fontId="4" fillId="0" borderId="102" xfId="0" applyNumberFormat="1" applyFont="1" applyFill="1" applyBorder="1" applyAlignment="1" applyProtection="1">
      <protection locked="0"/>
    </xf>
    <xf numFmtId="0" fontId="4" fillId="0" borderId="4" xfId="0" applyNumberFormat="1" applyFont="1" applyFill="1" applyBorder="1" applyAlignment="1" applyProtection="1">
      <alignment horizontal="right"/>
      <protection locked="0"/>
    </xf>
    <xf numFmtId="4" fontId="4" fillId="0" borderId="83" xfId="0" applyNumberFormat="1" applyFont="1" applyFill="1" applyBorder="1" applyProtection="1">
      <protection locked="0"/>
    </xf>
    <xf numFmtId="4" fontId="4" fillId="0" borderId="85" xfId="0" applyNumberFormat="1" applyFont="1" applyFill="1" applyBorder="1" applyAlignment="1" applyProtection="1">
      <protection locked="0"/>
    </xf>
    <xf numFmtId="0" fontId="4" fillId="0" borderId="102" xfId="0" applyFont="1" applyFill="1" applyBorder="1" applyAlignment="1" applyProtection="1">
      <alignment vertical="top" wrapText="1"/>
      <protection locked="0"/>
    </xf>
    <xf numFmtId="4" fontId="4" fillId="0" borderId="4" xfId="0" applyNumberFormat="1" applyFont="1" applyFill="1" applyBorder="1" applyAlignment="1" applyProtection="1">
      <protection locked="0"/>
    </xf>
    <xf numFmtId="4" fontId="4" fillId="0" borderId="107" xfId="0" applyNumberFormat="1" applyFont="1" applyFill="1" applyBorder="1" applyAlignment="1" applyProtection="1">
      <protection locked="0"/>
    </xf>
    <xf numFmtId="4" fontId="2" fillId="0" borderId="11" xfId="0" applyNumberFormat="1" applyFont="1" applyFill="1" applyBorder="1" applyAlignment="1" applyProtection="1">
      <alignment horizontal="right" vertical="center"/>
      <protection locked="0"/>
    </xf>
    <xf numFmtId="4" fontId="2" fillId="0" borderId="24" xfId="0" applyNumberFormat="1" applyFont="1" applyFill="1" applyBorder="1" applyAlignment="1" applyProtection="1">
      <protection locked="0"/>
    </xf>
    <xf numFmtId="4" fontId="2" fillId="0" borderId="25" xfId="0" applyNumberFormat="1" applyFont="1" applyFill="1" applyBorder="1" applyAlignment="1" applyProtection="1">
      <alignment vertical="center"/>
      <protection locked="0"/>
    </xf>
    <xf numFmtId="4" fontId="4" fillId="0" borderId="3" xfId="0" applyNumberFormat="1" applyFont="1" applyFill="1" applyBorder="1" applyAlignment="1" applyProtection="1">
      <alignment horizontal="right"/>
      <protection locked="0"/>
    </xf>
    <xf numFmtId="4" fontId="4" fillId="0" borderId="13" xfId="0" applyNumberFormat="1" applyFont="1" applyFill="1" applyBorder="1" applyAlignment="1" applyProtection="1">
      <alignment horizontal="right"/>
      <protection locked="0"/>
    </xf>
    <xf numFmtId="4" fontId="13" fillId="0" borderId="5" xfId="0" applyNumberFormat="1" applyFont="1" applyFill="1" applyBorder="1" applyAlignment="1" applyProtection="1">
      <alignment horizontal="right"/>
      <protection locked="0"/>
    </xf>
    <xf numFmtId="4" fontId="13" fillId="0" borderId="14" xfId="0" applyNumberFormat="1" applyFont="1" applyFill="1" applyBorder="1" applyAlignment="1" applyProtection="1">
      <alignment horizontal="right"/>
      <protection locked="0"/>
    </xf>
    <xf numFmtId="4" fontId="4" fillId="0" borderId="12" xfId="0" applyNumberFormat="1" applyFont="1" applyFill="1" applyBorder="1" applyAlignment="1" applyProtection="1">
      <alignment horizontal="right"/>
      <protection locked="0"/>
    </xf>
    <xf numFmtId="4" fontId="3" fillId="0" borderId="25" xfId="0" applyNumberFormat="1" applyFont="1" applyFill="1" applyBorder="1" applyAlignment="1" applyProtection="1">
      <alignment horizontal="right" vertical="center"/>
      <protection locked="0"/>
    </xf>
    <xf numFmtId="4" fontId="3" fillId="0" borderId="13" xfId="0" applyNumberFormat="1" applyFont="1" applyFill="1" applyBorder="1" applyAlignment="1" applyProtection="1">
      <alignment horizontal="right" vertical="center"/>
      <protection locked="0"/>
    </xf>
    <xf numFmtId="4" fontId="13" fillId="0" borderId="79" xfId="0" applyNumberFormat="1" applyFont="1" applyFill="1" applyBorder="1" applyAlignment="1" applyProtection="1">
      <alignment horizontal="right"/>
      <protection locked="0"/>
    </xf>
    <xf numFmtId="4" fontId="13" fillId="0" borderId="6" xfId="0" applyNumberFormat="1" applyFont="1" applyFill="1" applyBorder="1" applyAlignment="1" applyProtection="1">
      <alignment horizontal="right"/>
      <protection locked="0"/>
    </xf>
    <xf numFmtId="4" fontId="0" fillId="0" borderId="5" xfId="0" applyNumberFormat="1" applyFont="1" applyFill="1" applyBorder="1" applyAlignment="1" applyProtection="1">
      <alignment horizontal="right"/>
      <protection locked="0"/>
    </xf>
    <xf numFmtId="4" fontId="0" fillId="0" borderId="14" xfId="0" applyNumberFormat="1" applyFont="1" applyFill="1" applyBorder="1" applyAlignment="1" applyProtection="1">
      <alignment horizontal="right"/>
      <protection locked="0"/>
    </xf>
    <xf numFmtId="164" fontId="0" fillId="0" borderId="0" xfId="0" applyNumberFormat="1" applyFont="1" applyFill="1" applyBorder="1" applyAlignment="1" applyProtection="1">
      <alignment vertical="top"/>
      <protection locked="0"/>
    </xf>
    <xf numFmtId="4" fontId="0" fillId="0" borderId="6" xfId="0" applyNumberFormat="1" applyFont="1" applyFill="1" applyBorder="1" applyAlignment="1" applyProtection="1">
      <alignment horizontal="right"/>
      <protection locked="0"/>
    </xf>
    <xf numFmtId="4" fontId="2" fillId="0" borderId="24" xfId="0" applyNumberFormat="1" applyFont="1" applyFill="1" applyBorder="1" applyProtection="1">
      <protection locked="0"/>
    </xf>
    <xf numFmtId="4" fontId="2" fillId="0" borderId="25" xfId="0" applyNumberFormat="1" applyFont="1" applyFill="1" applyBorder="1" applyAlignment="1" applyProtection="1">
      <alignment horizontal="right" vertical="center"/>
      <protection locked="0"/>
    </xf>
    <xf numFmtId="4" fontId="4" fillId="0" borderId="10" xfId="0" applyNumberFormat="1" applyFont="1" applyFill="1" applyBorder="1" applyAlignment="1" applyProtection="1">
      <alignment horizontal="right"/>
      <protection locked="0"/>
    </xf>
    <xf numFmtId="4" fontId="4" fillId="0" borderId="26" xfId="0" applyNumberFormat="1" applyFont="1" applyFill="1" applyBorder="1" applyAlignment="1" applyProtection="1">
      <alignment horizontal="right"/>
      <protection locked="0"/>
    </xf>
    <xf numFmtId="4" fontId="4" fillId="0" borderId="36" xfId="0" applyNumberFormat="1" applyFont="1" applyFill="1" applyBorder="1" applyAlignment="1" applyProtection="1">
      <alignment horizontal="right"/>
      <protection locked="0"/>
    </xf>
    <xf numFmtId="0" fontId="0" fillId="0" borderId="34" xfId="0" applyBorder="1" applyAlignment="1" applyProtection="1">
      <alignment vertical="top" wrapText="1"/>
      <protection locked="0"/>
    </xf>
    <xf numFmtId="0" fontId="0" fillId="0" borderId="36" xfId="0" applyBorder="1" applyAlignment="1" applyProtection="1">
      <alignment vertical="top" wrapText="1"/>
      <protection locked="0"/>
    </xf>
    <xf numFmtId="4" fontId="4" fillId="0" borderId="5" xfId="0" applyNumberFormat="1" applyFont="1" applyFill="1" applyBorder="1" applyAlignment="1" applyProtection="1">
      <alignment horizontal="right"/>
      <protection locked="0"/>
    </xf>
    <xf numFmtId="4" fontId="4" fillId="0" borderId="14" xfId="0" applyNumberFormat="1" applyFont="1" applyFill="1" applyBorder="1" applyAlignment="1" applyProtection="1">
      <alignment horizontal="right"/>
      <protection locked="0"/>
    </xf>
    <xf numFmtId="4" fontId="4" fillId="0" borderId="3" xfId="3" applyNumberFormat="1" applyFont="1" applyFill="1" applyBorder="1" applyAlignment="1" applyProtection="1">
      <alignment horizontal="right"/>
      <protection locked="0"/>
    </xf>
    <xf numFmtId="4" fontId="4" fillId="0" borderId="13" xfId="3" applyNumberFormat="1" applyFont="1" applyFill="1" applyBorder="1" applyAlignment="1" applyProtection="1">
      <alignment horizontal="right"/>
      <protection locked="0"/>
    </xf>
    <xf numFmtId="4" fontId="11" fillId="0" borderId="3" xfId="0" applyNumberFormat="1" applyFont="1" applyFill="1" applyBorder="1" applyAlignment="1" applyProtection="1">
      <alignment horizontal="right" vertical="center"/>
      <protection locked="0"/>
    </xf>
    <xf numFmtId="4" fontId="4" fillId="0" borderId="4" xfId="3" applyNumberFormat="1" applyFont="1" applyFill="1" applyBorder="1" applyAlignment="1" applyProtection="1">
      <alignment horizontal="right"/>
      <protection locked="0"/>
    </xf>
    <xf numFmtId="4" fontId="3" fillId="0" borderId="11" xfId="3" applyNumberFormat="1" applyFont="1" applyFill="1" applyBorder="1" applyAlignment="1" applyProtection="1">
      <alignment horizontal="right" vertical="center"/>
      <protection locked="0"/>
    </xf>
    <xf numFmtId="4" fontId="11" fillId="0" borderId="79" xfId="3" applyNumberFormat="1" applyFont="1" applyFill="1" applyBorder="1" applyAlignment="1" applyProtection="1">
      <alignment horizontal="right"/>
      <protection locked="0"/>
    </xf>
    <xf numFmtId="4" fontId="11" fillId="0" borderId="80" xfId="4" applyNumberFormat="1" applyFont="1" applyFill="1" applyBorder="1" applyAlignment="1" applyProtection="1">
      <alignment horizontal="right"/>
      <protection locked="0"/>
    </xf>
    <xf numFmtId="4" fontId="11" fillId="0" borderId="79" xfId="0" applyNumberFormat="1" applyFont="1" applyBorder="1" applyAlignment="1" applyProtection="1">
      <alignment horizontal="right"/>
      <protection locked="0"/>
    </xf>
    <xf numFmtId="4" fontId="11" fillId="0" borderId="80" xfId="0" applyNumberFormat="1" applyFont="1" applyFill="1" applyBorder="1" applyAlignment="1" applyProtection="1">
      <alignment horizontal="right"/>
      <protection locked="0"/>
    </xf>
    <xf numFmtId="4" fontId="11" fillId="0" borderId="4" xfId="0" applyNumberFormat="1" applyFont="1" applyBorder="1" applyAlignment="1" applyProtection="1">
      <alignment horizontal="right"/>
      <protection locked="0"/>
    </xf>
    <xf numFmtId="4" fontId="11" fillId="0" borderId="92" xfId="0" applyNumberFormat="1" applyFont="1" applyFill="1" applyBorder="1" applyAlignment="1" applyProtection="1">
      <alignment horizontal="right"/>
      <protection locked="0"/>
    </xf>
    <xf numFmtId="4" fontId="11" fillId="0" borderId="80" xfId="3" applyNumberFormat="1" applyFont="1" applyFill="1" applyBorder="1" applyAlignment="1" applyProtection="1">
      <alignment horizontal="right"/>
      <protection locked="0"/>
    </xf>
    <xf numFmtId="4" fontId="4" fillId="0" borderId="80" xfId="3" applyNumberFormat="1" applyFont="1" applyFill="1" applyBorder="1" applyAlignment="1" applyProtection="1">
      <alignment horizontal="right"/>
      <protection locked="0"/>
    </xf>
    <xf numFmtId="4" fontId="11" fillId="0" borderId="4" xfId="3" applyNumberFormat="1" applyFont="1" applyFill="1" applyBorder="1" applyAlignment="1" applyProtection="1">
      <alignment horizontal="right"/>
      <protection locked="0"/>
    </xf>
    <xf numFmtId="4" fontId="4" fillId="0" borderId="92" xfId="3" applyNumberFormat="1" applyFont="1" applyFill="1" applyBorder="1" applyAlignment="1" applyProtection="1">
      <alignment horizontal="right"/>
      <protection locked="0"/>
    </xf>
    <xf numFmtId="4" fontId="11" fillId="0" borderId="79" xfId="3" applyNumberFormat="1" applyFont="1" applyBorder="1" applyAlignment="1" applyProtection="1">
      <alignment horizontal="right"/>
      <protection locked="0"/>
    </xf>
    <xf numFmtId="4" fontId="11" fillId="0" borderId="4" xfId="3" applyNumberFormat="1" applyFont="1" applyBorder="1" applyAlignment="1" applyProtection="1">
      <alignment horizontal="right"/>
      <protection locked="0"/>
    </xf>
    <xf numFmtId="4" fontId="4" fillId="0" borderId="4" xfId="3" applyNumberFormat="1" applyFont="1" applyBorder="1" applyAlignment="1" applyProtection="1">
      <alignment horizontal="right"/>
      <protection locked="0"/>
    </xf>
    <xf numFmtId="4" fontId="11" fillId="0" borderId="5" xfId="3" applyNumberFormat="1" applyFont="1" applyFill="1" applyBorder="1" applyAlignment="1" applyProtection="1">
      <alignment horizontal="right"/>
      <protection locked="0"/>
    </xf>
    <xf numFmtId="4" fontId="11" fillId="0" borderId="14" xfId="4" applyNumberFormat="1" applyFont="1" applyFill="1" applyBorder="1" applyAlignment="1" applyProtection="1">
      <alignment horizontal="right"/>
      <protection locked="0"/>
    </xf>
    <xf numFmtId="4" fontId="11" fillId="0" borderId="92" xfId="4" applyNumberFormat="1" applyFont="1" applyFill="1" applyBorder="1" applyAlignment="1" applyProtection="1">
      <alignment horizontal="right"/>
      <protection locked="0"/>
    </xf>
    <xf numFmtId="4" fontId="4" fillId="0" borderId="79" xfId="0" applyNumberFormat="1" applyFont="1" applyBorder="1" applyAlignment="1" applyProtection="1">
      <alignment horizontal="right"/>
      <protection locked="0"/>
    </xf>
    <xf numFmtId="4" fontId="11" fillId="0" borderId="92" xfId="3" applyNumberFormat="1" applyFont="1" applyFill="1" applyBorder="1" applyAlignment="1" applyProtection="1">
      <alignment horizontal="right"/>
      <protection locked="0"/>
    </xf>
    <xf numFmtId="4" fontId="4" fillId="0" borderId="32" xfId="3" applyNumberFormat="1" applyFont="1" applyBorder="1" applyAlignment="1" applyProtection="1">
      <alignment horizontal="right"/>
      <protection locked="0"/>
    </xf>
    <xf numFmtId="4" fontId="4" fillId="0" borderId="53" xfId="3" applyNumberFormat="1" applyFont="1" applyFill="1" applyBorder="1" applyAlignment="1" applyProtection="1">
      <alignment horizontal="right"/>
      <protection locked="0"/>
    </xf>
    <xf numFmtId="4" fontId="20" fillId="0" borderId="11" xfId="3" applyNumberFormat="1" applyFont="1" applyFill="1" applyBorder="1" applyAlignment="1" applyProtection="1">
      <alignment horizontal="right"/>
      <protection locked="0"/>
    </xf>
    <xf numFmtId="4" fontId="11" fillId="0" borderId="10" xfId="0" applyNumberFormat="1" applyFont="1" applyBorder="1" applyAlignment="1" applyProtection="1">
      <alignment horizontal="right"/>
      <protection locked="0"/>
    </xf>
    <xf numFmtId="4" fontId="11" fillId="0" borderId="26" xfId="0" applyNumberFormat="1" applyFont="1" applyFill="1" applyBorder="1" applyAlignment="1" applyProtection="1">
      <alignment horizontal="right"/>
      <protection locked="0"/>
    </xf>
    <xf numFmtId="4" fontId="11" fillId="0" borderId="5" xfId="0" applyNumberFormat="1" applyFont="1" applyBorder="1" applyAlignment="1" applyProtection="1">
      <alignment horizontal="right"/>
      <protection locked="0"/>
    </xf>
    <xf numFmtId="4" fontId="11" fillId="0" borderId="14" xfId="0" applyNumberFormat="1" applyFont="1" applyFill="1" applyBorder="1" applyAlignment="1" applyProtection="1">
      <alignment horizontal="right"/>
      <protection locked="0"/>
    </xf>
    <xf numFmtId="4" fontId="11" fillId="0" borderId="12" xfId="0" applyNumberFormat="1" applyFont="1" applyFill="1" applyBorder="1" applyAlignment="1" applyProtection="1">
      <alignment horizontal="right"/>
      <protection locked="0"/>
    </xf>
    <xf numFmtId="4" fontId="11" fillId="0" borderId="3" xfId="0" applyNumberFormat="1" applyFont="1" applyBorder="1" applyAlignment="1" applyProtection="1">
      <alignment horizontal="right"/>
      <protection locked="0"/>
    </xf>
    <xf numFmtId="4" fontId="11" fillId="0" borderId="13" xfId="0" applyNumberFormat="1" applyFont="1" applyFill="1" applyBorder="1" applyAlignment="1" applyProtection="1">
      <alignment horizontal="right"/>
      <protection locked="0"/>
    </xf>
    <xf numFmtId="4" fontId="11" fillId="0" borderId="3" xfId="0" applyNumberFormat="1" applyFont="1" applyFill="1" applyBorder="1" applyAlignment="1" applyProtection="1">
      <alignment horizontal="right"/>
      <protection locked="0"/>
    </xf>
    <xf numFmtId="4" fontId="11" fillId="0" borderId="5" xfId="0" applyNumberFormat="1" applyFont="1" applyFill="1" applyBorder="1" applyAlignment="1" applyProtection="1">
      <alignment horizontal="right"/>
      <protection locked="0"/>
    </xf>
    <xf numFmtId="4" fontId="20" fillId="0" borderId="11" xfId="0" applyNumberFormat="1" applyFont="1" applyFill="1" applyBorder="1" applyAlignment="1" applyProtection="1">
      <alignment horizontal="right" vertical="center"/>
      <protection locked="0"/>
    </xf>
    <xf numFmtId="4" fontId="3" fillId="0" borderId="10" xfId="0" applyNumberFormat="1" applyFont="1" applyBorder="1" applyAlignment="1" applyProtection="1">
      <alignment horizontal="right"/>
      <protection locked="0"/>
    </xf>
    <xf numFmtId="4" fontId="3" fillId="0" borderId="26" xfId="0" applyNumberFormat="1" applyFont="1" applyFill="1" applyBorder="1" applyAlignment="1" applyProtection="1">
      <alignment horizontal="right"/>
      <protection locked="0"/>
    </xf>
    <xf numFmtId="4" fontId="11" fillId="0" borderId="4" xfId="0" applyNumberFormat="1" applyFont="1" applyFill="1" applyBorder="1" applyAlignment="1" applyProtection="1">
      <alignment horizontal="right"/>
      <protection locked="0"/>
    </xf>
    <xf numFmtId="4" fontId="11" fillId="0" borderId="3" xfId="0" applyNumberFormat="1" applyFont="1" applyFill="1" applyBorder="1" applyAlignment="1" applyProtection="1">
      <alignment horizontal="right" wrapText="1"/>
      <protection locked="0"/>
    </xf>
    <xf numFmtId="0" fontId="20" fillId="0" borderId="79" xfId="0" applyFont="1" applyBorder="1" applyAlignment="1" applyProtection="1">
      <alignment horizontal="center" vertical="center"/>
      <protection locked="0"/>
    </xf>
    <xf numFmtId="4" fontId="20" fillId="0" borderId="6" xfId="0" applyNumberFormat="1" applyFont="1" applyFill="1" applyBorder="1" applyAlignment="1" applyProtection="1">
      <alignment horizontal="right" vertical="center"/>
      <protection locked="0"/>
    </xf>
    <xf numFmtId="4" fontId="11" fillId="0" borderId="32" xfId="0" applyNumberFormat="1" applyFont="1" applyFill="1" applyBorder="1" applyAlignment="1" applyProtection="1">
      <alignment horizontal="right"/>
      <protection locked="0"/>
    </xf>
    <xf numFmtId="0" fontId="4" fillId="0" borderId="4" xfId="0" applyFont="1" applyBorder="1" applyAlignment="1" applyProtection="1">
      <alignment horizontal="right" wrapText="1"/>
      <protection locked="0"/>
    </xf>
    <xf numFmtId="0" fontId="4" fillId="0" borderId="12" xfId="0" applyFont="1" applyFill="1" applyBorder="1" applyAlignment="1" applyProtection="1">
      <alignment horizontal="right"/>
      <protection locked="0"/>
    </xf>
    <xf numFmtId="0" fontId="25" fillId="0" borderId="3" xfId="0" applyFont="1" applyBorder="1" applyAlignment="1" applyProtection="1">
      <alignment horizontal="right" wrapText="1"/>
      <protection locked="0"/>
    </xf>
    <xf numFmtId="4" fontId="4" fillId="0" borderId="13" xfId="0" applyNumberFormat="1" applyFont="1" applyFill="1" applyBorder="1" applyAlignment="1" applyProtection="1">
      <alignment horizontal="right" wrapText="1"/>
      <protection locked="0"/>
    </xf>
    <xf numFmtId="4" fontId="3" fillId="0" borderId="5" xfId="6" applyNumberFormat="1" applyFont="1" applyFill="1" applyBorder="1" applyAlignment="1" applyProtection="1">
      <alignment horizontal="right"/>
      <protection locked="0"/>
    </xf>
    <xf numFmtId="4" fontId="4" fillId="0" borderId="14" xfId="3" applyNumberFormat="1" applyFont="1" applyFill="1" applyBorder="1" applyAlignment="1" applyProtection="1">
      <alignment horizontal="right"/>
      <protection locked="0"/>
    </xf>
    <xf numFmtId="4" fontId="4" fillId="0" borderId="5" xfId="6" applyNumberFormat="1" applyFont="1" applyFill="1" applyBorder="1" applyAlignment="1" applyProtection="1">
      <alignment horizontal="right"/>
      <protection locked="0"/>
    </xf>
    <xf numFmtId="4" fontId="4" fillId="0" borderId="4" xfId="6" applyNumberFormat="1" applyFont="1" applyFill="1" applyBorder="1" applyAlignment="1" applyProtection="1">
      <alignment horizontal="right"/>
      <protection locked="0"/>
    </xf>
    <xf numFmtId="4" fontId="11" fillId="0" borderId="3" xfId="3" applyNumberFormat="1" applyFont="1" applyBorder="1" applyAlignment="1" applyProtection="1">
      <alignment horizontal="right"/>
      <protection locked="0"/>
    </xf>
    <xf numFmtId="4" fontId="20" fillId="0" borderId="13" xfId="3" applyNumberFormat="1" applyFont="1" applyFill="1" applyBorder="1" applyAlignment="1" applyProtection="1">
      <alignment horizontal="right" vertical="center"/>
      <protection locked="0"/>
    </xf>
    <xf numFmtId="4" fontId="11" fillId="0" borderId="79" xfId="0" applyNumberFormat="1" applyFont="1" applyFill="1" applyBorder="1" applyAlignment="1" applyProtection="1">
      <alignment horizontal="right"/>
      <protection locked="0"/>
    </xf>
    <xf numFmtId="4" fontId="4" fillId="0" borderId="3" xfId="0" applyNumberFormat="1" applyFont="1" applyFill="1" applyBorder="1" applyAlignment="1" applyProtection="1">
      <alignment horizontal="right" wrapText="1"/>
      <protection locked="0"/>
    </xf>
    <xf numFmtId="4" fontId="20" fillId="0" borderId="55" xfId="3" applyNumberFormat="1" applyFont="1" applyFill="1" applyBorder="1" applyAlignment="1" applyProtection="1">
      <alignment horizontal="right" vertical="center"/>
      <protection locked="0"/>
    </xf>
    <xf numFmtId="4" fontId="3" fillId="0" borderId="59" xfId="3" applyNumberFormat="1" applyFont="1" applyFill="1" applyBorder="1" applyAlignment="1" applyProtection="1">
      <alignment horizontal="right"/>
      <protection locked="0"/>
    </xf>
    <xf numFmtId="4" fontId="3" fillId="0" borderId="59" xfId="3" applyNumberFormat="1" applyFont="1" applyBorder="1" applyAlignment="1" applyProtection="1">
      <alignment horizontal="right"/>
      <protection locked="0"/>
    </xf>
    <xf numFmtId="4" fontId="3" fillId="0" borderId="59" xfId="0" applyNumberFormat="1" applyFont="1" applyFill="1" applyBorder="1" applyAlignment="1" applyProtection="1">
      <alignment horizontal="right" vertical="center"/>
      <protection locked="0"/>
    </xf>
    <xf numFmtId="4" fontId="3" fillId="0" borderId="59" xfId="0" applyNumberFormat="1" applyFont="1" applyBorder="1" applyAlignment="1" applyProtection="1">
      <alignment horizontal="right"/>
      <protection locked="0"/>
    </xf>
    <xf numFmtId="4" fontId="3" fillId="0" borderId="59" xfId="0" applyNumberFormat="1" applyFont="1" applyFill="1" applyBorder="1" applyAlignment="1" applyProtection="1">
      <alignment horizontal="right"/>
      <protection locked="0"/>
    </xf>
    <xf numFmtId="0" fontId="4" fillId="0" borderId="102" xfId="3" applyNumberFormat="1" applyFont="1" applyFill="1" applyBorder="1" applyAlignment="1">
      <alignment horizontal="justify" vertical="top" wrapText="1"/>
    </xf>
    <xf numFmtId="1" fontId="11" fillId="0" borderId="102" xfId="3" applyNumberFormat="1" applyFont="1" applyFill="1" applyBorder="1" applyAlignment="1">
      <alignment horizontal="center"/>
    </xf>
    <xf numFmtId="4" fontId="11" fillId="0" borderId="102" xfId="3" applyNumberFormat="1" applyFont="1" applyFill="1" applyBorder="1" applyAlignment="1" applyProtection="1">
      <alignment horizontal="right"/>
      <protection locked="0"/>
    </xf>
    <xf numFmtId="0" fontId="4" fillId="0" borderId="110" xfId="3" applyFont="1" applyFill="1" applyBorder="1" applyAlignment="1">
      <alignment horizontal="justify" vertical="top" wrapText="1"/>
    </xf>
    <xf numFmtId="1" fontId="11" fillId="0" borderId="110" xfId="3" applyNumberFormat="1" applyFont="1" applyFill="1" applyBorder="1" applyAlignment="1">
      <alignment horizontal="center" wrapText="1"/>
    </xf>
    <xf numFmtId="4" fontId="11" fillId="0" borderId="110" xfId="3" applyNumberFormat="1" applyFont="1" applyFill="1" applyBorder="1" applyAlignment="1" applyProtection="1">
      <alignment horizontal="right"/>
      <protection locked="0"/>
    </xf>
    <xf numFmtId="0" fontId="4" fillId="0" borderId="110" xfId="0" applyFont="1" applyFill="1" applyBorder="1" applyAlignment="1">
      <alignment horizontal="left" vertical="top" wrapText="1"/>
    </xf>
    <xf numFmtId="0" fontId="19" fillId="0" borderId="110" xfId="0" applyFont="1" applyBorder="1" applyAlignment="1">
      <alignment horizontal="center"/>
    </xf>
    <xf numFmtId="3" fontId="19" fillId="0" borderId="110" xfId="0" applyNumberFormat="1" applyFont="1" applyBorder="1" applyAlignment="1">
      <alignment horizontal="center" wrapText="1"/>
    </xf>
    <xf numFmtId="4" fontId="4" fillId="0" borderId="110" xfId="0" applyNumberFormat="1" applyFont="1" applyBorder="1" applyAlignment="1" applyProtection="1">
      <alignment horizontal="right"/>
      <protection locked="0"/>
    </xf>
    <xf numFmtId="49" fontId="4" fillId="0" borderId="40" xfId="0" applyNumberFormat="1" applyFont="1" applyBorder="1" applyAlignment="1">
      <alignment horizontal="center" vertical="center"/>
    </xf>
    <xf numFmtId="0" fontId="11" fillId="0" borderId="10" xfId="0" applyFont="1" applyFill="1" applyBorder="1" applyAlignment="1">
      <alignment horizontal="left" vertical="top" wrapText="1"/>
    </xf>
    <xf numFmtId="0" fontId="20" fillId="0" borderId="10" xfId="0" applyFont="1" applyBorder="1" applyAlignment="1">
      <alignment horizontal="center" vertical="center"/>
    </xf>
    <xf numFmtId="0" fontId="20" fillId="0" borderId="10" xfId="0" applyFont="1" applyBorder="1" applyAlignment="1" applyProtection="1">
      <alignment horizontal="center" vertical="center"/>
      <protection locked="0"/>
    </xf>
    <xf numFmtId="4" fontId="20" fillId="0" borderId="26" xfId="0" applyNumberFormat="1" applyFont="1" applyFill="1" applyBorder="1" applyAlignment="1" applyProtection="1">
      <alignment horizontal="right" vertical="center"/>
      <protection locked="0"/>
    </xf>
    <xf numFmtId="49" fontId="4" fillId="0" borderId="102" xfId="3" applyNumberFormat="1" applyFont="1" applyFill="1" applyBorder="1" applyAlignment="1">
      <alignment vertical="center" wrapText="1"/>
    </xf>
    <xf numFmtId="0" fontId="11" fillId="0" borderId="102" xfId="3" applyFont="1" applyBorder="1" applyAlignment="1">
      <alignment horizontal="center"/>
    </xf>
    <xf numFmtId="4" fontId="11" fillId="0" borderId="102" xfId="3" applyNumberFormat="1" applyFont="1" applyBorder="1" applyAlignment="1" applyProtection="1">
      <alignment horizontal="right"/>
      <protection locked="0"/>
    </xf>
    <xf numFmtId="0" fontId="4" fillId="0" borderId="9" xfId="0" applyFont="1" applyBorder="1" applyAlignment="1">
      <alignment horizontal="center"/>
    </xf>
    <xf numFmtId="0" fontId="11" fillId="0" borderId="110" xfId="3" applyFont="1" applyFill="1" applyBorder="1" applyAlignment="1">
      <alignment horizontal="justify" vertical="top"/>
    </xf>
    <xf numFmtId="0" fontId="30" fillId="0" borderId="110" xfId="0" applyFont="1" applyBorder="1"/>
    <xf numFmtId="0" fontId="30" fillId="0" borderId="110" xfId="0" applyFont="1" applyBorder="1" applyAlignment="1">
      <alignment horizontal="center"/>
    </xf>
    <xf numFmtId="0" fontId="28" fillId="0" borderId="32" xfId="0" applyFont="1" applyBorder="1"/>
    <xf numFmtId="0" fontId="30" fillId="0" borderId="32" xfId="0" applyFont="1" applyBorder="1"/>
    <xf numFmtId="0" fontId="30" fillId="0" borderId="110" xfId="0" applyFont="1" applyBorder="1" applyAlignment="1">
      <alignment horizontal="justify"/>
    </xf>
    <xf numFmtId="0" fontId="4" fillId="0" borderId="110" xfId="0" applyFont="1" applyFill="1" applyBorder="1" applyAlignment="1">
      <alignment horizontal="center"/>
    </xf>
    <xf numFmtId="49" fontId="4" fillId="0" borderId="3" xfId="3" applyNumberFormat="1" applyFont="1" applyFill="1" applyBorder="1" applyAlignment="1">
      <alignment horizontal="justify" vertical="top" wrapText="1"/>
    </xf>
    <xf numFmtId="0" fontId="30" fillId="0" borderId="110" xfId="0" applyFont="1" applyBorder="1" applyAlignment="1">
      <alignment horizontal="justify" vertical="top"/>
    </xf>
    <xf numFmtId="0" fontId="30" fillId="0" borderId="79" xfId="0" applyFont="1" applyBorder="1" applyProtection="1">
      <protection locked="0"/>
    </xf>
    <xf numFmtId="4" fontId="30" fillId="0" borderId="6" xfId="0" applyNumberFormat="1" applyFont="1" applyBorder="1" applyProtection="1">
      <protection locked="0"/>
    </xf>
    <xf numFmtId="4" fontId="30" fillId="0" borderId="80" xfId="0" applyNumberFormat="1" applyFont="1" applyBorder="1" applyProtection="1">
      <protection locked="0"/>
    </xf>
    <xf numFmtId="4" fontId="30" fillId="0" borderId="4" xfId="0" applyNumberFormat="1" applyFont="1" applyBorder="1" applyProtection="1">
      <protection locked="0"/>
    </xf>
    <xf numFmtId="4" fontId="30" fillId="0" borderId="92" xfId="0" applyNumberFormat="1" applyFont="1" applyBorder="1" applyProtection="1">
      <protection locked="0"/>
    </xf>
    <xf numFmtId="2" fontId="30" fillId="0" borderId="5" xfId="0" applyNumberFormat="1" applyFont="1" applyBorder="1" applyProtection="1">
      <protection locked="0"/>
    </xf>
    <xf numFmtId="4" fontId="30" fillId="0" borderId="14" xfId="0" applyNumberFormat="1" applyFont="1" applyBorder="1" applyProtection="1">
      <protection locked="0"/>
    </xf>
    <xf numFmtId="2" fontId="30" fillId="0" borderId="79" xfId="0" applyNumberFormat="1" applyFont="1" applyBorder="1" applyProtection="1">
      <protection locked="0"/>
    </xf>
    <xf numFmtId="2" fontId="30" fillId="0" borderId="4" xfId="0" applyNumberFormat="1" applyFont="1" applyBorder="1" applyProtection="1">
      <protection locked="0"/>
    </xf>
    <xf numFmtId="0" fontId="30" fillId="0" borderId="5" xfId="0" applyFont="1" applyBorder="1" applyProtection="1">
      <protection locked="0"/>
    </xf>
    <xf numFmtId="4" fontId="30" fillId="0" borderId="12" xfId="0" applyNumberFormat="1" applyFont="1" applyBorder="1" applyProtection="1">
      <protection locked="0"/>
    </xf>
    <xf numFmtId="2" fontId="30" fillId="0" borderId="110" xfId="0" applyNumberFormat="1" applyFont="1" applyBorder="1" applyProtection="1">
      <protection locked="0"/>
    </xf>
    <xf numFmtId="4" fontId="30" fillId="0" borderId="3" xfId="0" applyNumberFormat="1" applyFont="1" applyBorder="1" applyProtection="1">
      <protection locked="0"/>
    </xf>
    <xf numFmtId="4" fontId="30" fillId="0" borderId="13" xfId="0" applyNumberFormat="1" applyFont="1" applyBorder="1" applyProtection="1">
      <protection locked="0"/>
    </xf>
    <xf numFmtId="4" fontId="30" fillId="0" borderId="79" xfId="0" applyNumberFormat="1" applyFont="1" applyBorder="1" applyProtection="1">
      <protection locked="0"/>
    </xf>
    <xf numFmtId="4" fontId="30" fillId="0" borderId="69" xfId="0" applyNumberFormat="1" applyFont="1" applyBorder="1" applyProtection="1">
      <protection locked="0"/>
    </xf>
    <xf numFmtId="4" fontId="28" fillId="0" borderId="70" xfId="0" applyNumberFormat="1" applyFont="1" applyBorder="1" applyProtection="1">
      <protection locked="0"/>
    </xf>
    <xf numFmtId="4" fontId="30" fillId="0" borderId="15" xfId="0" applyNumberFormat="1" applyFont="1" applyBorder="1" applyProtection="1">
      <protection locked="0"/>
    </xf>
    <xf numFmtId="4" fontId="30" fillId="0" borderId="11" xfId="0" applyNumberFormat="1" applyFont="1" applyBorder="1" applyProtection="1">
      <protection locked="0"/>
    </xf>
    <xf numFmtId="4" fontId="30" fillId="0" borderId="5" xfId="0" applyNumberFormat="1" applyFont="1" applyBorder="1" applyProtection="1">
      <protection locked="0"/>
    </xf>
    <xf numFmtId="4" fontId="30" fillId="0" borderId="109" xfId="0" applyNumberFormat="1" applyFont="1" applyBorder="1" applyProtection="1">
      <protection locked="0"/>
    </xf>
    <xf numFmtId="4" fontId="28" fillId="0" borderId="11" xfId="0" applyNumberFormat="1" applyFont="1" applyBorder="1" applyProtection="1">
      <protection locked="0"/>
    </xf>
    <xf numFmtId="4" fontId="0" fillId="0" borderId="15" xfId="0" applyNumberFormat="1" applyBorder="1" applyProtection="1">
      <protection locked="0"/>
    </xf>
    <xf numFmtId="4" fontId="0" fillId="0" borderId="11" xfId="0" applyNumberFormat="1" applyBorder="1" applyProtection="1">
      <protection locked="0"/>
    </xf>
    <xf numFmtId="4" fontId="30" fillId="0" borderId="32" xfId="0" applyNumberFormat="1" applyFont="1" applyBorder="1" applyProtection="1">
      <protection locked="0"/>
    </xf>
    <xf numFmtId="4" fontId="28" fillId="0" borderId="53" xfId="0" applyNumberFormat="1" applyFont="1" applyBorder="1" applyProtection="1">
      <protection locked="0"/>
    </xf>
    <xf numFmtId="4" fontId="4" fillId="0" borderId="79" xfId="3" applyNumberFormat="1" applyFont="1" applyFill="1" applyBorder="1" applyAlignment="1" applyProtection="1">
      <alignment horizontal="right"/>
      <protection locked="0"/>
    </xf>
    <xf numFmtId="4" fontId="4" fillId="0" borderId="6" xfId="3" applyNumberFormat="1" applyFont="1" applyFill="1" applyBorder="1" applyAlignment="1" applyProtection="1">
      <alignment horizontal="right"/>
      <protection locked="0"/>
    </xf>
    <xf numFmtId="4" fontId="31" fillId="0" borderId="79" xfId="3" applyNumberFormat="1" applyFont="1" applyFill="1" applyBorder="1" applyAlignment="1" applyProtection="1">
      <alignment horizontal="right"/>
      <protection locked="0"/>
    </xf>
    <xf numFmtId="4" fontId="31" fillId="0" borderId="6" xfId="3" applyNumberFormat="1" applyFont="1" applyFill="1" applyBorder="1" applyAlignment="1" applyProtection="1">
      <alignment horizontal="right"/>
      <protection locked="0"/>
    </xf>
    <xf numFmtId="4" fontId="4" fillId="0" borderId="12" xfId="3" applyNumberFormat="1" applyFont="1" applyFill="1" applyBorder="1" applyAlignment="1" applyProtection="1">
      <alignment horizontal="right"/>
      <protection locked="0"/>
    </xf>
    <xf numFmtId="4" fontId="4" fillId="0" borderId="5" xfId="3" applyNumberFormat="1" applyFont="1" applyFill="1" applyBorder="1" applyAlignment="1" applyProtection="1">
      <alignment horizontal="right"/>
      <protection locked="0"/>
    </xf>
    <xf numFmtId="4" fontId="4" fillId="0" borderId="2" xfId="3" applyNumberFormat="1" applyFont="1" applyFill="1" applyBorder="1" applyAlignment="1" applyProtection="1">
      <alignment horizontal="right"/>
      <protection locked="0"/>
    </xf>
    <xf numFmtId="4" fontId="4" fillId="0" borderId="4" xfId="0" applyNumberFormat="1" applyFont="1" applyFill="1" applyBorder="1" applyAlignment="1" applyProtection="1">
      <alignment horizontal="right" vertical="top" wrapText="1"/>
      <protection locked="0"/>
    </xf>
    <xf numFmtId="4" fontId="4" fillId="0" borderId="2" xfId="3" applyNumberFormat="1" applyFont="1" applyFill="1" applyBorder="1" applyAlignment="1" applyProtection="1">
      <alignment horizontal="right" vertical="top" wrapText="1"/>
      <protection locked="0"/>
    </xf>
    <xf numFmtId="4" fontId="4" fillId="0" borderId="4" xfId="3" applyNumberFormat="1" applyFont="1" applyFill="1" applyBorder="1" applyAlignment="1" applyProtection="1">
      <alignment horizontal="right" vertical="top" wrapText="1"/>
      <protection locked="0"/>
    </xf>
    <xf numFmtId="0" fontId="4" fillId="0" borderId="64" xfId="0" applyFont="1" applyBorder="1" applyProtection="1">
      <protection locked="0"/>
    </xf>
    <xf numFmtId="4" fontId="3" fillId="0" borderId="55" xfId="0" applyNumberFormat="1" applyFont="1" applyBorder="1" applyProtection="1">
      <protection locked="0"/>
    </xf>
    <xf numFmtId="0" fontId="30" fillId="0" borderId="15" xfId="0" applyFont="1" applyBorder="1" applyProtection="1">
      <protection locked="0"/>
    </xf>
    <xf numFmtId="0" fontId="30" fillId="0" borderId="11" xfId="0" applyFont="1" applyBorder="1" applyProtection="1">
      <protection locked="0"/>
    </xf>
    <xf numFmtId="0" fontId="30" fillId="0" borderId="2" xfId="0" applyFont="1" applyBorder="1" applyProtection="1">
      <protection locked="0"/>
    </xf>
    <xf numFmtId="0" fontId="30" fillId="0" borderId="6" xfId="0" applyFont="1" applyBorder="1" applyProtection="1">
      <protection locked="0"/>
    </xf>
    <xf numFmtId="0" fontId="30" fillId="0" borderId="14" xfId="0" applyFont="1" applyBorder="1" applyProtection="1">
      <protection locked="0"/>
    </xf>
    <xf numFmtId="4" fontId="30" fillId="0" borderId="2" xfId="0" applyNumberFormat="1" applyFont="1" applyBorder="1" applyProtection="1">
      <protection locked="0"/>
    </xf>
    <xf numFmtId="4" fontId="30" fillId="0" borderId="110" xfId="0" applyNumberFormat="1" applyFont="1" applyBorder="1" applyProtection="1">
      <protection locked="0"/>
    </xf>
    <xf numFmtId="0" fontId="3" fillId="0" borderId="10" xfId="0" applyFont="1" applyBorder="1" applyAlignment="1" applyProtection="1">
      <alignment horizontal="left" vertical="center"/>
      <protection locked="0"/>
    </xf>
    <xf numFmtId="0" fontId="3" fillId="0" borderId="4" xfId="0" applyFont="1" applyBorder="1" applyAlignment="1" applyProtection="1">
      <alignment horizontal="left" vertical="center"/>
      <protection locked="0"/>
    </xf>
    <xf numFmtId="4" fontId="3" fillId="0" borderId="74" xfId="0" applyNumberFormat="1" applyFont="1" applyFill="1" applyBorder="1" applyAlignment="1" applyProtection="1">
      <alignment horizontal="right"/>
      <protection locked="0"/>
    </xf>
    <xf numFmtId="4" fontId="3" fillId="0" borderId="59" xfId="3" applyNumberFormat="1" applyFont="1" applyFill="1" applyBorder="1" applyAlignment="1" applyProtection="1">
      <alignment horizontal="right" vertical="center"/>
      <protection locked="0"/>
    </xf>
    <xf numFmtId="4" fontId="10" fillId="0" borderId="77" xfId="0" applyNumberFormat="1" applyFont="1" applyFill="1" applyBorder="1" applyAlignment="1" applyProtection="1">
      <alignment vertical="center"/>
      <protection locked="0"/>
    </xf>
    <xf numFmtId="4" fontId="10" fillId="0" borderId="25" xfId="0" applyNumberFormat="1" applyFont="1" applyFill="1" applyBorder="1" applyAlignment="1" applyProtection="1">
      <alignment vertical="center"/>
      <protection locked="0"/>
    </xf>
    <xf numFmtId="4" fontId="10" fillId="0" borderId="66" xfId="0" applyNumberFormat="1" applyFont="1" applyFill="1" applyBorder="1" applyAlignment="1" applyProtection="1">
      <alignment vertical="center"/>
      <protection locked="0"/>
    </xf>
    <xf numFmtId="4" fontId="10" fillId="0" borderId="25" xfId="0" applyNumberFormat="1" applyFont="1" applyFill="1" applyBorder="1" applyProtection="1">
      <protection locked="0"/>
    </xf>
    <xf numFmtId="4" fontId="4" fillId="0" borderId="12" xfId="0" applyNumberFormat="1" applyFont="1" applyFill="1" applyBorder="1" applyAlignment="1" applyProtection="1">
      <alignment horizontal="right" wrapText="1"/>
      <protection locked="0"/>
    </xf>
    <xf numFmtId="4" fontId="4" fillId="0" borderId="3" xfId="0" applyNumberFormat="1" applyFont="1" applyFill="1" applyBorder="1" applyAlignment="1" applyProtection="1">
      <protection locked="0"/>
    </xf>
    <xf numFmtId="4" fontId="3" fillId="0" borderId="25" xfId="0" applyNumberFormat="1" applyFont="1" applyFill="1" applyBorder="1" applyAlignment="1" applyProtection="1">
      <alignment horizontal="right"/>
      <protection locked="0"/>
    </xf>
    <xf numFmtId="4" fontId="30" fillId="0" borderId="3" xfId="0" applyNumberFormat="1" applyFont="1" applyFill="1" applyBorder="1" applyAlignment="1" applyProtection="1">
      <protection locked="0"/>
    </xf>
    <xf numFmtId="4" fontId="4" fillId="0" borderId="28" xfId="0" applyNumberFormat="1" applyFont="1" applyBorder="1" applyProtection="1">
      <protection locked="0"/>
    </xf>
    <xf numFmtId="4" fontId="4" fillId="0" borderId="3" xfId="0" applyNumberFormat="1" applyFont="1" applyBorder="1" applyProtection="1">
      <protection locked="0"/>
    </xf>
    <xf numFmtId="4" fontId="4" fillId="0" borderId="28" xfId="0" applyNumberFormat="1" applyFont="1" applyBorder="1" applyAlignment="1" applyProtection="1">
      <alignment horizontal="right" wrapText="1"/>
      <protection locked="0"/>
    </xf>
    <xf numFmtId="4" fontId="4" fillId="0" borderId="28" xfId="0" applyNumberFormat="1" applyFont="1" applyBorder="1" applyAlignment="1" applyProtection="1">
      <alignment horizontal="right"/>
      <protection locked="0"/>
    </xf>
    <xf numFmtId="4" fontId="4" fillId="0" borderId="39" xfId="0" applyNumberFormat="1" applyFont="1" applyBorder="1" applyAlignment="1" applyProtection="1">
      <alignment horizontal="right"/>
      <protection locked="0"/>
    </xf>
    <xf numFmtId="4" fontId="4" fillId="0" borderId="65" xfId="0" applyNumberFormat="1" applyFont="1" applyBorder="1" applyAlignment="1" applyProtection="1">
      <alignment horizontal="right"/>
      <protection locked="0"/>
    </xf>
    <xf numFmtId="4" fontId="4" fillId="0" borderId="39" xfId="0" applyNumberFormat="1" applyFont="1" applyBorder="1" applyProtection="1">
      <protection locked="0"/>
    </xf>
    <xf numFmtId="4" fontId="4" fillId="0" borderId="35" xfId="0" applyNumberFormat="1" applyFont="1" applyBorder="1" applyAlignment="1" applyProtection="1">
      <alignment horizontal="right"/>
      <protection locked="0"/>
    </xf>
    <xf numFmtId="4" fontId="4" fillId="0" borderId="3" xfId="0" applyNumberFormat="1" applyFont="1" applyBorder="1" applyAlignment="1" applyProtection="1">
      <alignment horizontal="right"/>
      <protection locked="0"/>
    </xf>
    <xf numFmtId="4" fontId="3" fillId="0" borderId="25" xfId="0" applyNumberFormat="1" applyFont="1" applyBorder="1" applyAlignment="1" applyProtection="1">
      <alignment vertical="center" wrapText="1"/>
      <protection locked="0"/>
    </xf>
    <xf numFmtId="4" fontId="3" fillId="0" borderId="25" xfId="0" applyNumberFormat="1" applyFont="1" applyFill="1" applyBorder="1" applyAlignment="1" applyProtection="1">
      <protection locked="0"/>
    </xf>
    <xf numFmtId="4" fontId="3" fillId="0" borderId="66" xfId="0" applyNumberFormat="1" applyFont="1" applyFill="1" applyBorder="1" applyAlignment="1" applyProtection="1">
      <protection locked="0"/>
    </xf>
    <xf numFmtId="4" fontId="3" fillId="5" borderId="66" xfId="0" applyNumberFormat="1" applyFont="1" applyFill="1" applyBorder="1" applyAlignment="1" applyProtection="1">
      <alignment horizontal="right"/>
      <protection locked="0"/>
    </xf>
    <xf numFmtId="4" fontId="18" fillId="0" borderId="0" xfId="0" applyNumberFormat="1" applyFont="1" applyFill="1" applyBorder="1" applyAlignment="1">
      <alignment horizontal="center"/>
    </xf>
    <xf numFmtId="0" fontId="18" fillId="0" borderId="45" xfId="0" applyFont="1" applyFill="1" applyBorder="1" applyAlignment="1">
      <alignment horizontal="left" vertical="top"/>
    </xf>
    <xf numFmtId="0" fontId="18" fillId="0" borderId="45" xfId="0" quotePrefix="1" applyFont="1" applyFill="1" applyBorder="1" applyAlignment="1">
      <alignment horizontal="left" vertical="top"/>
    </xf>
    <xf numFmtId="0" fontId="2" fillId="0" borderId="47" xfId="0" applyFont="1" applyFill="1" applyBorder="1" applyAlignment="1">
      <alignment horizontal="left" vertical="center"/>
    </xf>
    <xf numFmtId="0" fontId="2" fillId="0" borderId="48" xfId="0" applyFont="1" applyFill="1" applyBorder="1" applyAlignment="1">
      <alignment horizontal="left" vertical="center"/>
    </xf>
    <xf numFmtId="0" fontId="10" fillId="0" borderId="42" xfId="0" applyNumberFormat="1" applyFont="1" applyFill="1" applyBorder="1" applyAlignment="1">
      <alignment horizontal="left" vertical="center"/>
    </xf>
    <xf numFmtId="0" fontId="10" fillId="0" borderId="43" xfId="0" applyNumberFormat="1" applyFont="1" applyFill="1" applyBorder="1" applyAlignment="1">
      <alignment horizontal="left" vertical="center"/>
    </xf>
    <xf numFmtId="0" fontId="10" fillId="0" borderId="44" xfId="0" applyNumberFormat="1" applyFont="1" applyFill="1" applyBorder="1" applyAlignment="1">
      <alignment horizontal="left" vertical="center"/>
    </xf>
    <xf numFmtId="49" fontId="3" fillId="0" borderId="16" xfId="0" applyNumberFormat="1" applyFont="1" applyFill="1" applyBorder="1" applyAlignment="1">
      <alignment horizontal="center" vertical="center"/>
    </xf>
    <xf numFmtId="49" fontId="3" fillId="0" borderId="24" xfId="0" applyNumberFormat="1" applyFont="1" applyFill="1" applyBorder="1" applyAlignment="1">
      <alignment horizontal="center" vertical="center"/>
    </xf>
    <xf numFmtId="0" fontId="19" fillId="0" borderId="0" xfId="0" applyFont="1" applyFill="1" applyBorder="1" applyAlignment="1">
      <alignment horizontal="center" vertical="top" wrapText="1"/>
    </xf>
    <xf numFmtId="0" fontId="19" fillId="0" borderId="0" xfId="0" quotePrefix="1" applyFont="1" applyFill="1" applyBorder="1" applyAlignment="1">
      <alignment horizontal="center" vertical="top" wrapText="1"/>
    </xf>
    <xf numFmtId="0" fontId="4" fillId="0" borderId="43" xfId="0" applyFont="1" applyFill="1" applyBorder="1" applyAlignment="1">
      <alignment horizontal="center" vertical="center"/>
    </xf>
    <xf numFmtId="0" fontId="4" fillId="0" borderId="19" xfId="0" applyFont="1" applyFill="1" applyBorder="1" applyAlignment="1">
      <alignment horizontal="center" vertical="center" wrapText="1"/>
    </xf>
    <xf numFmtId="0" fontId="4" fillId="0" borderId="3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27" xfId="0" applyFont="1" applyFill="1" applyBorder="1" applyAlignment="1">
      <alignment horizontal="right" vertical="center"/>
    </xf>
    <xf numFmtId="0" fontId="4" fillId="0" borderId="9" xfId="0" applyFont="1" applyFill="1" applyBorder="1" applyAlignment="1">
      <alignment horizontal="right" vertical="center"/>
    </xf>
    <xf numFmtId="0" fontId="4" fillId="0" borderId="28" xfId="0" applyFont="1" applyFill="1" applyBorder="1" applyAlignment="1">
      <alignment horizontal="right" vertical="center"/>
    </xf>
    <xf numFmtId="0" fontId="3" fillId="0" borderId="8" xfId="0" applyFont="1" applyFill="1" applyBorder="1" applyAlignment="1">
      <alignment horizontal="left" vertical="center"/>
    </xf>
    <xf numFmtId="0" fontId="3" fillId="0" borderId="16" xfId="0" applyFont="1" applyFill="1" applyBorder="1" applyAlignment="1">
      <alignment horizontal="left" vertical="center"/>
    </xf>
    <xf numFmtId="0" fontId="3" fillId="0" borderId="24" xfId="0" applyFont="1" applyFill="1" applyBorder="1" applyAlignment="1">
      <alignment horizontal="left" vertical="center"/>
    </xf>
    <xf numFmtId="0" fontId="4" fillId="0" borderId="8" xfId="0"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24" xfId="0" applyFont="1" applyFill="1" applyBorder="1" applyAlignment="1">
      <alignment horizontal="left" vertical="top" wrapText="1"/>
    </xf>
    <xf numFmtId="49" fontId="12" fillId="0" borderId="22" xfId="0" applyNumberFormat="1" applyFont="1" applyFill="1" applyBorder="1" applyAlignment="1">
      <alignment horizontal="center" vertical="top"/>
    </xf>
    <xf numFmtId="49" fontId="12" fillId="0" borderId="20" xfId="0" applyNumberFormat="1" applyFont="1" applyFill="1" applyBorder="1" applyAlignment="1">
      <alignment horizontal="center" vertical="top"/>
    </xf>
    <xf numFmtId="49" fontId="12" fillId="0" borderId="18" xfId="0" applyNumberFormat="1" applyFont="1" applyFill="1" applyBorder="1" applyAlignment="1">
      <alignment horizontal="center" vertical="top"/>
    </xf>
    <xf numFmtId="0" fontId="3" fillId="0" borderId="42" xfId="0" applyFont="1" applyFill="1" applyBorder="1" applyAlignment="1">
      <alignment horizontal="left" vertical="center"/>
    </xf>
    <xf numFmtId="0" fontId="3" fillId="0" borderId="43" xfId="0" applyFont="1" applyFill="1" applyBorder="1" applyAlignment="1">
      <alignment horizontal="left" vertical="center"/>
    </xf>
    <xf numFmtId="0" fontId="3" fillId="0" borderId="44" xfId="0" applyFont="1" applyFill="1" applyBorder="1" applyAlignment="1">
      <alignment horizontal="left" vertical="center"/>
    </xf>
    <xf numFmtId="0" fontId="2" fillId="0" borderId="0" xfId="0" applyFont="1" applyFill="1" applyAlignment="1">
      <alignment horizontal="right" vertical="center"/>
    </xf>
    <xf numFmtId="0" fontId="2" fillId="0" borderId="30" xfId="0" applyFont="1" applyFill="1" applyBorder="1" applyAlignment="1">
      <alignment horizontal="right" vertical="center"/>
    </xf>
    <xf numFmtId="0" fontId="2" fillId="0" borderId="29"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24" xfId="0" applyFont="1" applyFill="1" applyBorder="1" applyAlignment="1">
      <alignment horizontal="center" vertical="center"/>
    </xf>
    <xf numFmtId="0" fontId="3" fillId="0" borderId="23" xfId="0" applyFont="1" applyFill="1" applyBorder="1" applyAlignment="1">
      <alignment horizontal="left" vertical="center"/>
    </xf>
    <xf numFmtId="0" fontId="9" fillId="0" borderId="32" xfId="0" applyFont="1" applyFill="1" applyBorder="1" applyAlignment="1"/>
    <xf numFmtId="49" fontId="4" fillId="0" borderId="19" xfId="0" applyNumberFormat="1" applyFont="1" applyFill="1" applyBorder="1" applyAlignment="1">
      <alignment horizontal="center" vertical="center" wrapText="1"/>
    </xf>
    <xf numFmtId="49" fontId="9" fillId="0" borderId="33" xfId="0" applyNumberFormat="1" applyFont="1" applyFill="1" applyBorder="1" applyAlignment="1"/>
    <xf numFmtId="0" fontId="8" fillId="0" borderId="16" xfId="0" applyFont="1" applyFill="1" applyBorder="1" applyAlignment="1">
      <alignment horizontal="left" vertical="center"/>
    </xf>
    <xf numFmtId="0" fontId="8" fillId="0" borderId="24" xfId="0" applyFont="1" applyFill="1" applyBorder="1" applyAlignment="1">
      <alignment horizontal="left" vertical="center"/>
    </xf>
    <xf numFmtId="0" fontId="3" fillId="0" borderId="25" xfId="0" applyFont="1" applyFill="1" applyBorder="1" applyAlignment="1">
      <alignment horizontal="right" vertical="center"/>
    </xf>
    <xf numFmtId="0" fontId="20" fillId="0" borderId="60" xfId="0" applyFont="1" applyBorder="1" applyAlignment="1">
      <alignment horizontal="left" vertical="top" wrapText="1"/>
    </xf>
    <xf numFmtId="0" fontId="3" fillId="0" borderId="8" xfId="0" applyFont="1" applyFill="1" applyBorder="1" applyAlignment="1">
      <alignment horizontal="left" vertical="top" wrapText="1"/>
    </xf>
    <xf numFmtId="0" fontId="3" fillId="0" borderId="16" xfId="0" applyFont="1" applyFill="1" applyBorder="1" applyAlignment="1">
      <alignment horizontal="left" vertical="top"/>
    </xf>
    <xf numFmtId="0" fontId="3" fillId="0" borderId="23" xfId="0" applyFont="1" applyFill="1" applyBorder="1" applyAlignment="1">
      <alignment horizontal="left" vertical="top"/>
    </xf>
    <xf numFmtId="165" fontId="3" fillId="0" borderId="29" xfId="3" applyNumberFormat="1" applyFont="1" applyBorder="1" applyAlignment="1">
      <alignment horizontal="center" vertical="center"/>
    </xf>
    <xf numFmtId="165" fontId="3" fillId="0" borderId="16" xfId="3" applyNumberFormat="1" applyFont="1" applyBorder="1" applyAlignment="1">
      <alignment horizontal="center" vertical="center"/>
    </xf>
    <xf numFmtId="0" fontId="3" fillId="0" borderId="29" xfId="3" applyFont="1" applyFill="1" applyBorder="1" applyAlignment="1">
      <alignment horizontal="center" vertical="center"/>
    </xf>
    <xf numFmtId="0" fontId="3" fillId="0" borderId="16" xfId="3" applyFont="1" applyFill="1" applyBorder="1" applyAlignment="1">
      <alignment horizontal="center" vertical="center"/>
    </xf>
    <xf numFmtId="0" fontId="3" fillId="0" borderId="23" xfId="3" applyFont="1" applyFill="1" applyBorder="1" applyAlignment="1">
      <alignment horizontal="center" vertical="center"/>
    </xf>
    <xf numFmtId="0" fontId="20" fillId="0" borderId="29" xfId="0" applyFont="1" applyBorder="1" applyAlignment="1">
      <alignment horizontal="center" vertical="center"/>
    </xf>
    <xf numFmtId="0" fontId="20" fillId="0" borderId="16" xfId="0" applyFont="1" applyBorder="1" applyAlignment="1">
      <alignment horizontal="center" vertical="center"/>
    </xf>
    <xf numFmtId="0" fontId="20" fillId="0" borderId="23" xfId="0" applyFont="1" applyBorder="1" applyAlignment="1">
      <alignment horizontal="center" vertical="center"/>
    </xf>
    <xf numFmtId="0" fontId="20" fillId="0" borderId="8" xfId="0" applyFont="1" applyBorder="1" applyAlignment="1">
      <alignment horizontal="left" vertical="top" wrapText="1"/>
    </xf>
    <xf numFmtId="0" fontId="20" fillId="0" borderId="16" xfId="0" applyFont="1" applyBorder="1" applyAlignment="1">
      <alignment horizontal="left" vertical="top" wrapText="1"/>
    </xf>
    <xf numFmtId="0" fontId="20" fillId="0" borderId="27" xfId="3" applyFont="1" applyBorder="1" applyAlignment="1">
      <alignment horizontal="center" vertical="center"/>
    </xf>
    <xf numFmtId="0" fontId="20" fillId="0" borderId="9" xfId="3" applyFont="1" applyBorder="1" applyAlignment="1">
      <alignment horizontal="center" vertical="center"/>
    </xf>
    <xf numFmtId="0" fontId="20" fillId="0" borderId="28" xfId="3" applyFont="1" applyBorder="1" applyAlignment="1">
      <alignment horizontal="center" vertical="center"/>
    </xf>
    <xf numFmtId="0" fontId="20" fillId="0" borderId="60" xfId="3" applyFont="1" applyBorder="1" applyAlignment="1">
      <alignment horizontal="left" vertical="top" wrapText="1"/>
    </xf>
    <xf numFmtId="0" fontId="11" fillId="0" borderId="60" xfId="3" applyFont="1" applyBorder="1" applyAlignment="1"/>
    <xf numFmtId="0" fontId="20" fillId="0" borderId="61" xfId="0" applyFont="1" applyBorder="1" applyAlignment="1">
      <alignment horizontal="left" vertical="center" wrapText="1"/>
    </xf>
    <xf numFmtId="0" fontId="20" fillId="0" borderId="60" xfId="0" applyFont="1" applyBorder="1" applyAlignment="1">
      <alignment horizontal="left" vertical="center" wrapText="1"/>
    </xf>
    <xf numFmtId="0" fontId="20" fillId="0" borderId="62" xfId="0" applyFont="1" applyBorder="1" applyAlignment="1">
      <alignment horizontal="left" vertical="center" wrapText="1"/>
    </xf>
    <xf numFmtId="0" fontId="11" fillId="0" borderId="19" xfId="3" applyFont="1" applyBorder="1" applyAlignment="1">
      <alignment horizontal="center" vertical="center" wrapText="1"/>
    </xf>
    <xf numFmtId="0" fontId="11" fillId="0" borderId="33" xfId="3" applyFont="1" applyBorder="1" applyAlignment="1">
      <alignment horizontal="center"/>
    </xf>
    <xf numFmtId="0" fontId="4" fillId="0" borderId="1" xfId="3" applyFont="1" applyFill="1" applyBorder="1" applyAlignment="1">
      <alignment horizontal="center" vertical="center" wrapText="1"/>
    </xf>
    <xf numFmtId="0" fontId="4" fillId="0" borderId="32" xfId="3" applyFont="1" applyFill="1" applyBorder="1" applyAlignment="1"/>
    <xf numFmtId="0" fontId="11" fillId="0" borderId="1" xfId="3" applyFont="1" applyBorder="1" applyAlignment="1">
      <alignment horizontal="center" vertical="center" wrapText="1"/>
    </xf>
    <xf numFmtId="0" fontId="11" fillId="0" borderId="32" xfId="3" applyFont="1" applyBorder="1" applyAlignment="1"/>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4" fillId="0" borderId="32" xfId="0" applyFont="1" applyFill="1" applyBorder="1" applyAlignment="1">
      <alignment horizontal="center"/>
    </xf>
    <xf numFmtId="0" fontId="3" fillId="0" borderId="10" xfId="0" applyFont="1" applyFill="1" applyBorder="1" applyAlignment="1">
      <alignment horizontal="left" vertical="center"/>
    </xf>
    <xf numFmtId="0" fontId="30" fillId="0" borderId="10" xfId="0" applyFont="1" applyFill="1" applyBorder="1" applyAlignment="1"/>
    <xf numFmtId="0" fontId="30" fillId="0" borderId="26" xfId="0" applyFont="1" applyFill="1" applyBorder="1" applyAlignment="1"/>
    <xf numFmtId="0" fontId="3" fillId="0" borderId="29" xfId="0" applyFont="1" applyFill="1" applyBorder="1" applyAlignment="1">
      <alignment horizontal="right" vertical="center"/>
    </xf>
    <xf numFmtId="0" fontId="4" fillId="0" borderId="16" xfId="0" applyFont="1" applyFill="1" applyBorder="1" applyAlignment="1"/>
    <xf numFmtId="0" fontId="4" fillId="0" borderId="24" xfId="0" applyFont="1" applyFill="1" applyBorder="1" applyAlignment="1"/>
    <xf numFmtId="4" fontId="3" fillId="0" borderId="10" xfId="0" applyNumberFormat="1" applyFont="1" applyFill="1" applyBorder="1" applyAlignment="1">
      <alignment horizontal="left" vertical="center"/>
    </xf>
    <xf numFmtId="4" fontId="4" fillId="0" borderId="10" xfId="0" applyNumberFormat="1" applyFont="1" applyFill="1" applyBorder="1" applyAlignment="1"/>
    <xf numFmtId="4" fontId="4" fillId="0" borderId="26" xfId="0" applyNumberFormat="1" applyFont="1" applyFill="1" applyBorder="1" applyAlignment="1"/>
    <xf numFmtId="0" fontId="3" fillId="0" borderId="16" xfId="0" applyFont="1" applyBorder="1" applyAlignment="1">
      <alignment horizontal="right" vertical="center" wrapText="1"/>
    </xf>
    <xf numFmtId="0" fontId="28" fillId="0" borderId="0" xfId="0" applyFont="1" applyAlignment="1">
      <alignment horizontal="center" vertical="top"/>
    </xf>
    <xf numFmtId="49" fontId="3" fillId="0" borderId="29" xfId="0" applyNumberFormat="1" applyFont="1" applyFill="1" applyBorder="1" applyAlignment="1">
      <alignment horizontal="right" vertical="center"/>
    </xf>
    <xf numFmtId="0" fontId="4" fillId="0" borderId="16" xfId="0" applyFont="1" applyBorder="1" applyAlignment="1">
      <alignment horizontal="right"/>
    </xf>
    <xf numFmtId="0" fontId="4" fillId="0" borderId="24" xfId="0" applyFont="1" applyBorder="1" applyAlignment="1">
      <alignment horizontal="right"/>
    </xf>
    <xf numFmtId="0" fontId="4" fillId="0" borderId="33" xfId="0" applyFont="1" applyFill="1" applyBorder="1" applyAlignment="1">
      <alignment horizontal="center" vertical="center" wrapText="1"/>
    </xf>
    <xf numFmtId="0" fontId="4" fillId="0" borderId="32" xfId="0" applyFont="1" applyFill="1" applyBorder="1" applyAlignment="1">
      <alignment horizontal="center" vertical="center"/>
    </xf>
    <xf numFmtId="0" fontId="3" fillId="0" borderId="15" xfId="3" applyFont="1" applyFill="1" applyBorder="1" applyAlignment="1">
      <alignment horizontal="left" vertical="center"/>
    </xf>
    <xf numFmtId="0" fontId="3" fillId="0" borderId="11" xfId="3" applyFont="1" applyFill="1" applyBorder="1" applyAlignment="1">
      <alignment horizontal="left" vertical="center"/>
    </xf>
    <xf numFmtId="0" fontId="3" fillId="0" borderId="8" xfId="0" applyFont="1" applyBorder="1" applyAlignment="1">
      <alignment horizontal="left" vertical="center"/>
    </xf>
    <xf numFmtId="0" fontId="3" fillId="0" borderId="16" xfId="0" applyFont="1" applyBorder="1" applyAlignment="1">
      <alignment horizontal="left" vertical="center"/>
    </xf>
    <xf numFmtId="0" fontId="3" fillId="0" borderId="24" xfId="0" applyFont="1" applyBorder="1" applyAlignment="1">
      <alignment horizontal="left" vertical="center"/>
    </xf>
    <xf numFmtId="0" fontId="3" fillId="0" borderId="73" xfId="3" applyFont="1" applyFill="1" applyBorder="1" applyAlignment="1">
      <alignment horizontal="justify" vertical="top" wrapText="1"/>
    </xf>
    <xf numFmtId="0" fontId="3" fillId="0" borderId="60" xfId="3" applyFont="1" applyFill="1" applyBorder="1" applyAlignment="1">
      <alignment horizontal="justify" vertical="top" wrapText="1"/>
    </xf>
    <xf numFmtId="49" fontId="4" fillId="0" borderId="19" xfId="3" applyNumberFormat="1" applyFont="1" applyBorder="1" applyAlignment="1">
      <alignment horizontal="center" vertical="center" wrapText="1"/>
    </xf>
    <xf numFmtId="49" fontId="4" fillId="0" borderId="33" xfId="3" applyNumberFormat="1" applyFont="1" applyBorder="1" applyAlignment="1">
      <alignment horizontal="center" vertical="center" wrapText="1"/>
    </xf>
    <xf numFmtId="0" fontId="4" fillId="0" borderId="1" xfId="3" applyFont="1" applyBorder="1" applyAlignment="1">
      <alignment horizontal="center" vertical="center" wrapText="1"/>
    </xf>
    <xf numFmtId="0" fontId="4" fillId="0" borderId="32" xfId="3" applyFont="1" applyBorder="1" applyAlignment="1">
      <alignment horizontal="center" vertical="center" wrapText="1"/>
    </xf>
    <xf numFmtId="0" fontId="10" fillId="0" borderId="77" xfId="0" applyFont="1" applyFill="1" applyBorder="1" applyAlignment="1">
      <alignment horizontal="left" vertical="center" wrapText="1"/>
    </xf>
    <xf numFmtId="0" fontId="10" fillId="0" borderId="29"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24" xfId="0" applyFont="1" applyFill="1" applyBorder="1" applyAlignment="1">
      <alignment horizontal="left" vertical="center"/>
    </xf>
    <xf numFmtId="0" fontId="10" fillId="0" borderId="24" xfId="0" applyFont="1" applyFill="1" applyBorder="1" applyAlignment="1">
      <alignment horizontal="left"/>
    </xf>
    <xf numFmtId="0" fontId="10" fillId="0" borderId="25" xfId="0" applyFont="1" applyFill="1" applyBorder="1" applyAlignment="1">
      <alignment horizontal="left"/>
    </xf>
    <xf numFmtId="0" fontId="45" fillId="0" borderId="16" xfId="0" applyFont="1" applyBorder="1" applyAlignment="1">
      <alignment horizontal="left"/>
    </xf>
    <xf numFmtId="0" fontId="45" fillId="0" borderId="24" xfId="0" applyFont="1" applyBorder="1" applyAlignment="1">
      <alignment horizontal="left"/>
    </xf>
    <xf numFmtId="0" fontId="4" fillId="0" borderId="57" xfId="0" applyFont="1" applyFill="1" applyBorder="1" applyAlignment="1">
      <alignment horizontal="center" vertical="center" wrapText="1"/>
    </xf>
    <xf numFmtId="0" fontId="3" fillId="0" borderId="44" xfId="0" quotePrefix="1" applyFont="1" applyFill="1" applyBorder="1" applyAlignment="1">
      <alignment horizontal="center" vertical="top" wrapText="1"/>
    </xf>
    <xf numFmtId="0" fontId="3" fillId="0" borderId="66" xfId="0" applyFont="1" applyFill="1" applyBorder="1" applyAlignment="1">
      <alignment horizontal="center" vertical="top" wrapText="1"/>
    </xf>
    <xf numFmtId="0" fontId="3" fillId="0" borderId="54" xfId="0" applyFont="1" applyFill="1" applyBorder="1" applyAlignment="1">
      <alignment horizontal="center" vertical="top" wrapText="1"/>
    </xf>
  </cellXfs>
  <cellStyles count="8">
    <cellStyle name="Comma 2" xfId="4" xr:uid="{00000000-0005-0000-0000-000000000000}"/>
    <cellStyle name="Normal" xfId="0" builtinId="0"/>
    <cellStyle name="Normal 19" xfId="1" xr:uid="{00000000-0005-0000-0000-000002000000}"/>
    <cellStyle name="Normal 2" xfId="3" xr:uid="{00000000-0005-0000-0000-000003000000}"/>
    <cellStyle name="Normal_HYPO-3-specifikacija" xfId="5" xr:uid="{00000000-0005-0000-0000-000004000000}"/>
    <cellStyle name="Normal_Proracun vazdusnog grejanja i hladjenja Benzinska stanica" xfId="7" xr:uid="{00000000-0005-0000-0000-000005000000}"/>
    <cellStyle name="Normal_Sheet1" xfId="6" xr:uid="{00000000-0005-0000-0000-000006000000}"/>
    <cellStyle name="Normal_TENDER ZA PREBACIVANJE U PREDMER" xfId="2"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82</xdr:row>
      <xdr:rowOff>1438275</xdr:rowOff>
    </xdr:from>
    <xdr:to>
      <xdr:col>2</xdr:col>
      <xdr:colOff>184731</xdr:colOff>
      <xdr:row>83</xdr:row>
      <xdr:rowOff>262878</xdr:rowOff>
    </xdr:to>
    <xdr:sp macro="" textlink="">
      <xdr:nvSpPr>
        <xdr:cNvPr id="2" name="TextBox 99">
          <a:extLst>
            <a:ext uri="{FF2B5EF4-FFF2-40B4-BE49-F238E27FC236}">
              <a16:creationId xmlns:a16="http://schemas.microsoft.com/office/drawing/2014/main" id="{00000000-0008-0000-0300-000002000000}"/>
            </a:ext>
          </a:extLst>
        </xdr:cNvPr>
        <xdr:cNvSpPr txBox="1"/>
      </xdr:nvSpPr>
      <xdr:spPr>
        <a:xfrm>
          <a:off x="5838825" y="43014900"/>
          <a:ext cx="184731" cy="2628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1438275</xdr:rowOff>
    </xdr:from>
    <xdr:to>
      <xdr:col>2</xdr:col>
      <xdr:colOff>184731</xdr:colOff>
      <xdr:row>83</xdr:row>
      <xdr:rowOff>262878</xdr:rowOff>
    </xdr:to>
    <xdr:sp macro="" textlink="">
      <xdr:nvSpPr>
        <xdr:cNvPr id="3" name="TextBox 100">
          <a:extLst>
            <a:ext uri="{FF2B5EF4-FFF2-40B4-BE49-F238E27FC236}">
              <a16:creationId xmlns:a16="http://schemas.microsoft.com/office/drawing/2014/main" id="{00000000-0008-0000-0300-000003000000}"/>
            </a:ext>
          </a:extLst>
        </xdr:cNvPr>
        <xdr:cNvSpPr txBox="1"/>
      </xdr:nvSpPr>
      <xdr:spPr>
        <a:xfrm>
          <a:off x="5838825" y="43014900"/>
          <a:ext cx="184731" cy="2628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1438275</xdr:rowOff>
    </xdr:from>
    <xdr:to>
      <xdr:col>2</xdr:col>
      <xdr:colOff>184731</xdr:colOff>
      <xdr:row>83</xdr:row>
      <xdr:rowOff>262878</xdr:rowOff>
    </xdr:to>
    <xdr:sp macro="" textlink="">
      <xdr:nvSpPr>
        <xdr:cNvPr id="4" name="TextBox 101">
          <a:extLst>
            <a:ext uri="{FF2B5EF4-FFF2-40B4-BE49-F238E27FC236}">
              <a16:creationId xmlns:a16="http://schemas.microsoft.com/office/drawing/2014/main" id="{00000000-0008-0000-0300-000004000000}"/>
            </a:ext>
          </a:extLst>
        </xdr:cNvPr>
        <xdr:cNvSpPr txBox="1"/>
      </xdr:nvSpPr>
      <xdr:spPr>
        <a:xfrm>
          <a:off x="5838825" y="43014900"/>
          <a:ext cx="184731" cy="2628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1438275</xdr:rowOff>
    </xdr:from>
    <xdr:to>
      <xdr:col>2</xdr:col>
      <xdr:colOff>184731</xdr:colOff>
      <xdr:row>83</xdr:row>
      <xdr:rowOff>262878</xdr:rowOff>
    </xdr:to>
    <xdr:sp macro="" textlink="">
      <xdr:nvSpPr>
        <xdr:cNvPr id="5" name="TextBox 102">
          <a:extLst>
            <a:ext uri="{FF2B5EF4-FFF2-40B4-BE49-F238E27FC236}">
              <a16:creationId xmlns:a16="http://schemas.microsoft.com/office/drawing/2014/main" id="{00000000-0008-0000-0300-000005000000}"/>
            </a:ext>
          </a:extLst>
        </xdr:cNvPr>
        <xdr:cNvSpPr txBox="1"/>
      </xdr:nvSpPr>
      <xdr:spPr>
        <a:xfrm>
          <a:off x="5838825" y="43014900"/>
          <a:ext cx="184731" cy="2628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1438275</xdr:rowOff>
    </xdr:from>
    <xdr:to>
      <xdr:col>2</xdr:col>
      <xdr:colOff>184731</xdr:colOff>
      <xdr:row>83</xdr:row>
      <xdr:rowOff>262878</xdr:rowOff>
    </xdr:to>
    <xdr:sp macro="" textlink="">
      <xdr:nvSpPr>
        <xdr:cNvPr id="6" name="TextBox 103">
          <a:extLst>
            <a:ext uri="{FF2B5EF4-FFF2-40B4-BE49-F238E27FC236}">
              <a16:creationId xmlns:a16="http://schemas.microsoft.com/office/drawing/2014/main" id="{00000000-0008-0000-0300-000006000000}"/>
            </a:ext>
          </a:extLst>
        </xdr:cNvPr>
        <xdr:cNvSpPr txBox="1"/>
      </xdr:nvSpPr>
      <xdr:spPr>
        <a:xfrm>
          <a:off x="5838825" y="43014900"/>
          <a:ext cx="184731" cy="2628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1438275</xdr:rowOff>
    </xdr:from>
    <xdr:to>
      <xdr:col>2</xdr:col>
      <xdr:colOff>184731</xdr:colOff>
      <xdr:row>83</xdr:row>
      <xdr:rowOff>262878</xdr:rowOff>
    </xdr:to>
    <xdr:sp macro="" textlink="">
      <xdr:nvSpPr>
        <xdr:cNvPr id="7" name="TextBox 104">
          <a:extLst>
            <a:ext uri="{FF2B5EF4-FFF2-40B4-BE49-F238E27FC236}">
              <a16:creationId xmlns:a16="http://schemas.microsoft.com/office/drawing/2014/main" id="{00000000-0008-0000-0300-000007000000}"/>
            </a:ext>
          </a:extLst>
        </xdr:cNvPr>
        <xdr:cNvSpPr txBox="1"/>
      </xdr:nvSpPr>
      <xdr:spPr>
        <a:xfrm>
          <a:off x="5838825" y="43014900"/>
          <a:ext cx="184731" cy="2628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1438275</xdr:rowOff>
    </xdr:from>
    <xdr:to>
      <xdr:col>2</xdr:col>
      <xdr:colOff>184731</xdr:colOff>
      <xdr:row>83</xdr:row>
      <xdr:rowOff>262878</xdr:rowOff>
    </xdr:to>
    <xdr:sp macro="" textlink="">
      <xdr:nvSpPr>
        <xdr:cNvPr id="8" name="TextBox 105">
          <a:extLst>
            <a:ext uri="{FF2B5EF4-FFF2-40B4-BE49-F238E27FC236}">
              <a16:creationId xmlns:a16="http://schemas.microsoft.com/office/drawing/2014/main" id="{00000000-0008-0000-0300-000008000000}"/>
            </a:ext>
          </a:extLst>
        </xdr:cNvPr>
        <xdr:cNvSpPr txBox="1"/>
      </xdr:nvSpPr>
      <xdr:spPr>
        <a:xfrm>
          <a:off x="5838825" y="43014900"/>
          <a:ext cx="184731" cy="2628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1438275</xdr:rowOff>
    </xdr:from>
    <xdr:to>
      <xdr:col>2</xdr:col>
      <xdr:colOff>184731</xdr:colOff>
      <xdr:row>83</xdr:row>
      <xdr:rowOff>262878</xdr:rowOff>
    </xdr:to>
    <xdr:sp macro="" textlink="">
      <xdr:nvSpPr>
        <xdr:cNvPr id="9" name="TextBox 106">
          <a:extLst>
            <a:ext uri="{FF2B5EF4-FFF2-40B4-BE49-F238E27FC236}">
              <a16:creationId xmlns:a16="http://schemas.microsoft.com/office/drawing/2014/main" id="{00000000-0008-0000-0300-000009000000}"/>
            </a:ext>
          </a:extLst>
        </xdr:cNvPr>
        <xdr:cNvSpPr txBox="1"/>
      </xdr:nvSpPr>
      <xdr:spPr>
        <a:xfrm>
          <a:off x="5838825" y="43014900"/>
          <a:ext cx="184731" cy="2628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1438275</xdr:rowOff>
    </xdr:from>
    <xdr:to>
      <xdr:col>2</xdr:col>
      <xdr:colOff>184731</xdr:colOff>
      <xdr:row>83</xdr:row>
      <xdr:rowOff>262878</xdr:rowOff>
    </xdr:to>
    <xdr:sp macro="" textlink="">
      <xdr:nvSpPr>
        <xdr:cNvPr id="10" name="TextBox 107">
          <a:extLst>
            <a:ext uri="{FF2B5EF4-FFF2-40B4-BE49-F238E27FC236}">
              <a16:creationId xmlns:a16="http://schemas.microsoft.com/office/drawing/2014/main" id="{00000000-0008-0000-0300-00000A000000}"/>
            </a:ext>
          </a:extLst>
        </xdr:cNvPr>
        <xdr:cNvSpPr txBox="1"/>
      </xdr:nvSpPr>
      <xdr:spPr>
        <a:xfrm>
          <a:off x="5838825" y="43014900"/>
          <a:ext cx="184731" cy="2628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352425</xdr:rowOff>
    </xdr:from>
    <xdr:to>
      <xdr:col>2</xdr:col>
      <xdr:colOff>184731</xdr:colOff>
      <xdr:row>88</xdr:row>
      <xdr:rowOff>264560</xdr:rowOff>
    </xdr:to>
    <xdr:sp macro="" textlink="">
      <xdr:nvSpPr>
        <xdr:cNvPr id="11" name="TextBox 143">
          <a:extLst>
            <a:ext uri="{FF2B5EF4-FFF2-40B4-BE49-F238E27FC236}">
              <a16:creationId xmlns:a16="http://schemas.microsoft.com/office/drawing/2014/main" id="{00000000-0008-0000-0300-00000B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352425</xdr:rowOff>
    </xdr:from>
    <xdr:to>
      <xdr:col>2</xdr:col>
      <xdr:colOff>184731</xdr:colOff>
      <xdr:row>88</xdr:row>
      <xdr:rowOff>264560</xdr:rowOff>
    </xdr:to>
    <xdr:sp macro="" textlink="">
      <xdr:nvSpPr>
        <xdr:cNvPr id="12" name="TextBox 144">
          <a:extLst>
            <a:ext uri="{FF2B5EF4-FFF2-40B4-BE49-F238E27FC236}">
              <a16:creationId xmlns:a16="http://schemas.microsoft.com/office/drawing/2014/main" id="{00000000-0008-0000-0300-00000C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352425</xdr:rowOff>
    </xdr:from>
    <xdr:to>
      <xdr:col>2</xdr:col>
      <xdr:colOff>184731</xdr:colOff>
      <xdr:row>88</xdr:row>
      <xdr:rowOff>264560</xdr:rowOff>
    </xdr:to>
    <xdr:sp macro="" textlink="">
      <xdr:nvSpPr>
        <xdr:cNvPr id="13" name="TextBox 145">
          <a:extLst>
            <a:ext uri="{FF2B5EF4-FFF2-40B4-BE49-F238E27FC236}">
              <a16:creationId xmlns:a16="http://schemas.microsoft.com/office/drawing/2014/main" id="{00000000-0008-0000-0300-00000D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352425</xdr:rowOff>
    </xdr:from>
    <xdr:to>
      <xdr:col>2</xdr:col>
      <xdr:colOff>184731</xdr:colOff>
      <xdr:row>88</xdr:row>
      <xdr:rowOff>264560</xdr:rowOff>
    </xdr:to>
    <xdr:sp macro="" textlink="">
      <xdr:nvSpPr>
        <xdr:cNvPr id="14" name="TextBox 146">
          <a:extLst>
            <a:ext uri="{FF2B5EF4-FFF2-40B4-BE49-F238E27FC236}">
              <a16:creationId xmlns:a16="http://schemas.microsoft.com/office/drawing/2014/main" id="{00000000-0008-0000-0300-00000E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352425</xdr:rowOff>
    </xdr:from>
    <xdr:to>
      <xdr:col>2</xdr:col>
      <xdr:colOff>184731</xdr:colOff>
      <xdr:row>88</xdr:row>
      <xdr:rowOff>264560</xdr:rowOff>
    </xdr:to>
    <xdr:sp macro="" textlink="">
      <xdr:nvSpPr>
        <xdr:cNvPr id="15" name="TextBox 147">
          <a:extLst>
            <a:ext uri="{FF2B5EF4-FFF2-40B4-BE49-F238E27FC236}">
              <a16:creationId xmlns:a16="http://schemas.microsoft.com/office/drawing/2014/main" id="{00000000-0008-0000-0300-00000F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352425</xdr:rowOff>
    </xdr:from>
    <xdr:to>
      <xdr:col>2</xdr:col>
      <xdr:colOff>184731</xdr:colOff>
      <xdr:row>88</xdr:row>
      <xdr:rowOff>264560</xdr:rowOff>
    </xdr:to>
    <xdr:sp macro="" textlink="">
      <xdr:nvSpPr>
        <xdr:cNvPr id="16" name="TextBox 148">
          <a:extLst>
            <a:ext uri="{FF2B5EF4-FFF2-40B4-BE49-F238E27FC236}">
              <a16:creationId xmlns:a16="http://schemas.microsoft.com/office/drawing/2014/main" id="{00000000-0008-0000-0300-000010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352425</xdr:rowOff>
    </xdr:from>
    <xdr:to>
      <xdr:col>2</xdr:col>
      <xdr:colOff>184731</xdr:colOff>
      <xdr:row>88</xdr:row>
      <xdr:rowOff>264560</xdr:rowOff>
    </xdr:to>
    <xdr:sp macro="" textlink="">
      <xdr:nvSpPr>
        <xdr:cNvPr id="17" name="TextBox 149">
          <a:extLst>
            <a:ext uri="{FF2B5EF4-FFF2-40B4-BE49-F238E27FC236}">
              <a16:creationId xmlns:a16="http://schemas.microsoft.com/office/drawing/2014/main" id="{00000000-0008-0000-0300-000011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352425</xdr:rowOff>
    </xdr:from>
    <xdr:to>
      <xdr:col>2</xdr:col>
      <xdr:colOff>184731</xdr:colOff>
      <xdr:row>88</xdr:row>
      <xdr:rowOff>264560</xdr:rowOff>
    </xdr:to>
    <xdr:sp macro="" textlink="">
      <xdr:nvSpPr>
        <xdr:cNvPr id="18" name="TextBox 150">
          <a:extLst>
            <a:ext uri="{FF2B5EF4-FFF2-40B4-BE49-F238E27FC236}">
              <a16:creationId xmlns:a16="http://schemas.microsoft.com/office/drawing/2014/main" id="{00000000-0008-0000-0300-000012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352425</xdr:rowOff>
    </xdr:from>
    <xdr:to>
      <xdr:col>2</xdr:col>
      <xdr:colOff>184731</xdr:colOff>
      <xdr:row>88</xdr:row>
      <xdr:rowOff>264560</xdr:rowOff>
    </xdr:to>
    <xdr:sp macro="" textlink="">
      <xdr:nvSpPr>
        <xdr:cNvPr id="19" name="TextBox 151">
          <a:extLst>
            <a:ext uri="{FF2B5EF4-FFF2-40B4-BE49-F238E27FC236}">
              <a16:creationId xmlns:a16="http://schemas.microsoft.com/office/drawing/2014/main" id="{00000000-0008-0000-0300-000013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oneCellAnchor>
    <xdr:from>
      <xdr:col>2</xdr:col>
      <xdr:colOff>0</xdr:colOff>
      <xdr:row>86</xdr:row>
      <xdr:rowOff>352425</xdr:rowOff>
    </xdr:from>
    <xdr:ext cx="184731" cy="264560"/>
    <xdr:sp macro="" textlink="">
      <xdr:nvSpPr>
        <xdr:cNvPr id="20" name="TextBox 143">
          <a:extLst>
            <a:ext uri="{FF2B5EF4-FFF2-40B4-BE49-F238E27FC236}">
              <a16:creationId xmlns:a16="http://schemas.microsoft.com/office/drawing/2014/main" id="{00000000-0008-0000-0300-000014000000}"/>
            </a:ext>
          </a:extLst>
        </xdr:cNvPr>
        <xdr:cNvSpPr txBox="1"/>
      </xdr:nvSpPr>
      <xdr:spPr>
        <a:xfrm>
          <a:off x="5838825" y="443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21" name="TextBox 144">
          <a:extLst>
            <a:ext uri="{FF2B5EF4-FFF2-40B4-BE49-F238E27FC236}">
              <a16:creationId xmlns:a16="http://schemas.microsoft.com/office/drawing/2014/main" id="{00000000-0008-0000-0300-000015000000}"/>
            </a:ext>
          </a:extLst>
        </xdr:cNvPr>
        <xdr:cNvSpPr txBox="1"/>
      </xdr:nvSpPr>
      <xdr:spPr>
        <a:xfrm>
          <a:off x="5838825" y="443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22" name="TextBox 145">
          <a:extLst>
            <a:ext uri="{FF2B5EF4-FFF2-40B4-BE49-F238E27FC236}">
              <a16:creationId xmlns:a16="http://schemas.microsoft.com/office/drawing/2014/main" id="{00000000-0008-0000-0300-000016000000}"/>
            </a:ext>
          </a:extLst>
        </xdr:cNvPr>
        <xdr:cNvSpPr txBox="1"/>
      </xdr:nvSpPr>
      <xdr:spPr>
        <a:xfrm>
          <a:off x="5838825" y="443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23" name="TextBox 146">
          <a:extLst>
            <a:ext uri="{FF2B5EF4-FFF2-40B4-BE49-F238E27FC236}">
              <a16:creationId xmlns:a16="http://schemas.microsoft.com/office/drawing/2014/main" id="{00000000-0008-0000-0300-000017000000}"/>
            </a:ext>
          </a:extLst>
        </xdr:cNvPr>
        <xdr:cNvSpPr txBox="1"/>
      </xdr:nvSpPr>
      <xdr:spPr>
        <a:xfrm>
          <a:off x="5838825" y="443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24" name="TextBox 147">
          <a:extLst>
            <a:ext uri="{FF2B5EF4-FFF2-40B4-BE49-F238E27FC236}">
              <a16:creationId xmlns:a16="http://schemas.microsoft.com/office/drawing/2014/main" id="{00000000-0008-0000-0300-000018000000}"/>
            </a:ext>
          </a:extLst>
        </xdr:cNvPr>
        <xdr:cNvSpPr txBox="1"/>
      </xdr:nvSpPr>
      <xdr:spPr>
        <a:xfrm>
          <a:off x="5838825" y="443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25" name="TextBox 148">
          <a:extLst>
            <a:ext uri="{FF2B5EF4-FFF2-40B4-BE49-F238E27FC236}">
              <a16:creationId xmlns:a16="http://schemas.microsoft.com/office/drawing/2014/main" id="{00000000-0008-0000-0300-000019000000}"/>
            </a:ext>
          </a:extLst>
        </xdr:cNvPr>
        <xdr:cNvSpPr txBox="1"/>
      </xdr:nvSpPr>
      <xdr:spPr>
        <a:xfrm>
          <a:off x="5838825" y="443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26" name="TextBox 149">
          <a:extLst>
            <a:ext uri="{FF2B5EF4-FFF2-40B4-BE49-F238E27FC236}">
              <a16:creationId xmlns:a16="http://schemas.microsoft.com/office/drawing/2014/main" id="{00000000-0008-0000-0300-00001A000000}"/>
            </a:ext>
          </a:extLst>
        </xdr:cNvPr>
        <xdr:cNvSpPr txBox="1"/>
      </xdr:nvSpPr>
      <xdr:spPr>
        <a:xfrm>
          <a:off x="5838825" y="443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27" name="TextBox 150">
          <a:extLst>
            <a:ext uri="{FF2B5EF4-FFF2-40B4-BE49-F238E27FC236}">
              <a16:creationId xmlns:a16="http://schemas.microsoft.com/office/drawing/2014/main" id="{00000000-0008-0000-0300-00001B000000}"/>
            </a:ext>
          </a:extLst>
        </xdr:cNvPr>
        <xdr:cNvSpPr txBox="1"/>
      </xdr:nvSpPr>
      <xdr:spPr>
        <a:xfrm>
          <a:off x="5838825" y="443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28" name="TextBox 151">
          <a:extLst>
            <a:ext uri="{FF2B5EF4-FFF2-40B4-BE49-F238E27FC236}">
              <a16:creationId xmlns:a16="http://schemas.microsoft.com/office/drawing/2014/main" id="{00000000-0008-0000-0300-00001C000000}"/>
            </a:ext>
          </a:extLst>
        </xdr:cNvPr>
        <xdr:cNvSpPr txBox="1"/>
      </xdr:nvSpPr>
      <xdr:spPr>
        <a:xfrm>
          <a:off x="5838825" y="443103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2</xdr:col>
      <xdr:colOff>0</xdr:colOff>
      <xdr:row>87</xdr:row>
      <xdr:rowOff>371475</xdr:rowOff>
    </xdr:from>
    <xdr:to>
      <xdr:col>2</xdr:col>
      <xdr:colOff>184731</xdr:colOff>
      <xdr:row>88</xdr:row>
      <xdr:rowOff>264560</xdr:rowOff>
    </xdr:to>
    <xdr:sp macro="" textlink="">
      <xdr:nvSpPr>
        <xdr:cNvPr id="29" name="TextBox 143">
          <a:extLst>
            <a:ext uri="{FF2B5EF4-FFF2-40B4-BE49-F238E27FC236}">
              <a16:creationId xmlns:a16="http://schemas.microsoft.com/office/drawing/2014/main" id="{00000000-0008-0000-0300-00001D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371475</xdr:rowOff>
    </xdr:from>
    <xdr:to>
      <xdr:col>2</xdr:col>
      <xdr:colOff>184731</xdr:colOff>
      <xdr:row>88</xdr:row>
      <xdr:rowOff>264560</xdr:rowOff>
    </xdr:to>
    <xdr:sp macro="" textlink="">
      <xdr:nvSpPr>
        <xdr:cNvPr id="30" name="TextBox 144">
          <a:extLst>
            <a:ext uri="{FF2B5EF4-FFF2-40B4-BE49-F238E27FC236}">
              <a16:creationId xmlns:a16="http://schemas.microsoft.com/office/drawing/2014/main" id="{00000000-0008-0000-0300-00001E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371475</xdr:rowOff>
    </xdr:from>
    <xdr:to>
      <xdr:col>2</xdr:col>
      <xdr:colOff>184731</xdr:colOff>
      <xdr:row>88</xdr:row>
      <xdr:rowOff>264560</xdr:rowOff>
    </xdr:to>
    <xdr:sp macro="" textlink="">
      <xdr:nvSpPr>
        <xdr:cNvPr id="31" name="TextBox 145">
          <a:extLst>
            <a:ext uri="{FF2B5EF4-FFF2-40B4-BE49-F238E27FC236}">
              <a16:creationId xmlns:a16="http://schemas.microsoft.com/office/drawing/2014/main" id="{00000000-0008-0000-0300-00001F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371475</xdr:rowOff>
    </xdr:from>
    <xdr:to>
      <xdr:col>2</xdr:col>
      <xdr:colOff>184731</xdr:colOff>
      <xdr:row>88</xdr:row>
      <xdr:rowOff>264560</xdr:rowOff>
    </xdr:to>
    <xdr:sp macro="" textlink="">
      <xdr:nvSpPr>
        <xdr:cNvPr id="32" name="TextBox 146">
          <a:extLst>
            <a:ext uri="{FF2B5EF4-FFF2-40B4-BE49-F238E27FC236}">
              <a16:creationId xmlns:a16="http://schemas.microsoft.com/office/drawing/2014/main" id="{00000000-0008-0000-0300-000020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371475</xdr:rowOff>
    </xdr:from>
    <xdr:to>
      <xdr:col>2</xdr:col>
      <xdr:colOff>184731</xdr:colOff>
      <xdr:row>88</xdr:row>
      <xdr:rowOff>264560</xdr:rowOff>
    </xdr:to>
    <xdr:sp macro="" textlink="">
      <xdr:nvSpPr>
        <xdr:cNvPr id="33" name="TextBox 147">
          <a:extLst>
            <a:ext uri="{FF2B5EF4-FFF2-40B4-BE49-F238E27FC236}">
              <a16:creationId xmlns:a16="http://schemas.microsoft.com/office/drawing/2014/main" id="{00000000-0008-0000-0300-000021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371475</xdr:rowOff>
    </xdr:from>
    <xdr:to>
      <xdr:col>2</xdr:col>
      <xdr:colOff>184731</xdr:colOff>
      <xdr:row>88</xdr:row>
      <xdr:rowOff>264560</xdr:rowOff>
    </xdr:to>
    <xdr:sp macro="" textlink="">
      <xdr:nvSpPr>
        <xdr:cNvPr id="34" name="TextBox 148">
          <a:extLst>
            <a:ext uri="{FF2B5EF4-FFF2-40B4-BE49-F238E27FC236}">
              <a16:creationId xmlns:a16="http://schemas.microsoft.com/office/drawing/2014/main" id="{00000000-0008-0000-0300-000022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371475</xdr:rowOff>
    </xdr:from>
    <xdr:to>
      <xdr:col>2</xdr:col>
      <xdr:colOff>184731</xdr:colOff>
      <xdr:row>88</xdr:row>
      <xdr:rowOff>264560</xdr:rowOff>
    </xdr:to>
    <xdr:sp macro="" textlink="">
      <xdr:nvSpPr>
        <xdr:cNvPr id="35" name="TextBox 149">
          <a:extLst>
            <a:ext uri="{FF2B5EF4-FFF2-40B4-BE49-F238E27FC236}">
              <a16:creationId xmlns:a16="http://schemas.microsoft.com/office/drawing/2014/main" id="{00000000-0008-0000-0300-000023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371475</xdr:rowOff>
    </xdr:from>
    <xdr:to>
      <xdr:col>2</xdr:col>
      <xdr:colOff>184731</xdr:colOff>
      <xdr:row>88</xdr:row>
      <xdr:rowOff>264560</xdr:rowOff>
    </xdr:to>
    <xdr:sp macro="" textlink="">
      <xdr:nvSpPr>
        <xdr:cNvPr id="36" name="TextBox 150">
          <a:extLst>
            <a:ext uri="{FF2B5EF4-FFF2-40B4-BE49-F238E27FC236}">
              <a16:creationId xmlns:a16="http://schemas.microsoft.com/office/drawing/2014/main" id="{00000000-0008-0000-0300-000024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371475</xdr:rowOff>
    </xdr:from>
    <xdr:to>
      <xdr:col>2</xdr:col>
      <xdr:colOff>184731</xdr:colOff>
      <xdr:row>88</xdr:row>
      <xdr:rowOff>264560</xdr:rowOff>
    </xdr:to>
    <xdr:sp macro="" textlink="">
      <xdr:nvSpPr>
        <xdr:cNvPr id="37" name="TextBox 151">
          <a:extLst>
            <a:ext uri="{FF2B5EF4-FFF2-40B4-BE49-F238E27FC236}">
              <a16:creationId xmlns:a16="http://schemas.microsoft.com/office/drawing/2014/main" id="{00000000-0008-0000-0300-000025000000}"/>
            </a:ext>
          </a:extLst>
        </xdr:cNvPr>
        <xdr:cNvSpPr txBox="1"/>
      </xdr:nvSpPr>
      <xdr:spPr>
        <a:xfrm>
          <a:off x="5838825" y="4450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333375</xdr:rowOff>
    </xdr:from>
    <xdr:to>
      <xdr:col>2</xdr:col>
      <xdr:colOff>184731</xdr:colOff>
      <xdr:row>83</xdr:row>
      <xdr:rowOff>270443</xdr:rowOff>
    </xdr:to>
    <xdr:sp macro="" textlink="">
      <xdr:nvSpPr>
        <xdr:cNvPr id="74" name="TextBox 99">
          <a:extLst>
            <a:ext uri="{FF2B5EF4-FFF2-40B4-BE49-F238E27FC236}">
              <a16:creationId xmlns:a16="http://schemas.microsoft.com/office/drawing/2014/main" id="{22F63390-CE1D-45B6-98ED-6B9B34542DC9}"/>
            </a:ext>
          </a:extLst>
        </xdr:cNvPr>
        <xdr:cNvSpPr txBox="1"/>
      </xdr:nvSpPr>
      <xdr:spPr>
        <a:xfrm>
          <a:off x="6004560" y="47615475"/>
          <a:ext cx="184731" cy="27234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333375</xdr:rowOff>
    </xdr:from>
    <xdr:to>
      <xdr:col>2</xdr:col>
      <xdr:colOff>184731</xdr:colOff>
      <xdr:row>83</xdr:row>
      <xdr:rowOff>270443</xdr:rowOff>
    </xdr:to>
    <xdr:sp macro="" textlink="">
      <xdr:nvSpPr>
        <xdr:cNvPr id="75" name="TextBox 100">
          <a:extLst>
            <a:ext uri="{FF2B5EF4-FFF2-40B4-BE49-F238E27FC236}">
              <a16:creationId xmlns:a16="http://schemas.microsoft.com/office/drawing/2014/main" id="{B5E10949-7C0C-4770-A323-7107C558E788}"/>
            </a:ext>
          </a:extLst>
        </xdr:cNvPr>
        <xdr:cNvSpPr txBox="1"/>
      </xdr:nvSpPr>
      <xdr:spPr>
        <a:xfrm>
          <a:off x="6004560" y="47615475"/>
          <a:ext cx="184731" cy="27234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333375</xdr:rowOff>
    </xdr:from>
    <xdr:to>
      <xdr:col>2</xdr:col>
      <xdr:colOff>184731</xdr:colOff>
      <xdr:row>83</xdr:row>
      <xdr:rowOff>270443</xdr:rowOff>
    </xdr:to>
    <xdr:sp macro="" textlink="">
      <xdr:nvSpPr>
        <xdr:cNvPr id="76" name="TextBox 101">
          <a:extLst>
            <a:ext uri="{FF2B5EF4-FFF2-40B4-BE49-F238E27FC236}">
              <a16:creationId xmlns:a16="http://schemas.microsoft.com/office/drawing/2014/main" id="{D3EE3184-E3F2-44A4-BCF7-D96A74F45DDE}"/>
            </a:ext>
          </a:extLst>
        </xdr:cNvPr>
        <xdr:cNvSpPr txBox="1"/>
      </xdr:nvSpPr>
      <xdr:spPr>
        <a:xfrm>
          <a:off x="6004560" y="47615475"/>
          <a:ext cx="184731" cy="27234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333375</xdr:rowOff>
    </xdr:from>
    <xdr:to>
      <xdr:col>2</xdr:col>
      <xdr:colOff>184731</xdr:colOff>
      <xdr:row>83</xdr:row>
      <xdr:rowOff>270443</xdr:rowOff>
    </xdr:to>
    <xdr:sp macro="" textlink="">
      <xdr:nvSpPr>
        <xdr:cNvPr id="77" name="TextBox 102">
          <a:extLst>
            <a:ext uri="{FF2B5EF4-FFF2-40B4-BE49-F238E27FC236}">
              <a16:creationId xmlns:a16="http://schemas.microsoft.com/office/drawing/2014/main" id="{786FEFEC-6374-4AF1-B450-6F5325697933}"/>
            </a:ext>
          </a:extLst>
        </xdr:cNvPr>
        <xdr:cNvSpPr txBox="1"/>
      </xdr:nvSpPr>
      <xdr:spPr>
        <a:xfrm>
          <a:off x="6004560" y="47615475"/>
          <a:ext cx="184731" cy="27234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333375</xdr:rowOff>
    </xdr:from>
    <xdr:to>
      <xdr:col>2</xdr:col>
      <xdr:colOff>184731</xdr:colOff>
      <xdr:row>83</xdr:row>
      <xdr:rowOff>270443</xdr:rowOff>
    </xdr:to>
    <xdr:sp macro="" textlink="">
      <xdr:nvSpPr>
        <xdr:cNvPr id="78" name="TextBox 103">
          <a:extLst>
            <a:ext uri="{FF2B5EF4-FFF2-40B4-BE49-F238E27FC236}">
              <a16:creationId xmlns:a16="http://schemas.microsoft.com/office/drawing/2014/main" id="{DD73C3E6-4A18-4904-8F84-23308B6CA5CB}"/>
            </a:ext>
          </a:extLst>
        </xdr:cNvPr>
        <xdr:cNvSpPr txBox="1"/>
      </xdr:nvSpPr>
      <xdr:spPr>
        <a:xfrm>
          <a:off x="6004560" y="47615475"/>
          <a:ext cx="184731" cy="27234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333375</xdr:rowOff>
    </xdr:from>
    <xdr:to>
      <xdr:col>2</xdr:col>
      <xdr:colOff>184731</xdr:colOff>
      <xdr:row>83</xdr:row>
      <xdr:rowOff>270443</xdr:rowOff>
    </xdr:to>
    <xdr:sp macro="" textlink="">
      <xdr:nvSpPr>
        <xdr:cNvPr id="79" name="TextBox 104">
          <a:extLst>
            <a:ext uri="{FF2B5EF4-FFF2-40B4-BE49-F238E27FC236}">
              <a16:creationId xmlns:a16="http://schemas.microsoft.com/office/drawing/2014/main" id="{ED84AF0E-4747-4A78-9BC4-FC0D752EAE4D}"/>
            </a:ext>
          </a:extLst>
        </xdr:cNvPr>
        <xdr:cNvSpPr txBox="1"/>
      </xdr:nvSpPr>
      <xdr:spPr>
        <a:xfrm>
          <a:off x="6004560" y="47615475"/>
          <a:ext cx="184731" cy="27234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333375</xdr:rowOff>
    </xdr:from>
    <xdr:to>
      <xdr:col>2</xdr:col>
      <xdr:colOff>184731</xdr:colOff>
      <xdr:row>83</xdr:row>
      <xdr:rowOff>270443</xdr:rowOff>
    </xdr:to>
    <xdr:sp macro="" textlink="">
      <xdr:nvSpPr>
        <xdr:cNvPr id="80" name="TextBox 105">
          <a:extLst>
            <a:ext uri="{FF2B5EF4-FFF2-40B4-BE49-F238E27FC236}">
              <a16:creationId xmlns:a16="http://schemas.microsoft.com/office/drawing/2014/main" id="{F47D0285-C6A3-4546-A80C-79C3E4E70290}"/>
            </a:ext>
          </a:extLst>
        </xdr:cNvPr>
        <xdr:cNvSpPr txBox="1"/>
      </xdr:nvSpPr>
      <xdr:spPr>
        <a:xfrm>
          <a:off x="6004560" y="47615475"/>
          <a:ext cx="184731" cy="27234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333375</xdr:rowOff>
    </xdr:from>
    <xdr:to>
      <xdr:col>2</xdr:col>
      <xdr:colOff>184731</xdr:colOff>
      <xdr:row>83</xdr:row>
      <xdr:rowOff>270443</xdr:rowOff>
    </xdr:to>
    <xdr:sp macro="" textlink="">
      <xdr:nvSpPr>
        <xdr:cNvPr id="81" name="TextBox 106">
          <a:extLst>
            <a:ext uri="{FF2B5EF4-FFF2-40B4-BE49-F238E27FC236}">
              <a16:creationId xmlns:a16="http://schemas.microsoft.com/office/drawing/2014/main" id="{DC80A06A-C147-4ABD-94ED-6138E8DD2707}"/>
            </a:ext>
          </a:extLst>
        </xdr:cNvPr>
        <xdr:cNvSpPr txBox="1"/>
      </xdr:nvSpPr>
      <xdr:spPr>
        <a:xfrm>
          <a:off x="6004560" y="47615475"/>
          <a:ext cx="184731" cy="27234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82</xdr:row>
      <xdr:rowOff>333375</xdr:rowOff>
    </xdr:from>
    <xdr:to>
      <xdr:col>2</xdr:col>
      <xdr:colOff>184731</xdr:colOff>
      <xdr:row>83</xdr:row>
      <xdr:rowOff>270443</xdr:rowOff>
    </xdr:to>
    <xdr:sp macro="" textlink="">
      <xdr:nvSpPr>
        <xdr:cNvPr id="82" name="TextBox 107">
          <a:extLst>
            <a:ext uri="{FF2B5EF4-FFF2-40B4-BE49-F238E27FC236}">
              <a16:creationId xmlns:a16="http://schemas.microsoft.com/office/drawing/2014/main" id="{19861AA2-41BE-40BD-A170-58D8BC67890A}"/>
            </a:ext>
          </a:extLst>
        </xdr:cNvPr>
        <xdr:cNvSpPr txBox="1"/>
      </xdr:nvSpPr>
      <xdr:spPr>
        <a:xfrm>
          <a:off x="6004560" y="47615475"/>
          <a:ext cx="184731" cy="27234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88</xdr:row>
      <xdr:rowOff>1905</xdr:rowOff>
    </xdr:from>
    <xdr:to>
      <xdr:col>2</xdr:col>
      <xdr:colOff>184731</xdr:colOff>
      <xdr:row>88</xdr:row>
      <xdr:rowOff>272064</xdr:rowOff>
    </xdr:to>
    <xdr:sp macro="" textlink="">
      <xdr:nvSpPr>
        <xdr:cNvPr id="83" name="TextBox 143">
          <a:extLst>
            <a:ext uri="{FF2B5EF4-FFF2-40B4-BE49-F238E27FC236}">
              <a16:creationId xmlns:a16="http://schemas.microsoft.com/office/drawing/2014/main" id="{8650CF35-D5CF-4B23-8F8E-E9A55339751D}"/>
            </a:ext>
          </a:extLst>
        </xdr:cNvPr>
        <xdr:cNvSpPr txBox="1"/>
      </xdr:nvSpPr>
      <xdr:spPr>
        <a:xfrm>
          <a:off x="6004560" y="49143285"/>
          <a:ext cx="184731" cy="27015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88</xdr:row>
      <xdr:rowOff>1905</xdr:rowOff>
    </xdr:from>
    <xdr:to>
      <xdr:col>2</xdr:col>
      <xdr:colOff>184731</xdr:colOff>
      <xdr:row>88</xdr:row>
      <xdr:rowOff>272064</xdr:rowOff>
    </xdr:to>
    <xdr:sp macro="" textlink="">
      <xdr:nvSpPr>
        <xdr:cNvPr id="84" name="TextBox 144">
          <a:extLst>
            <a:ext uri="{FF2B5EF4-FFF2-40B4-BE49-F238E27FC236}">
              <a16:creationId xmlns:a16="http://schemas.microsoft.com/office/drawing/2014/main" id="{90C26BE4-31E5-4F80-9EFE-9C4BC9B78170}"/>
            </a:ext>
          </a:extLst>
        </xdr:cNvPr>
        <xdr:cNvSpPr txBox="1"/>
      </xdr:nvSpPr>
      <xdr:spPr>
        <a:xfrm>
          <a:off x="6004560" y="49143285"/>
          <a:ext cx="184731" cy="27015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88</xdr:row>
      <xdr:rowOff>1905</xdr:rowOff>
    </xdr:from>
    <xdr:to>
      <xdr:col>2</xdr:col>
      <xdr:colOff>184731</xdr:colOff>
      <xdr:row>88</xdr:row>
      <xdr:rowOff>272064</xdr:rowOff>
    </xdr:to>
    <xdr:sp macro="" textlink="">
      <xdr:nvSpPr>
        <xdr:cNvPr id="85" name="TextBox 145">
          <a:extLst>
            <a:ext uri="{FF2B5EF4-FFF2-40B4-BE49-F238E27FC236}">
              <a16:creationId xmlns:a16="http://schemas.microsoft.com/office/drawing/2014/main" id="{2A7AA7D9-C9CC-4B98-AF97-4553B91029D2}"/>
            </a:ext>
          </a:extLst>
        </xdr:cNvPr>
        <xdr:cNvSpPr txBox="1"/>
      </xdr:nvSpPr>
      <xdr:spPr>
        <a:xfrm>
          <a:off x="6004560" y="49143285"/>
          <a:ext cx="184731" cy="27015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88</xdr:row>
      <xdr:rowOff>1905</xdr:rowOff>
    </xdr:from>
    <xdr:to>
      <xdr:col>2</xdr:col>
      <xdr:colOff>184731</xdr:colOff>
      <xdr:row>88</xdr:row>
      <xdr:rowOff>272064</xdr:rowOff>
    </xdr:to>
    <xdr:sp macro="" textlink="">
      <xdr:nvSpPr>
        <xdr:cNvPr id="86" name="TextBox 146">
          <a:extLst>
            <a:ext uri="{FF2B5EF4-FFF2-40B4-BE49-F238E27FC236}">
              <a16:creationId xmlns:a16="http://schemas.microsoft.com/office/drawing/2014/main" id="{AD4FD00E-D5C2-4401-864E-1F89C44C82D5}"/>
            </a:ext>
          </a:extLst>
        </xdr:cNvPr>
        <xdr:cNvSpPr txBox="1"/>
      </xdr:nvSpPr>
      <xdr:spPr>
        <a:xfrm>
          <a:off x="6004560" y="49143285"/>
          <a:ext cx="184731" cy="27015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88</xdr:row>
      <xdr:rowOff>1905</xdr:rowOff>
    </xdr:from>
    <xdr:to>
      <xdr:col>2</xdr:col>
      <xdr:colOff>184731</xdr:colOff>
      <xdr:row>88</xdr:row>
      <xdr:rowOff>272064</xdr:rowOff>
    </xdr:to>
    <xdr:sp macro="" textlink="">
      <xdr:nvSpPr>
        <xdr:cNvPr id="87" name="TextBox 147">
          <a:extLst>
            <a:ext uri="{FF2B5EF4-FFF2-40B4-BE49-F238E27FC236}">
              <a16:creationId xmlns:a16="http://schemas.microsoft.com/office/drawing/2014/main" id="{15BACE25-7E54-4FE5-BDEA-041F27FD2ED7}"/>
            </a:ext>
          </a:extLst>
        </xdr:cNvPr>
        <xdr:cNvSpPr txBox="1"/>
      </xdr:nvSpPr>
      <xdr:spPr>
        <a:xfrm>
          <a:off x="6004560" y="49143285"/>
          <a:ext cx="184731" cy="27015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88</xdr:row>
      <xdr:rowOff>1905</xdr:rowOff>
    </xdr:from>
    <xdr:to>
      <xdr:col>2</xdr:col>
      <xdr:colOff>184731</xdr:colOff>
      <xdr:row>88</xdr:row>
      <xdr:rowOff>272064</xdr:rowOff>
    </xdr:to>
    <xdr:sp macro="" textlink="">
      <xdr:nvSpPr>
        <xdr:cNvPr id="88" name="TextBox 148">
          <a:extLst>
            <a:ext uri="{FF2B5EF4-FFF2-40B4-BE49-F238E27FC236}">
              <a16:creationId xmlns:a16="http://schemas.microsoft.com/office/drawing/2014/main" id="{71149973-15E1-4E27-8F38-A4895A0F2DE8}"/>
            </a:ext>
          </a:extLst>
        </xdr:cNvPr>
        <xdr:cNvSpPr txBox="1"/>
      </xdr:nvSpPr>
      <xdr:spPr>
        <a:xfrm>
          <a:off x="6004560" y="49143285"/>
          <a:ext cx="184731" cy="27015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88</xdr:row>
      <xdr:rowOff>1905</xdr:rowOff>
    </xdr:from>
    <xdr:to>
      <xdr:col>2</xdr:col>
      <xdr:colOff>184731</xdr:colOff>
      <xdr:row>88</xdr:row>
      <xdr:rowOff>272064</xdr:rowOff>
    </xdr:to>
    <xdr:sp macro="" textlink="">
      <xdr:nvSpPr>
        <xdr:cNvPr id="89" name="TextBox 149">
          <a:extLst>
            <a:ext uri="{FF2B5EF4-FFF2-40B4-BE49-F238E27FC236}">
              <a16:creationId xmlns:a16="http://schemas.microsoft.com/office/drawing/2014/main" id="{B7B98612-0DA2-4A4B-BF23-D918E93A970E}"/>
            </a:ext>
          </a:extLst>
        </xdr:cNvPr>
        <xdr:cNvSpPr txBox="1"/>
      </xdr:nvSpPr>
      <xdr:spPr>
        <a:xfrm>
          <a:off x="6004560" y="49143285"/>
          <a:ext cx="184731" cy="27015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88</xdr:row>
      <xdr:rowOff>1905</xdr:rowOff>
    </xdr:from>
    <xdr:to>
      <xdr:col>2</xdr:col>
      <xdr:colOff>184731</xdr:colOff>
      <xdr:row>88</xdr:row>
      <xdr:rowOff>272064</xdr:rowOff>
    </xdr:to>
    <xdr:sp macro="" textlink="">
      <xdr:nvSpPr>
        <xdr:cNvPr id="90" name="TextBox 150">
          <a:extLst>
            <a:ext uri="{FF2B5EF4-FFF2-40B4-BE49-F238E27FC236}">
              <a16:creationId xmlns:a16="http://schemas.microsoft.com/office/drawing/2014/main" id="{DBBC6676-3F08-4DA9-A752-1C491F1F8AA3}"/>
            </a:ext>
          </a:extLst>
        </xdr:cNvPr>
        <xdr:cNvSpPr txBox="1"/>
      </xdr:nvSpPr>
      <xdr:spPr>
        <a:xfrm>
          <a:off x="6004560" y="49143285"/>
          <a:ext cx="184731" cy="27015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88</xdr:row>
      <xdr:rowOff>1905</xdr:rowOff>
    </xdr:from>
    <xdr:to>
      <xdr:col>2</xdr:col>
      <xdr:colOff>184731</xdr:colOff>
      <xdr:row>88</xdr:row>
      <xdr:rowOff>272064</xdr:rowOff>
    </xdr:to>
    <xdr:sp macro="" textlink="">
      <xdr:nvSpPr>
        <xdr:cNvPr id="91" name="TextBox 151">
          <a:extLst>
            <a:ext uri="{FF2B5EF4-FFF2-40B4-BE49-F238E27FC236}">
              <a16:creationId xmlns:a16="http://schemas.microsoft.com/office/drawing/2014/main" id="{9A88103C-2B4C-4602-A889-6087F025133F}"/>
            </a:ext>
          </a:extLst>
        </xdr:cNvPr>
        <xdr:cNvSpPr txBox="1"/>
      </xdr:nvSpPr>
      <xdr:spPr>
        <a:xfrm>
          <a:off x="6004560" y="49143285"/>
          <a:ext cx="184731" cy="270159"/>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oneCellAnchor>
    <xdr:from>
      <xdr:col>2</xdr:col>
      <xdr:colOff>0</xdr:colOff>
      <xdr:row>86</xdr:row>
      <xdr:rowOff>352425</xdr:rowOff>
    </xdr:from>
    <xdr:ext cx="184731" cy="264560"/>
    <xdr:sp macro="" textlink="">
      <xdr:nvSpPr>
        <xdr:cNvPr id="92" name="TextBox 143">
          <a:extLst>
            <a:ext uri="{FF2B5EF4-FFF2-40B4-BE49-F238E27FC236}">
              <a16:creationId xmlns:a16="http://schemas.microsoft.com/office/drawing/2014/main" id="{A28075F5-17AB-4241-8651-2E5E3225358B}"/>
            </a:ext>
          </a:extLst>
        </xdr:cNvPr>
        <xdr:cNvSpPr txBox="1"/>
      </xdr:nvSpPr>
      <xdr:spPr>
        <a:xfrm>
          <a:off x="6004560" y="489604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93" name="TextBox 144">
          <a:extLst>
            <a:ext uri="{FF2B5EF4-FFF2-40B4-BE49-F238E27FC236}">
              <a16:creationId xmlns:a16="http://schemas.microsoft.com/office/drawing/2014/main" id="{ECE95B09-7056-4AC7-87AA-B6EE0834E909}"/>
            </a:ext>
          </a:extLst>
        </xdr:cNvPr>
        <xdr:cNvSpPr txBox="1"/>
      </xdr:nvSpPr>
      <xdr:spPr>
        <a:xfrm>
          <a:off x="6004560" y="489604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94" name="TextBox 145">
          <a:extLst>
            <a:ext uri="{FF2B5EF4-FFF2-40B4-BE49-F238E27FC236}">
              <a16:creationId xmlns:a16="http://schemas.microsoft.com/office/drawing/2014/main" id="{6B1F1666-D15E-4146-B6A7-A43C02E269CC}"/>
            </a:ext>
          </a:extLst>
        </xdr:cNvPr>
        <xdr:cNvSpPr txBox="1"/>
      </xdr:nvSpPr>
      <xdr:spPr>
        <a:xfrm>
          <a:off x="6004560" y="489604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95" name="TextBox 146">
          <a:extLst>
            <a:ext uri="{FF2B5EF4-FFF2-40B4-BE49-F238E27FC236}">
              <a16:creationId xmlns:a16="http://schemas.microsoft.com/office/drawing/2014/main" id="{30DDC549-9F6F-4144-9AFD-9072D31DFF49}"/>
            </a:ext>
          </a:extLst>
        </xdr:cNvPr>
        <xdr:cNvSpPr txBox="1"/>
      </xdr:nvSpPr>
      <xdr:spPr>
        <a:xfrm>
          <a:off x="6004560" y="489604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96" name="TextBox 147">
          <a:extLst>
            <a:ext uri="{FF2B5EF4-FFF2-40B4-BE49-F238E27FC236}">
              <a16:creationId xmlns:a16="http://schemas.microsoft.com/office/drawing/2014/main" id="{B815BAA0-32C6-44D9-8FC9-4DAC0A8EA58A}"/>
            </a:ext>
          </a:extLst>
        </xdr:cNvPr>
        <xdr:cNvSpPr txBox="1"/>
      </xdr:nvSpPr>
      <xdr:spPr>
        <a:xfrm>
          <a:off x="6004560" y="489604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97" name="TextBox 148">
          <a:extLst>
            <a:ext uri="{FF2B5EF4-FFF2-40B4-BE49-F238E27FC236}">
              <a16:creationId xmlns:a16="http://schemas.microsoft.com/office/drawing/2014/main" id="{069B0D52-9642-4D53-9934-DE575D49DBC6}"/>
            </a:ext>
          </a:extLst>
        </xdr:cNvPr>
        <xdr:cNvSpPr txBox="1"/>
      </xdr:nvSpPr>
      <xdr:spPr>
        <a:xfrm>
          <a:off x="6004560" y="489604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98" name="TextBox 149">
          <a:extLst>
            <a:ext uri="{FF2B5EF4-FFF2-40B4-BE49-F238E27FC236}">
              <a16:creationId xmlns:a16="http://schemas.microsoft.com/office/drawing/2014/main" id="{2E99FDCD-C96A-46CB-836D-C87B75FF6BD5}"/>
            </a:ext>
          </a:extLst>
        </xdr:cNvPr>
        <xdr:cNvSpPr txBox="1"/>
      </xdr:nvSpPr>
      <xdr:spPr>
        <a:xfrm>
          <a:off x="6004560" y="489604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99" name="TextBox 150">
          <a:extLst>
            <a:ext uri="{FF2B5EF4-FFF2-40B4-BE49-F238E27FC236}">
              <a16:creationId xmlns:a16="http://schemas.microsoft.com/office/drawing/2014/main" id="{7A9343F9-3543-4DAE-92AF-D77A3BA12475}"/>
            </a:ext>
          </a:extLst>
        </xdr:cNvPr>
        <xdr:cNvSpPr txBox="1"/>
      </xdr:nvSpPr>
      <xdr:spPr>
        <a:xfrm>
          <a:off x="6004560" y="489604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2</xdr:col>
      <xdr:colOff>0</xdr:colOff>
      <xdr:row>86</xdr:row>
      <xdr:rowOff>352425</xdr:rowOff>
    </xdr:from>
    <xdr:ext cx="184731" cy="264560"/>
    <xdr:sp macro="" textlink="">
      <xdr:nvSpPr>
        <xdr:cNvPr id="100" name="TextBox 151">
          <a:extLst>
            <a:ext uri="{FF2B5EF4-FFF2-40B4-BE49-F238E27FC236}">
              <a16:creationId xmlns:a16="http://schemas.microsoft.com/office/drawing/2014/main" id="{7CDD410E-825F-4BA4-8707-D43BFD221958}"/>
            </a:ext>
          </a:extLst>
        </xdr:cNvPr>
        <xdr:cNvSpPr txBox="1"/>
      </xdr:nvSpPr>
      <xdr:spPr>
        <a:xfrm>
          <a:off x="6004560" y="4896040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2</xdr:col>
      <xdr:colOff>0</xdr:colOff>
      <xdr:row>87</xdr:row>
      <xdr:rowOff>180975</xdr:rowOff>
    </xdr:from>
    <xdr:to>
      <xdr:col>2</xdr:col>
      <xdr:colOff>184731</xdr:colOff>
      <xdr:row>88</xdr:row>
      <xdr:rowOff>272173</xdr:rowOff>
    </xdr:to>
    <xdr:sp macro="" textlink="">
      <xdr:nvSpPr>
        <xdr:cNvPr id="101" name="TextBox 143">
          <a:extLst>
            <a:ext uri="{FF2B5EF4-FFF2-40B4-BE49-F238E27FC236}">
              <a16:creationId xmlns:a16="http://schemas.microsoft.com/office/drawing/2014/main" id="{36CB4326-2F6F-402F-B883-5018340D5A04}"/>
            </a:ext>
          </a:extLst>
        </xdr:cNvPr>
        <xdr:cNvSpPr txBox="1"/>
      </xdr:nvSpPr>
      <xdr:spPr>
        <a:xfrm>
          <a:off x="6004560" y="49139475"/>
          <a:ext cx="184731" cy="2740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180975</xdr:rowOff>
    </xdr:from>
    <xdr:to>
      <xdr:col>2</xdr:col>
      <xdr:colOff>184731</xdr:colOff>
      <xdr:row>88</xdr:row>
      <xdr:rowOff>272173</xdr:rowOff>
    </xdr:to>
    <xdr:sp macro="" textlink="">
      <xdr:nvSpPr>
        <xdr:cNvPr id="102" name="TextBox 144">
          <a:extLst>
            <a:ext uri="{FF2B5EF4-FFF2-40B4-BE49-F238E27FC236}">
              <a16:creationId xmlns:a16="http://schemas.microsoft.com/office/drawing/2014/main" id="{B748B11F-6652-4058-857C-DD29566F8BEE}"/>
            </a:ext>
          </a:extLst>
        </xdr:cNvPr>
        <xdr:cNvSpPr txBox="1"/>
      </xdr:nvSpPr>
      <xdr:spPr>
        <a:xfrm>
          <a:off x="6004560" y="49139475"/>
          <a:ext cx="184731" cy="2740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180975</xdr:rowOff>
    </xdr:from>
    <xdr:to>
      <xdr:col>2</xdr:col>
      <xdr:colOff>184731</xdr:colOff>
      <xdr:row>88</xdr:row>
      <xdr:rowOff>272173</xdr:rowOff>
    </xdr:to>
    <xdr:sp macro="" textlink="">
      <xdr:nvSpPr>
        <xdr:cNvPr id="103" name="TextBox 145">
          <a:extLst>
            <a:ext uri="{FF2B5EF4-FFF2-40B4-BE49-F238E27FC236}">
              <a16:creationId xmlns:a16="http://schemas.microsoft.com/office/drawing/2014/main" id="{F2EC8E1E-585A-4C3E-A4C9-102E1357583F}"/>
            </a:ext>
          </a:extLst>
        </xdr:cNvPr>
        <xdr:cNvSpPr txBox="1"/>
      </xdr:nvSpPr>
      <xdr:spPr>
        <a:xfrm>
          <a:off x="6004560" y="49139475"/>
          <a:ext cx="184731" cy="2740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180975</xdr:rowOff>
    </xdr:from>
    <xdr:to>
      <xdr:col>2</xdr:col>
      <xdr:colOff>184731</xdr:colOff>
      <xdr:row>88</xdr:row>
      <xdr:rowOff>272173</xdr:rowOff>
    </xdr:to>
    <xdr:sp macro="" textlink="">
      <xdr:nvSpPr>
        <xdr:cNvPr id="104" name="TextBox 146">
          <a:extLst>
            <a:ext uri="{FF2B5EF4-FFF2-40B4-BE49-F238E27FC236}">
              <a16:creationId xmlns:a16="http://schemas.microsoft.com/office/drawing/2014/main" id="{6FF48026-026D-4386-81DC-CC764817B662}"/>
            </a:ext>
          </a:extLst>
        </xdr:cNvPr>
        <xdr:cNvSpPr txBox="1"/>
      </xdr:nvSpPr>
      <xdr:spPr>
        <a:xfrm>
          <a:off x="6004560" y="49139475"/>
          <a:ext cx="184731" cy="2740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180975</xdr:rowOff>
    </xdr:from>
    <xdr:to>
      <xdr:col>2</xdr:col>
      <xdr:colOff>184731</xdr:colOff>
      <xdr:row>88</xdr:row>
      <xdr:rowOff>272173</xdr:rowOff>
    </xdr:to>
    <xdr:sp macro="" textlink="">
      <xdr:nvSpPr>
        <xdr:cNvPr id="105" name="TextBox 147">
          <a:extLst>
            <a:ext uri="{FF2B5EF4-FFF2-40B4-BE49-F238E27FC236}">
              <a16:creationId xmlns:a16="http://schemas.microsoft.com/office/drawing/2014/main" id="{9A7305E5-D0C4-4741-A021-1B761FE24E9D}"/>
            </a:ext>
          </a:extLst>
        </xdr:cNvPr>
        <xdr:cNvSpPr txBox="1"/>
      </xdr:nvSpPr>
      <xdr:spPr>
        <a:xfrm>
          <a:off x="6004560" y="49139475"/>
          <a:ext cx="184731" cy="2740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180975</xdr:rowOff>
    </xdr:from>
    <xdr:to>
      <xdr:col>2</xdr:col>
      <xdr:colOff>184731</xdr:colOff>
      <xdr:row>88</xdr:row>
      <xdr:rowOff>272173</xdr:rowOff>
    </xdr:to>
    <xdr:sp macro="" textlink="">
      <xdr:nvSpPr>
        <xdr:cNvPr id="106" name="TextBox 148">
          <a:extLst>
            <a:ext uri="{FF2B5EF4-FFF2-40B4-BE49-F238E27FC236}">
              <a16:creationId xmlns:a16="http://schemas.microsoft.com/office/drawing/2014/main" id="{5C09D4E7-0987-4284-9CAE-3C9275E4D243}"/>
            </a:ext>
          </a:extLst>
        </xdr:cNvPr>
        <xdr:cNvSpPr txBox="1"/>
      </xdr:nvSpPr>
      <xdr:spPr>
        <a:xfrm>
          <a:off x="6004560" y="49139475"/>
          <a:ext cx="184731" cy="2740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180975</xdr:rowOff>
    </xdr:from>
    <xdr:to>
      <xdr:col>2</xdr:col>
      <xdr:colOff>184731</xdr:colOff>
      <xdr:row>88</xdr:row>
      <xdr:rowOff>272173</xdr:rowOff>
    </xdr:to>
    <xdr:sp macro="" textlink="">
      <xdr:nvSpPr>
        <xdr:cNvPr id="107" name="TextBox 149">
          <a:extLst>
            <a:ext uri="{FF2B5EF4-FFF2-40B4-BE49-F238E27FC236}">
              <a16:creationId xmlns:a16="http://schemas.microsoft.com/office/drawing/2014/main" id="{C5E57ACA-527F-4F0F-BB7C-723BC8ED2E3D}"/>
            </a:ext>
          </a:extLst>
        </xdr:cNvPr>
        <xdr:cNvSpPr txBox="1"/>
      </xdr:nvSpPr>
      <xdr:spPr>
        <a:xfrm>
          <a:off x="6004560" y="49139475"/>
          <a:ext cx="184731" cy="2740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180975</xdr:rowOff>
    </xdr:from>
    <xdr:to>
      <xdr:col>2</xdr:col>
      <xdr:colOff>184731</xdr:colOff>
      <xdr:row>88</xdr:row>
      <xdr:rowOff>272173</xdr:rowOff>
    </xdr:to>
    <xdr:sp macro="" textlink="">
      <xdr:nvSpPr>
        <xdr:cNvPr id="108" name="TextBox 150">
          <a:extLst>
            <a:ext uri="{FF2B5EF4-FFF2-40B4-BE49-F238E27FC236}">
              <a16:creationId xmlns:a16="http://schemas.microsoft.com/office/drawing/2014/main" id="{810ADA4E-D144-4582-9340-F153D716EF3F}"/>
            </a:ext>
          </a:extLst>
        </xdr:cNvPr>
        <xdr:cNvSpPr txBox="1"/>
      </xdr:nvSpPr>
      <xdr:spPr>
        <a:xfrm>
          <a:off x="6004560" y="49139475"/>
          <a:ext cx="184731" cy="2740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twoCellAnchor editAs="oneCell">
    <xdr:from>
      <xdr:col>2</xdr:col>
      <xdr:colOff>0</xdr:colOff>
      <xdr:row>87</xdr:row>
      <xdr:rowOff>180975</xdr:rowOff>
    </xdr:from>
    <xdr:to>
      <xdr:col>2</xdr:col>
      <xdr:colOff>184731</xdr:colOff>
      <xdr:row>88</xdr:row>
      <xdr:rowOff>272173</xdr:rowOff>
    </xdr:to>
    <xdr:sp macro="" textlink="">
      <xdr:nvSpPr>
        <xdr:cNvPr id="109" name="TextBox 151">
          <a:extLst>
            <a:ext uri="{FF2B5EF4-FFF2-40B4-BE49-F238E27FC236}">
              <a16:creationId xmlns:a16="http://schemas.microsoft.com/office/drawing/2014/main" id="{2B084BAD-F7C2-4D01-A86F-0B20F243E8F6}"/>
            </a:ext>
          </a:extLst>
        </xdr:cNvPr>
        <xdr:cNvSpPr txBox="1"/>
      </xdr:nvSpPr>
      <xdr:spPr>
        <a:xfrm>
          <a:off x="6004560" y="49139475"/>
          <a:ext cx="184731" cy="274078"/>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833"/>
  <sheetViews>
    <sheetView showZeros="0" view="pageBreakPreview" topLeftCell="A19" zoomScaleNormal="100" zoomScaleSheetLayoutView="100" workbookViewId="0">
      <selection activeCell="D19" sqref="D19:D23"/>
    </sheetView>
  </sheetViews>
  <sheetFormatPr defaultColWidth="9.109375" defaultRowHeight="13.2"/>
  <cols>
    <col min="1" max="1" width="6.88671875" style="759" customWidth="1"/>
    <col min="2" max="2" width="36" style="9" customWidth="1"/>
    <col min="3" max="3" width="6.33203125" style="9" customWidth="1"/>
    <col min="4" max="4" width="11.44140625" style="630" customWidth="1"/>
    <col min="5" max="5" width="13.33203125" style="9" customWidth="1"/>
    <col min="6" max="6" width="17.44140625" style="699" customWidth="1"/>
    <col min="7" max="16384" width="9.109375" style="9"/>
  </cols>
  <sheetData>
    <row r="2" spans="1:6" ht="13.8">
      <c r="A2" s="1305" t="s">
        <v>162</v>
      </c>
      <c r="B2" s="1305"/>
      <c r="C2" s="1305"/>
      <c r="D2" s="1305"/>
      <c r="E2" s="1305"/>
      <c r="F2" s="1305"/>
    </row>
    <row r="3" spans="1:6" ht="36" customHeight="1">
      <c r="A3" s="1315" t="s">
        <v>593</v>
      </c>
      <c r="B3" s="1316"/>
      <c r="C3" s="1316"/>
      <c r="D3" s="1316"/>
      <c r="E3" s="1316"/>
      <c r="F3" s="1316"/>
    </row>
    <row r="4" spans="1:6" ht="14.4" thickBot="1">
      <c r="A4" s="132" t="s">
        <v>559</v>
      </c>
      <c r="B4" s="1306" t="s">
        <v>599</v>
      </c>
      <c r="C4" s="1307"/>
      <c r="D4" s="1307"/>
      <c r="E4" s="1307"/>
      <c r="F4" s="1307"/>
    </row>
    <row r="5" spans="1:6" ht="14.4" thickTop="1" thickBot="1">
      <c r="A5" s="1317"/>
      <c r="B5" s="1317"/>
      <c r="C5" s="1317"/>
      <c r="D5" s="1317"/>
      <c r="E5" s="1317"/>
      <c r="F5" s="1317"/>
    </row>
    <row r="6" spans="1:6" ht="27.6" thickTop="1" thickBot="1">
      <c r="A6" s="1318" t="s">
        <v>0</v>
      </c>
      <c r="B6" s="1320" t="s">
        <v>2</v>
      </c>
      <c r="C6" s="1320" t="s">
        <v>8</v>
      </c>
      <c r="D6" s="356" t="s">
        <v>1</v>
      </c>
      <c r="E6" s="13" t="s">
        <v>165</v>
      </c>
      <c r="F6" s="11" t="s">
        <v>166</v>
      </c>
    </row>
    <row r="7" spans="1:6" ht="14.4" thickTop="1" thickBot="1">
      <c r="A7" s="1319"/>
      <c r="B7" s="1321"/>
      <c r="C7" s="1321"/>
      <c r="D7" s="358" t="s">
        <v>5</v>
      </c>
      <c r="E7" s="14" t="s">
        <v>6</v>
      </c>
      <c r="F7" s="12" t="s">
        <v>7</v>
      </c>
    </row>
    <row r="8" spans="1:6" ht="16.2" thickTop="1" thickBot="1">
      <c r="A8" s="549" t="s">
        <v>41</v>
      </c>
      <c r="B8" s="1310" t="s">
        <v>606</v>
      </c>
      <c r="C8" s="1311"/>
      <c r="D8" s="1311"/>
      <c r="E8" s="1311"/>
      <c r="F8" s="1312"/>
    </row>
    <row r="9" spans="1:6" ht="13.8" thickTop="1">
      <c r="A9" s="550"/>
      <c r="B9" s="551"/>
      <c r="C9" s="551"/>
      <c r="D9" s="552"/>
      <c r="E9" s="1012"/>
      <c r="F9" s="1013"/>
    </row>
    <row r="10" spans="1:6">
      <c r="A10" s="550"/>
      <c r="B10" s="553" t="s">
        <v>607</v>
      </c>
      <c r="C10" s="554"/>
      <c r="D10" s="555"/>
      <c r="E10" s="1014"/>
      <c r="F10" s="1015"/>
    </row>
    <row r="11" spans="1:6" ht="66">
      <c r="A11" s="550"/>
      <c r="B11" s="557" t="s">
        <v>608</v>
      </c>
      <c r="C11" s="554"/>
      <c r="D11" s="555"/>
      <c r="E11" s="1014"/>
      <c r="F11" s="1015"/>
    </row>
    <row r="12" spans="1:6" ht="26.4">
      <c r="A12" s="550"/>
      <c r="B12" s="557" t="s">
        <v>609</v>
      </c>
      <c r="C12" s="554"/>
      <c r="D12" s="555"/>
      <c r="E12" s="1014"/>
      <c r="F12" s="1015"/>
    </row>
    <row r="13" spans="1:6" ht="52.8">
      <c r="A13" s="550"/>
      <c r="B13" s="557" t="s">
        <v>610</v>
      </c>
      <c r="C13" s="554"/>
      <c r="D13" s="555"/>
      <c r="E13" s="1014"/>
      <c r="F13" s="1015"/>
    </row>
    <row r="14" spans="1:6">
      <c r="A14" s="550"/>
      <c r="B14" s="553"/>
      <c r="C14" s="554"/>
      <c r="D14" s="555"/>
      <c r="E14" s="1014"/>
      <c r="F14" s="1015"/>
    </row>
    <row r="15" spans="1:6" ht="79.2">
      <c r="A15" s="558" t="s">
        <v>47</v>
      </c>
      <c r="B15" s="557" t="s">
        <v>611</v>
      </c>
      <c r="C15" s="554"/>
      <c r="D15" s="555"/>
      <c r="E15" s="1014"/>
      <c r="F15" s="1015"/>
    </row>
    <row r="16" spans="1:6" ht="26.4">
      <c r="A16" s="550"/>
      <c r="B16" s="557" t="s">
        <v>612</v>
      </c>
      <c r="C16" s="554"/>
      <c r="D16" s="555"/>
      <c r="E16" s="1014"/>
      <c r="F16" s="1015"/>
    </row>
    <row r="17" spans="1:6" ht="52.8">
      <c r="A17" s="558"/>
      <c r="B17" s="557" t="s">
        <v>613</v>
      </c>
      <c r="C17" s="554"/>
      <c r="D17" s="555"/>
      <c r="E17" s="1014"/>
      <c r="F17" s="1015"/>
    </row>
    <row r="18" spans="1:6" ht="26.4">
      <c r="A18" s="558"/>
      <c r="B18" s="557" t="s">
        <v>614</v>
      </c>
      <c r="C18" s="556"/>
      <c r="D18" s="559"/>
      <c r="E18" s="1016"/>
      <c r="F18" s="1017"/>
    </row>
    <row r="19" spans="1:6">
      <c r="A19" s="558"/>
      <c r="B19" s="560"/>
      <c r="C19" s="1"/>
      <c r="D19" s="2"/>
      <c r="E19" s="1018"/>
      <c r="F19" s="1017"/>
    </row>
    <row r="20" spans="1:6">
      <c r="A20" s="558"/>
      <c r="B20" s="560" t="s">
        <v>615</v>
      </c>
      <c r="C20" s="1"/>
      <c r="D20" s="2">
        <v>143.9</v>
      </c>
      <c r="E20" s="1018"/>
      <c r="F20" s="1017"/>
    </row>
    <row r="21" spans="1:6">
      <c r="A21" s="558"/>
      <c r="B21" s="560"/>
      <c r="C21" s="1"/>
      <c r="D21" s="2"/>
      <c r="E21" s="1018"/>
      <c r="F21" s="1017"/>
    </row>
    <row r="22" spans="1:6">
      <c r="A22" s="558"/>
      <c r="B22" s="560" t="s">
        <v>616</v>
      </c>
      <c r="C22" s="1"/>
      <c r="D22" s="2">
        <v>115.8</v>
      </c>
      <c r="E22" s="1018"/>
      <c r="F22" s="1017"/>
    </row>
    <row r="23" spans="1:6">
      <c r="A23" s="558"/>
      <c r="B23" s="560"/>
      <c r="C23" s="1"/>
      <c r="D23" s="2"/>
      <c r="E23" s="1018"/>
      <c r="F23" s="1017"/>
    </row>
    <row r="24" spans="1:6">
      <c r="A24" s="558"/>
      <c r="B24" s="560" t="s">
        <v>617</v>
      </c>
      <c r="C24" s="1" t="s">
        <v>618</v>
      </c>
      <c r="D24" s="2">
        <f>SUM(D19:D23)</f>
        <v>259.7</v>
      </c>
      <c r="E24" s="1018">
        <v>0</v>
      </c>
      <c r="F24" s="1017">
        <f>D24*E24</f>
        <v>0</v>
      </c>
    </row>
    <row r="25" spans="1:6">
      <c r="A25" s="550"/>
      <c r="B25" s="548"/>
      <c r="C25" s="551"/>
      <c r="D25" s="2"/>
      <c r="E25" s="1012"/>
      <c r="F25" s="1015"/>
    </row>
    <row r="26" spans="1:6" ht="39.6">
      <c r="A26" s="558" t="s">
        <v>48</v>
      </c>
      <c r="B26" s="814" t="s">
        <v>619</v>
      </c>
      <c r="C26" s="554"/>
      <c r="D26" s="559"/>
      <c r="E26" s="1014"/>
      <c r="F26" s="1015"/>
    </row>
    <row r="27" spans="1:6" ht="52.8">
      <c r="A27" s="558"/>
      <c r="B27" s="814" t="s">
        <v>620</v>
      </c>
      <c r="C27" s="554"/>
      <c r="D27" s="559"/>
      <c r="E27" s="1014"/>
      <c r="F27" s="1015"/>
    </row>
    <row r="28" spans="1:6" ht="26.4">
      <c r="A28" s="550"/>
      <c r="B28" s="892" t="s">
        <v>621</v>
      </c>
      <c r="C28" s="554"/>
      <c r="D28" s="559"/>
      <c r="E28" s="1014"/>
      <c r="F28" s="1015"/>
    </row>
    <row r="29" spans="1:6">
      <c r="A29" s="760"/>
      <c r="B29" s="893"/>
      <c r="C29" s="778"/>
      <c r="D29" s="773"/>
      <c r="E29" s="1019"/>
      <c r="F29" s="1020"/>
    </row>
    <row r="30" spans="1:6">
      <c r="A30" s="550"/>
      <c r="B30" s="815" t="s">
        <v>622</v>
      </c>
      <c r="C30" s="554"/>
      <c r="D30" s="559"/>
      <c r="E30" s="1014"/>
      <c r="F30" s="1015"/>
    </row>
    <row r="31" spans="1:6">
      <c r="A31" s="550"/>
      <c r="B31" s="815"/>
      <c r="C31" s="554"/>
      <c r="D31" s="559"/>
      <c r="E31" s="1014"/>
      <c r="F31" s="1015"/>
    </row>
    <row r="32" spans="1:6" ht="26.4">
      <c r="A32" s="550"/>
      <c r="B32" s="814" t="s">
        <v>623</v>
      </c>
      <c r="C32" s="556" t="s">
        <v>15</v>
      </c>
      <c r="D32" s="563">
        <v>1</v>
      </c>
      <c r="E32" s="1021">
        <v>0</v>
      </c>
      <c r="F32" s="1017">
        <f>+D32*E32</f>
        <v>0</v>
      </c>
    </row>
    <row r="33" spans="1:6">
      <c r="A33" s="550"/>
      <c r="B33" s="814"/>
      <c r="C33" s="556"/>
      <c r="D33" s="563"/>
      <c r="E33" s="1016"/>
      <c r="F33" s="1017"/>
    </row>
    <row r="34" spans="1:6">
      <c r="A34" s="550"/>
      <c r="B34" s="561" t="s">
        <v>624</v>
      </c>
      <c r="C34" s="865" t="s">
        <v>15</v>
      </c>
      <c r="D34" s="866">
        <v>6</v>
      </c>
      <c r="E34" s="1022">
        <v>0</v>
      </c>
      <c r="F34" s="1017">
        <f>+D34*E34</f>
        <v>0</v>
      </c>
    </row>
    <row r="35" spans="1:6">
      <c r="A35" s="550"/>
      <c r="B35" s="560"/>
      <c r="C35" s="556"/>
      <c r="D35" s="563"/>
      <c r="E35" s="1021"/>
      <c r="F35" s="1017"/>
    </row>
    <row r="36" spans="1:6" ht="26.4">
      <c r="A36" s="550"/>
      <c r="B36" s="560" t="s">
        <v>625</v>
      </c>
      <c r="C36" s="556" t="s">
        <v>15</v>
      </c>
      <c r="D36" s="563">
        <v>2</v>
      </c>
      <c r="E36" s="1021">
        <v>0</v>
      </c>
      <c r="F36" s="1017">
        <f>+D36*E36</f>
        <v>0</v>
      </c>
    </row>
    <row r="37" spans="1:6">
      <c r="A37" s="550"/>
      <c r="B37" s="560"/>
      <c r="C37" s="556"/>
      <c r="D37" s="563"/>
      <c r="E37" s="1021"/>
      <c r="F37" s="1017"/>
    </row>
    <row r="38" spans="1:6" ht="26.4">
      <c r="A38" s="550"/>
      <c r="B38" s="560" t="s">
        <v>626</v>
      </c>
      <c r="C38" s="556" t="s">
        <v>15</v>
      </c>
      <c r="D38" s="563">
        <v>2</v>
      </c>
      <c r="E38" s="1021">
        <v>0</v>
      </c>
      <c r="F38" s="1017">
        <f>+D38*E38</f>
        <v>0</v>
      </c>
    </row>
    <row r="39" spans="1:6">
      <c r="A39" s="550"/>
      <c r="B39" s="560"/>
      <c r="C39" s="556"/>
      <c r="D39" s="563"/>
      <c r="E39" s="1021"/>
      <c r="F39" s="1017"/>
    </row>
    <row r="40" spans="1:6">
      <c r="A40" s="550"/>
      <c r="B40" s="560" t="s">
        <v>627</v>
      </c>
      <c r="C40" s="556"/>
      <c r="D40" s="563"/>
      <c r="E40" s="1021"/>
      <c r="F40" s="1017"/>
    </row>
    <row r="41" spans="1:6" ht="26.4">
      <c r="A41" s="550"/>
      <c r="B41" s="560" t="s">
        <v>628</v>
      </c>
      <c r="C41" s="556" t="s">
        <v>15</v>
      </c>
      <c r="D41" s="563">
        <v>2</v>
      </c>
      <c r="E41" s="1021">
        <v>0</v>
      </c>
      <c r="F41" s="1017">
        <f>+D41*E41</f>
        <v>0</v>
      </c>
    </row>
    <row r="42" spans="1:6">
      <c r="A42" s="550"/>
      <c r="B42" s="560"/>
      <c r="C42" s="556"/>
      <c r="D42" s="563"/>
      <c r="E42" s="1021"/>
      <c r="F42" s="1017"/>
    </row>
    <row r="43" spans="1:6" ht="26.4">
      <c r="A43" s="550"/>
      <c r="B43" s="560" t="s">
        <v>629</v>
      </c>
      <c r="C43" s="556" t="s">
        <v>15</v>
      </c>
      <c r="D43" s="563">
        <v>2</v>
      </c>
      <c r="E43" s="1021">
        <v>0</v>
      </c>
      <c r="F43" s="1017">
        <f>+D43*E43</f>
        <v>0</v>
      </c>
    </row>
    <row r="44" spans="1:6">
      <c r="A44" s="550"/>
      <c r="B44" s="560"/>
      <c r="C44" s="556"/>
      <c r="D44" s="563"/>
      <c r="E44" s="1021"/>
      <c r="F44" s="1017"/>
    </row>
    <row r="45" spans="1:6" ht="26.4">
      <c r="A45" s="550"/>
      <c r="B45" s="560" t="s">
        <v>630</v>
      </c>
      <c r="C45" s="556" t="s">
        <v>15</v>
      </c>
      <c r="D45" s="563">
        <v>4</v>
      </c>
      <c r="E45" s="1021">
        <v>0</v>
      </c>
      <c r="F45" s="1017">
        <f>+D45*E45</f>
        <v>0</v>
      </c>
    </row>
    <row r="46" spans="1:6">
      <c r="A46" s="550"/>
      <c r="B46" s="560"/>
      <c r="C46" s="556"/>
      <c r="D46" s="563"/>
      <c r="E46" s="1021"/>
      <c r="F46" s="1017"/>
    </row>
    <row r="47" spans="1:6" ht="26.4">
      <c r="A47" s="550"/>
      <c r="B47" s="560" t="s">
        <v>631</v>
      </c>
      <c r="C47" s="556" t="s">
        <v>15</v>
      </c>
      <c r="D47" s="563">
        <v>2</v>
      </c>
      <c r="E47" s="1021">
        <v>0</v>
      </c>
      <c r="F47" s="1017">
        <f>+D47*E47</f>
        <v>0</v>
      </c>
    </row>
    <row r="48" spans="1:6">
      <c r="A48" s="550"/>
      <c r="B48" s="560"/>
      <c r="C48" s="556"/>
      <c r="D48" s="563"/>
      <c r="E48" s="1021"/>
      <c r="F48" s="1017"/>
    </row>
    <row r="49" spans="1:6" ht="26.4">
      <c r="A49" s="550"/>
      <c r="B49" s="560" t="s">
        <v>632</v>
      </c>
      <c r="C49" s="556" t="s">
        <v>15</v>
      </c>
      <c r="D49" s="563">
        <v>2</v>
      </c>
      <c r="E49" s="1021">
        <v>0</v>
      </c>
      <c r="F49" s="1017">
        <f>+D49*E49</f>
        <v>0</v>
      </c>
    </row>
    <row r="50" spans="1:6">
      <c r="A50" s="550"/>
      <c r="B50" s="560"/>
      <c r="C50" s="556"/>
      <c r="D50" s="563"/>
      <c r="E50" s="1021"/>
      <c r="F50" s="1017"/>
    </row>
    <row r="51" spans="1:6">
      <c r="A51" s="550"/>
      <c r="B51" s="560" t="s">
        <v>633</v>
      </c>
      <c r="C51" s="556" t="s">
        <v>15</v>
      </c>
      <c r="D51" s="563">
        <v>2</v>
      </c>
      <c r="E51" s="1021">
        <v>0</v>
      </c>
      <c r="F51" s="1017">
        <f>+D51*E51</f>
        <v>0</v>
      </c>
    </row>
    <row r="52" spans="1:6">
      <c r="A52" s="550"/>
      <c r="B52" s="560"/>
      <c r="C52" s="556"/>
      <c r="D52" s="563"/>
      <c r="E52" s="1021"/>
      <c r="F52" s="1017"/>
    </row>
    <row r="53" spans="1:6" ht="39.6">
      <c r="A53" s="558" t="s">
        <v>49</v>
      </c>
      <c r="B53" s="814" t="s">
        <v>634</v>
      </c>
      <c r="C53" s="554"/>
      <c r="D53" s="559"/>
      <c r="E53" s="1014"/>
      <c r="F53" s="1015"/>
    </row>
    <row r="54" spans="1:6" ht="52.8">
      <c r="A54" s="558"/>
      <c r="B54" s="814" t="s">
        <v>635</v>
      </c>
      <c r="C54" s="554"/>
      <c r="D54" s="559"/>
      <c r="E54" s="1014"/>
      <c r="F54" s="1015"/>
    </row>
    <row r="55" spans="1:6" ht="26.4">
      <c r="A55" s="550"/>
      <c r="B55" s="562" t="s">
        <v>621</v>
      </c>
      <c r="C55" s="554"/>
      <c r="D55" s="559"/>
      <c r="E55" s="1014"/>
      <c r="F55" s="1015"/>
    </row>
    <row r="56" spans="1:6">
      <c r="A56" s="550"/>
      <c r="B56" s="814"/>
      <c r="C56" s="554"/>
      <c r="D56" s="559"/>
      <c r="E56" s="1014"/>
      <c r="F56" s="1015"/>
    </row>
    <row r="57" spans="1:6">
      <c r="A57" s="550"/>
      <c r="B57" s="815" t="s">
        <v>636</v>
      </c>
      <c r="C57" s="554"/>
      <c r="D57" s="559"/>
      <c r="E57" s="1014"/>
      <c r="F57" s="1015"/>
    </row>
    <row r="58" spans="1:6" ht="26.4">
      <c r="A58" s="550"/>
      <c r="B58" s="814" t="s">
        <v>637</v>
      </c>
      <c r="C58" s="556" t="s">
        <v>15</v>
      </c>
      <c r="D58" s="563">
        <v>1</v>
      </c>
      <c r="E58" s="1021">
        <v>0</v>
      </c>
      <c r="F58" s="1017">
        <f t="shared" ref="F58:F64" si="0">+D58*E58</f>
        <v>0</v>
      </c>
    </row>
    <row r="59" spans="1:6">
      <c r="A59" s="550"/>
      <c r="B59" s="814" t="s">
        <v>638</v>
      </c>
      <c r="C59" s="556" t="s">
        <v>15</v>
      </c>
      <c r="D59" s="563">
        <v>3</v>
      </c>
      <c r="E59" s="1021">
        <v>0</v>
      </c>
      <c r="F59" s="1017">
        <f t="shared" si="0"/>
        <v>0</v>
      </c>
    </row>
    <row r="60" spans="1:6" ht="26.4">
      <c r="A60" s="550"/>
      <c r="B60" s="814" t="s">
        <v>639</v>
      </c>
      <c r="C60" s="556" t="s">
        <v>15</v>
      </c>
      <c r="D60" s="563">
        <v>1</v>
      </c>
      <c r="E60" s="1021">
        <v>0</v>
      </c>
      <c r="F60" s="1017">
        <f t="shared" si="0"/>
        <v>0</v>
      </c>
    </row>
    <row r="61" spans="1:6">
      <c r="A61" s="550"/>
      <c r="B61" s="814" t="s">
        <v>640</v>
      </c>
      <c r="C61" s="556" t="s">
        <v>15</v>
      </c>
      <c r="D61" s="563">
        <v>1</v>
      </c>
      <c r="E61" s="1021">
        <v>0</v>
      </c>
      <c r="F61" s="1017">
        <f t="shared" si="0"/>
        <v>0</v>
      </c>
    </row>
    <row r="62" spans="1:6">
      <c r="A62" s="550"/>
      <c r="B62" s="814" t="s">
        <v>641</v>
      </c>
      <c r="C62" s="556" t="s">
        <v>15</v>
      </c>
      <c r="D62" s="563">
        <v>2</v>
      </c>
      <c r="E62" s="1021">
        <v>0</v>
      </c>
      <c r="F62" s="1017">
        <f t="shared" si="0"/>
        <v>0</v>
      </c>
    </row>
    <row r="63" spans="1:6" ht="26.4">
      <c r="A63" s="550"/>
      <c r="B63" s="561" t="s">
        <v>642</v>
      </c>
      <c r="C63" s="556" t="s">
        <v>15</v>
      </c>
      <c r="D63" s="563">
        <v>1</v>
      </c>
      <c r="E63" s="1021">
        <v>0</v>
      </c>
      <c r="F63" s="1017">
        <f t="shared" si="0"/>
        <v>0</v>
      </c>
    </row>
    <row r="64" spans="1:6" ht="26.4">
      <c r="A64" s="760"/>
      <c r="B64" s="894" t="s">
        <v>643</v>
      </c>
      <c r="C64" s="771" t="s">
        <v>15</v>
      </c>
      <c r="D64" s="895">
        <v>2</v>
      </c>
      <c r="E64" s="1023">
        <v>0</v>
      </c>
      <c r="F64" s="1024">
        <f t="shared" si="0"/>
        <v>0</v>
      </c>
    </row>
    <row r="65" spans="1:6">
      <c r="A65" s="550"/>
      <c r="B65" s="548"/>
      <c r="C65" s="556"/>
      <c r="D65" s="563"/>
      <c r="E65" s="1016"/>
      <c r="F65" s="1017"/>
    </row>
    <row r="66" spans="1:6" ht="39.6">
      <c r="A66" s="558" t="s">
        <v>95</v>
      </c>
      <c r="B66" s="560" t="s">
        <v>644</v>
      </c>
      <c r="C66" s="818"/>
      <c r="D66" s="817"/>
      <c r="E66" s="1025"/>
      <c r="F66" s="1015"/>
    </row>
    <row r="67" spans="1:6" ht="52.8">
      <c r="A67" s="550"/>
      <c r="B67" s="560" t="s">
        <v>645</v>
      </c>
      <c r="C67" s="818"/>
      <c r="D67" s="817"/>
      <c r="E67" s="1025"/>
      <c r="F67" s="1015"/>
    </row>
    <row r="68" spans="1:6" ht="26.4">
      <c r="A68" s="550"/>
      <c r="B68" s="560" t="s">
        <v>646</v>
      </c>
      <c r="C68" s="818"/>
      <c r="D68" s="817"/>
      <c r="E68" s="1025"/>
      <c r="F68" s="1015"/>
    </row>
    <row r="69" spans="1:6">
      <c r="A69" s="550"/>
      <c r="B69" s="560"/>
      <c r="C69" s="818"/>
      <c r="D69" s="817"/>
      <c r="E69" s="1025"/>
      <c r="F69" s="1015"/>
    </row>
    <row r="70" spans="1:6" ht="26.4">
      <c r="A70" s="564" t="s">
        <v>647</v>
      </c>
      <c r="B70" s="560" t="s">
        <v>648</v>
      </c>
      <c r="C70" s="818"/>
      <c r="D70" s="817"/>
      <c r="E70" s="1025"/>
      <c r="F70" s="1015"/>
    </row>
    <row r="71" spans="1:6">
      <c r="A71" s="565"/>
      <c r="B71" s="560" t="s">
        <v>636</v>
      </c>
      <c r="C71" s="818"/>
      <c r="D71" s="817"/>
      <c r="E71" s="1025"/>
      <c r="F71" s="1015"/>
    </row>
    <row r="72" spans="1:6" ht="26.4">
      <c r="A72" s="565"/>
      <c r="B72" s="566" t="s">
        <v>649</v>
      </c>
      <c r="C72" s="818"/>
      <c r="D72" s="567">
        <f>5.15+5.95+6.1+20.85+14.95+6.95+53.2+19.55+5.7</f>
        <v>138.4</v>
      </c>
      <c r="E72" s="1025"/>
      <c r="F72" s="1015"/>
    </row>
    <row r="73" spans="1:6">
      <c r="A73" s="565"/>
      <c r="B73" s="566"/>
      <c r="C73" s="818"/>
      <c r="D73" s="567"/>
      <c r="E73" s="1025"/>
      <c r="F73" s="1015"/>
    </row>
    <row r="74" spans="1:6">
      <c r="A74" s="565"/>
      <c r="B74" s="560" t="s">
        <v>627</v>
      </c>
      <c r="C74" s="818"/>
      <c r="D74" s="817"/>
      <c r="E74" s="1025"/>
      <c r="F74" s="1015"/>
    </row>
    <row r="75" spans="1:6">
      <c r="A75" s="565"/>
      <c r="B75" s="568" t="s">
        <v>650</v>
      </c>
      <c r="C75" s="818"/>
      <c r="D75" s="569">
        <f>6.5+26.9+3.05+6.5+72.85</f>
        <v>115.79999999999998</v>
      </c>
      <c r="E75" s="1025"/>
      <c r="F75" s="1015"/>
    </row>
    <row r="76" spans="1:6">
      <c r="A76" s="565"/>
      <c r="B76" s="568"/>
      <c r="C76" s="818"/>
      <c r="D76" s="110"/>
      <c r="E76" s="1025"/>
      <c r="F76" s="1015"/>
    </row>
    <row r="77" spans="1:6">
      <c r="A77" s="565"/>
      <c r="B77" s="566" t="s">
        <v>651</v>
      </c>
      <c r="C77" s="816" t="s">
        <v>618</v>
      </c>
      <c r="D77" s="567">
        <f>SUM(D72:D76)</f>
        <v>254.2</v>
      </c>
      <c r="E77" s="1026">
        <v>0</v>
      </c>
      <c r="F77" s="1017">
        <f>+D77*E77</f>
        <v>0</v>
      </c>
    </row>
    <row r="78" spans="1:6">
      <c r="A78" s="565"/>
      <c r="B78" s="568"/>
      <c r="C78" s="554"/>
      <c r="D78" s="110"/>
      <c r="E78" s="1014"/>
      <c r="F78" s="1015"/>
    </row>
    <row r="79" spans="1:6" ht="39.6">
      <c r="A79" s="564" t="s">
        <v>652</v>
      </c>
      <c r="B79" s="566" t="s">
        <v>653</v>
      </c>
      <c r="C79" s="554"/>
      <c r="D79" s="110"/>
      <c r="E79" s="1014"/>
      <c r="F79" s="1015"/>
    </row>
    <row r="80" spans="1:6">
      <c r="A80" s="550"/>
      <c r="B80" s="566" t="s">
        <v>654</v>
      </c>
      <c r="C80" s="556" t="s">
        <v>618</v>
      </c>
      <c r="D80" s="567">
        <f>5.7+16.7+5.7</f>
        <v>28.099999999999998</v>
      </c>
      <c r="E80" s="1021">
        <v>0</v>
      </c>
      <c r="F80" s="1017">
        <f>+D80*E80</f>
        <v>0</v>
      </c>
    </row>
    <row r="81" spans="1:6">
      <c r="A81" s="550"/>
      <c r="B81" s="548"/>
      <c r="C81" s="554"/>
      <c r="D81" s="559"/>
      <c r="E81" s="1014"/>
      <c r="F81" s="1015"/>
    </row>
    <row r="82" spans="1:6" ht="52.8">
      <c r="A82" s="564" t="s">
        <v>655</v>
      </c>
      <c r="B82" s="560" t="s">
        <v>656</v>
      </c>
      <c r="C82" s="554"/>
      <c r="D82" s="559"/>
      <c r="E82" s="1014"/>
      <c r="F82" s="1015"/>
    </row>
    <row r="83" spans="1:6">
      <c r="A83" s="550"/>
      <c r="B83" s="568" t="s">
        <v>657</v>
      </c>
      <c r="C83" s="556" t="s">
        <v>618</v>
      </c>
      <c r="D83" s="569">
        <f>20*2*(0.175+0.28)*1.1+1.1*2.36</f>
        <v>22.616</v>
      </c>
      <c r="E83" s="1021">
        <v>0</v>
      </c>
      <c r="F83" s="1017">
        <f>+D83*E83</f>
        <v>0</v>
      </c>
    </row>
    <row r="84" spans="1:6">
      <c r="A84" s="550"/>
      <c r="B84" s="548"/>
      <c r="C84" s="554"/>
      <c r="D84" s="559"/>
      <c r="E84" s="1014"/>
      <c r="F84" s="1015"/>
    </row>
    <row r="85" spans="1:6" ht="39.6">
      <c r="A85" s="558" t="s">
        <v>658</v>
      </c>
      <c r="B85" s="560" t="s">
        <v>659</v>
      </c>
      <c r="C85" s="554"/>
      <c r="D85" s="559"/>
      <c r="E85" s="1014"/>
      <c r="F85" s="1015"/>
    </row>
    <row r="86" spans="1:6" ht="52.8">
      <c r="A86" s="550"/>
      <c r="B86" s="560" t="s">
        <v>645</v>
      </c>
      <c r="C86" s="554"/>
      <c r="D86" s="559"/>
      <c r="E86" s="1014"/>
      <c r="F86" s="1015"/>
    </row>
    <row r="87" spans="1:6" ht="26.4">
      <c r="A87" s="550"/>
      <c r="B87" s="560" t="s">
        <v>660</v>
      </c>
      <c r="C87" s="554"/>
      <c r="D87" s="559"/>
      <c r="E87" s="1014"/>
      <c r="F87" s="1015"/>
    </row>
    <row r="88" spans="1:6">
      <c r="A88" s="550"/>
      <c r="B88" s="548"/>
      <c r="C88" s="554"/>
      <c r="D88" s="559"/>
      <c r="E88" s="1014"/>
      <c r="F88" s="1015"/>
    </row>
    <row r="89" spans="1:6">
      <c r="A89" s="550"/>
      <c r="B89" s="548" t="s">
        <v>636</v>
      </c>
      <c r="C89" s="554"/>
      <c r="D89" s="559"/>
      <c r="E89" s="1014"/>
      <c r="F89" s="1015"/>
    </row>
    <row r="90" spans="1:6">
      <c r="A90" s="550"/>
      <c r="B90" s="566" t="s">
        <v>661</v>
      </c>
      <c r="C90" s="554"/>
      <c r="D90" s="567">
        <f>2*(26.95+26.4)*2</f>
        <v>213.39999999999998</v>
      </c>
      <c r="E90" s="1014"/>
      <c r="F90" s="1015"/>
    </row>
    <row r="91" spans="1:6">
      <c r="A91" s="550"/>
      <c r="B91" s="548"/>
      <c r="C91" s="554"/>
      <c r="D91" s="559"/>
      <c r="E91" s="1014"/>
      <c r="F91" s="1015"/>
    </row>
    <row r="92" spans="1:6">
      <c r="A92" s="550"/>
      <c r="B92" s="548" t="s">
        <v>627</v>
      </c>
      <c r="C92" s="554"/>
      <c r="D92" s="559"/>
      <c r="E92" s="1014"/>
      <c r="F92" s="1015"/>
    </row>
    <row r="93" spans="1:6">
      <c r="A93" s="550"/>
      <c r="B93" s="568" t="s">
        <v>662</v>
      </c>
      <c r="C93" s="554"/>
      <c r="D93" s="568">
        <f>2*(41.35+45.63)*2</f>
        <v>347.92</v>
      </c>
      <c r="E93" s="1014"/>
      <c r="F93" s="1015"/>
    </row>
    <row r="94" spans="1:6">
      <c r="A94" s="550"/>
      <c r="B94" s="548"/>
      <c r="C94" s="554"/>
      <c r="D94" s="110"/>
      <c r="E94" s="1014"/>
      <c r="F94" s="1015"/>
    </row>
    <row r="95" spans="1:6">
      <c r="A95" s="550"/>
      <c r="B95" s="568" t="s">
        <v>663</v>
      </c>
      <c r="C95" s="865" t="s">
        <v>618</v>
      </c>
      <c r="D95" s="569">
        <f>SUM(D90:D94)</f>
        <v>561.31999999999994</v>
      </c>
      <c r="E95" s="1022">
        <v>0</v>
      </c>
      <c r="F95" s="1027">
        <f>+D95*E95</f>
        <v>0</v>
      </c>
    </row>
    <row r="96" spans="1:6">
      <c r="A96" s="550"/>
      <c r="B96" s="548"/>
      <c r="C96" s="554"/>
      <c r="D96" s="559"/>
      <c r="E96" s="1014"/>
      <c r="F96" s="1015"/>
    </row>
    <row r="97" spans="1:6" ht="26.4">
      <c r="A97" s="767" t="s">
        <v>664</v>
      </c>
      <c r="B97" s="768" t="s">
        <v>665</v>
      </c>
      <c r="C97" s="778"/>
      <c r="D97" s="773"/>
      <c r="E97" s="1019"/>
      <c r="F97" s="1020"/>
    </row>
    <row r="98" spans="1:6" ht="52.8">
      <c r="A98" s="550"/>
      <c r="B98" s="560" t="s">
        <v>666</v>
      </c>
      <c r="C98" s="554"/>
      <c r="D98" s="559"/>
      <c r="E98" s="1014"/>
      <c r="F98" s="1015"/>
    </row>
    <row r="99" spans="1:6" ht="26.4">
      <c r="A99" s="550"/>
      <c r="B99" s="560" t="s">
        <v>667</v>
      </c>
      <c r="C99" s="556" t="s">
        <v>15</v>
      </c>
      <c r="D99" s="563">
        <v>165</v>
      </c>
      <c r="E99" s="1016">
        <v>0</v>
      </c>
      <c r="F99" s="1017">
        <f>+D99*E99</f>
        <v>0</v>
      </c>
    </row>
    <row r="100" spans="1:6">
      <c r="A100" s="550"/>
      <c r="B100" s="548"/>
      <c r="C100" s="554"/>
      <c r="D100" s="559"/>
      <c r="E100" s="1014"/>
      <c r="F100" s="1015"/>
    </row>
    <row r="101" spans="1:6" ht="26.4">
      <c r="A101" s="558" t="s">
        <v>668</v>
      </c>
      <c r="B101" s="570" t="s">
        <v>669</v>
      </c>
      <c r="C101" s="554"/>
      <c r="D101" s="559"/>
      <c r="E101" s="1014"/>
      <c r="F101" s="1015"/>
    </row>
    <row r="102" spans="1:6" ht="26.4">
      <c r="A102" s="550"/>
      <c r="B102" s="570" t="s">
        <v>670</v>
      </c>
      <c r="C102" s="554"/>
      <c r="D102" s="559"/>
      <c r="E102" s="1014"/>
      <c r="F102" s="1015"/>
    </row>
    <row r="103" spans="1:6" ht="26.4">
      <c r="A103" s="550"/>
      <c r="B103" s="570" t="s">
        <v>671</v>
      </c>
      <c r="C103" s="554"/>
      <c r="D103" s="559"/>
      <c r="E103" s="1014"/>
      <c r="F103" s="1015"/>
    </row>
    <row r="104" spans="1:6" ht="26.4">
      <c r="A104" s="550"/>
      <c r="B104" s="570" t="s">
        <v>672</v>
      </c>
      <c r="C104" s="554"/>
      <c r="D104" s="559"/>
      <c r="E104" s="1014"/>
      <c r="F104" s="1015"/>
    </row>
    <row r="105" spans="1:6" ht="39.6">
      <c r="A105" s="550"/>
      <c r="B105" s="570" t="s">
        <v>673</v>
      </c>
      <c r="C105" s="554"/>
      <c r="D105" s="559"/>
      <c r="E105" s="1014"/>
      <c r="F105" s="1015"/>
    </row>
    <row r="106" spans="1:6">
      <c r="A106" s="550"/>
      <c r="B106" s="548"/>
      <c r="C106" s="554"/>
      <c r="D106" s="559"/>
      <c r="E106" s="1014"/>
      <c r="F106" s="1015"/>
    </row>
    <row r="107" spans="1:6">
      <c r="A107" s="550"/>
      <c r="B107" s="548" t="s">
        <v>636</v>
      </c>
      <c r="C107" s="554"/>
      <c r="D107" s="110"/>
      <c r="E107" s="1014"/>
      <c r="F107" s="1015"/>
    </row>
    <row r="108" spans="1:6" ht="39.6">
      <c r="A108" s="550"/>
      <c r="B108" s="566" t="s">
        <v>674</v>
      </c>
      <c r="C108" s="554"/>
      <c r="D108" s="567">
        <f>3.35*(38.75+22.7+11.85+36.45+25.05+10.7)+2.6*(9.9+9.8+10)-(1.27*2.55+1.5*2.6-3*2)-5.1</f>
        <v>558.40649999999994</v>
      </c>
      <c r="E108" s="1014"/>
      <c r="F108" s="1015"/>
    </row>
    <row r="109" spans="1:6">
      <c r="A109" s="550"/>
      <c r="B109" s="548"/>
      <c r="C109" s="554"/>
      <c r="D109" s="559"/>
      <c r="E109" s="1014"/>
      <c r="F109" s="1015"/>
    </row>
    <row r="110" spans="1:6">
      <c r="A110" s="550"/>
      <c r="B110" s="548" t="s">
        <v>627</v>
      </c>
      <c r="C110" s="554"/>
      <c r="D110" s="110"/>
      <c r="E110" s="1014"/>
      <c r="F110" s="1015"/>
    </row>
    <row r="111" spans="1:6" ht="26.4">
      <c r="A111" s="550"/>
      <c r="B111" s="566" t="s">
        <v>675</v>
      </c>
      <c r="C111" s="554"/>
      <c r="D111" s="571">
        <f>3.22*(14+44.7+7.1+14+41.75)-(2.1*3.5*2+2.1*2.4*2+1.15*3.15*2-3*6)</f>
        <v>377.36600000000004</v>
      </c>
      <c r="E111" s="1014"/>
      <c r="F111" s="1015"/>
    </row>
    <row r="112" spans="1:6">
      <c r="A112" s="550"/>
      <c r="B112" s="548"/>
      <c r="C112" s="554"/>
      <c r="D112" s="559"/>
      <c r="E112" s="1014"/>
      <c r="F112" s="1015"/>
    </row>
    <row r="113" spans="1:6">
      <c r="A113" s="550"/>
      <c r="B113" s="548" t="s">
        <v>676</v>
      </c>
      <c r="C113" s="556" t="s">
        <v>618</v>
      </c>
      <c r="D113" s="559">
        <f>SUM(D108:D112)</f>
        <v>935.77250000000004</v>
      </c>
      <c r="E113" s="1021">
        <v>0</v>
      </c>
      <c r="F113" s="1017">
        <f>+D113*E113</f>
        <v>0</v>
      </c>
    </row>
    <row r="114" spans="1:6">
      <c r="A114" s="550"/>
      <c r="B114" s="548"/>
      <c r="C114" s="556"/>
      <c r="D114" s="559"/>
      <c r="E114" s="1021"/>
      <c r="F114" s="1017"/>
    </row>
    <row r="115" spans="1:6" ht="39.6">
      <c r="A115" s="558" t="s">
        <v>677</v>
      </c>
      <c r="B115" s="560" t="s">
        <v>678</v>
      </c>
      <c r="C115" s="554"/>
      <c r="D115" s="559"/>
      <c r="E115" s="1014"/>
      <c r="F115" s="1015"/>
    </row>
    <row r="116" spans="1:6" ht="26.4">
      <c r="A116" s="550"/>
      <c r="B116" s="560" t="s">
        <v>679</v>
      </c>
      <c r="C116" s="554"/>
      <c r="D116" s="559"/>
      <c r="E116" s="1014"/>
      <c r="F116" s="1015"/>
    </row>
    <row r="117" spans="1:6" ht="26.4">
      <c r="A117" s="550"/>
      <c r="B117" s="570" t="s">
        <v>680</v>
      </c>
      <c r="C117" s="554"/>
      <c r="D117" s="559"/>
      <c r="E117" s="1014"/>
      <c r="F117" s="1015"/>
    </row>
    <row r="118" spans="1:6">
      <c r="A118" s="550"/>
      <c r="B118" s="348"/>
      <c r="C118" s="554"/>
      <c r="D118" s="559"/>
      <c r="E118" s="1014"/>
      <c r="F118" s="1015"/>
    </row>
    <row r="119" spans="1:6">
      <c r="A119" s="550"/>
      <c r="B119" s="548" t="s">
        <v>636</v>
      </c>
      <c r="C119" s="554"/>
      <c r="D119" s="559"/>
      <c r="E119" s="1028"/>
      <c r="F119" s="1015"/>
    </row>
    <row r="120" spans="1:6" ht="26.4">
      <c r="A120" s="550"/>
      <c r="B120" s="566" t="s">
        <v>681</v>
      </c>
      <c r="C120" s="554"/>
      <c r="D120" s="572">
        <f>5.15+5.95+6.1+20.85+5.5+14.95+6.95+53.2+19.55+5.7</f>
        <v>143.9</v>
      </c>
      <c r="E120" s="1028"/>
      <c r="F120" s="1015"/>
    </row>
    <row r="121" spans="1:6">
      <c r="A121" s="550"/>
      <c r="B121" s="348"/>
      <c r="C121" s="554"/>
      <c r="D121" s="559"/>
      <c r="E121" s="1028"/>
      <c r="F121" s="1015"/>
    </row>
    <row r="122" spans="1:6">
      <c r="A122" s="550"/>
      <c r="B122" s="348" t="s">
        <v>627</v>
      </c>
      <c r="C122" s="554"/>
      <c r="D122" s="559"/>
      <c r="E122" s="1028"/>
      <c r="F122" s="1015"/>
    </row>
    <row r="123" spans="1:6">
      <c r="A123" s="550"/>
      <c r="B123" s="533" t="s">
        <v>650</v>
      </c>
      <c r="C123" s="554"/>
      <c r="D123" s="573">
        <f>6.5+26.9+3.05+6.5+72.85</f>
        <v>115.79999999999998</v>
      </c>
      <c r="E123" s="1028"/>
      <c r="F123" s="1015"/>
    </row>
    <row r="124" spans="1:6">
      <c r="A124" s="550"/>
      <c r="B124" s="533"/>
      <c r="C124" s="554"/>
      <c r="D124" s="574"/>
      <c r="E124" s="1028"/>
      <c r="F124" s="1015"/>
    </row>
    <row r="125" spans="1:6">
      <c r="A125" s="550"/>
      <c r="B125" s="548" t="s">
        <v>682</v>
      </c>
      <c r="C125" s="865" t="s">
        <v>618</v>
      </c>
      <c r="D125" s="867">
        <f>SUM(D120:D124)</f>
        <v>259.7</v>
      </c>
      <c r="E125" s="1029">
        <v>0</v>
      </c>
      <c r="F125" s="1027">
        <f>+D125*E125</f>
        <v>0</v>
      </c>
    </row>
    <row r="126" spans="1:6">
      <c r="A126" s="550"/>
      <c r="B126" s="548"/>
      <c r="C126" s="556"/>
      <c r="D126" s="559"/>
      <c r="E126" s="1030"/>
      <c r="F126" s="1017"/>
    </row>
    <row r="127" spans="1:6">
      <c r="A127" s="558" t="s">
        <v>683</v>
      </c>
      <c r="B127" s="560" t="s">
        <v>684</v>
      </c>
      <c r="C127" s="556"/>
      <c r="D127" s="575"/>
      <c r="E127" s="1016"/>
      <c r="F127" s="1031"/>
    </row>
    <row r="128" spans="1:6" ht="26.4">
      <c r="A128" s="558"/>
      <c r="B128" s="570" t="s">
        <v>670</v>
      </c>
      <c r="C128" s="556"/>
      <c r="D128" s="575"/>
      <c r="E128" s="1016"/>
      <c r="F128" s="1031"/>
    </row>
    <row r="129" spans="1:6" ht="26.4">
      <c r="A129" s="767"/>
      <c r="B129" s="768" t="s">
        <v>671</v>
      </c>
      <c r="C129" s="771"/>
      <c r="D129" s="896"/>
      <c r="E129" s="1032"/>
      <c r="F129" s="1033"/>
    </row>
    <row r="130" spans="1:6" ht="26.4">
      <c r="A130" s="550"/>
      <c r="B130" s="560" t="s">
        <v>672</v>
      </c>
      <c r="C130" s="556"/>
      <c r="D130" s="575"/>
      <c r="E130" s="1021"/>
      <c r="F130" s="1031"/>
    </row>
    <row r="131" spans="1:6" ht="26.4">
      <c r="A131" s="558"/>
      <c r="B131" s="570" t="s">
        <v>680</v>
      </c>
      <c r="C131" s="556"/>
      <c r="D131" s="575"/>
      <c r="E131" s="1016"/>
      <c r="F131" s="1031"/>
    </row>
    <row r="132" spans="1:6">
      <c r="A132" s="558"/>
      <c r="B132" s="560"/>
      <c r="C132" s="556"/>
      <c r="D132" s="575"/>
      <c r="E132" s="1016"/>
      <c r="F132" s="1031"/>
    </row>
    <row r="133" spans="1:6" ht="79.2">
      <c r="A133" s="558"/>
      <c r="B133" s="566" t="s">
        <v>685</v>
      </c>
      <c r="C133" s="556" t="s">
        <v>618</v>
      </c>
      <c r="D133" s="567">
        <f>109.5+13.55*2+6.7*4+141.2-(2.4*1.7*2+2.1*3.5*2+2.1*2.4*2+1.15*3.15*2-3*8)+0.52*(2.5*2+6.3+3.1*2+7.8+5.4*2+2.21*2*2+3.9*2+2.01*2*2)+113.63+104.55</f>
        <v>538.20060000000001</v>
      </c>
      <c r="E133" s="1021">
        <v>0</v>
      </c>
      <c r="F133" s="1031">
        <f>+D133*E133</f>
        <v>0</v>
      </c>
    </row>
    <row r="134" spans="1:6">
      <c r="A134" s="550"/>
      <c r="B134" s="548"/>
      <c r="C134" s="556"/>
      <c r="D134" s="559"/>
      <c r="E134" s="1030"/>
      <c r="F134" s="1017"/>
    </row>
    <row r="135" spans="1:6" ht="79.2">
      <c r="A135" s="558" t="s">
        <v>686</v>
      </c>
      <c r="B135" s="570" t="s">
        <v>687</v>
      </c>
      <c r="C135" s="554"/>
      <c r="D135" s="555"/>
      <c r="E135" s="1021"/>
      <c r="F135" s="1017"/>
    </row>
    <row r="136" spans="1:6" ht="52.8">
      <c r="A136" s="550"/>
      <c r="B136" s="570" t="s">
        <v>688</v>
      </c>
      <c r="C136" s="554"/>
      <c r="D136" s="555"/>
      <c r="E136" s="1021"/>
      <c r="F136" s="1017"/>
    </row>
    <row r="137" spans="1:6" ht="26.4">
      <c r="A137" s="550"/>
      <c r="B137" s="570" t="s">
        <v>679</v>
      </c>
      <c r="C137" s="554"/>
      <c r="D137" s="555"/>
      <c r="E137" s="1021"/>
      <c r="F137" s="1017"/>
    </row>
    <row r="138" spans="1:6" ht="26.4">
      <c r="A138" s="550"/>
      <c r="B138" s="570" t="s">
        <v>689</v>
      </c>
      <c r="C138" s="554"/>
      <c r="D138" s="555"/>
      <c r="E138" s="1021"/>
      <c r="F138" s="1017"/>
    </row>
    <row r="139" spans="1:6">
      <c r="A139" s="550"/>
      <c r="B139" s="554"/>
      <c r="C139" s="554"/>
      <c r="D139" s="577"/>
      <c r="E139" s="1021"/>
      <c r="F139" s="1017"/>
    </row>
    <row r="140" spans="1:6">
      <c r="A140" s="565" t="s">
        <v>690</v>
      </c>
      <c r="B140" s="553" t="s">
        <v>691</v>
      </c>
      <c r="C140" s="554"/>
      <c r="D140" s="577"/>
      <c r="E140" s="1021"/>
      <c r="F140" s="1017"/>
    </row>
    <row r="141" spans="1:6">
      <c r="A141" s="565"/>
      <c r="B141" s="578" t="s">
        <v>692</v>
      </c>
      <c r="C141" s="556" t="s">
        <v>618</v>
      </c>
      <c r="D141" s="579">
        <f>2.73*1.46*2-0.7*2.05*2</f>
        <v>5.1015999999999995</v>
      </c>
      <c r="E141" s="1029">
        <v>0</v>
      </c>
      <c r="F141" s="1031">
        <f>+D141*E141</f>
        <v>0</v>
      </c>
    </row>
    <row r="142" spans="1:6">
      <c r="A142" s="565"/>
      <c r="B142" s="548"/>
      <c r="C142" s="554"/>
      <c r="D142" s="577"/>
      <c r="E142" s="1021"/>
      <c r="F142" s="1017"/>
    </row>
    <row r="143" spans="1:6">
      <c r="A143" s="565" t="s">
        <v>693</v>
      </c>
      <c r="B143" s="553" t="s">
        <v>694</v>
      </c>
      <c r="C143" s="554"/>
      <c r="D143" s="577"/>
      <c r="E143" s="1021"/>
      <c r="F143" s="1017"/>
    </row>
    <row r="144" spans="1:6">
      <c r="A144" s="550"/>
      <c r="B144" s="578" t="s">
        <v>695</v>
      </c>
      <c r="C144" s="556" t="s">
        <v>618</v>
      </c>
      <c r="D144" s="579">
        <f>2.35*(1.08+1.1+0.9)</f>
        <v>7.2380000000000004</v>
      </c>
      <c r="E144" s="1029">
        <v>0</v>
      </c>
      <c r="F144" s="1031">
        <f>+D144*E144</f>
        <v>0</v>
      </c>
    </row>
    <row r="145" spans="1:6">
      <c r="A145" s="550"/>
      <c r="B145" s="548"/>
      <c r="C145" s="554"/>
      <c r="D145" s="577"/>
      <c r="E145" s="1021"/>
      <c r="F145" s="1017"/>
    </row>
    <row r="146" spans="1:6" ht="52.8">
      <c r="A146" s="558" t="s">
        <v>696</v>
      </c>
      <c r="B146" s="560" t="s">
        <v>697</v>
      </c>
      <c r="C146" s="554"/>
      <c r="D146" s="110"/>
      <c r="E146" s="1014"/>
      <c r="F146" s="1015"/>
    </row>
    <row r="147" spans="1:6" ht="39.6">
      <c r="A147" s="550"/>
      <c r="B147" s="561" t="s">
        <v>698</v>
      </c>
      <c r="C147" s="868"/>
      <c r="D147" s="110"/>
      <c r="E147" s="1034"/>
      <c r="F147" s="1015"/>
    </row>
    <row r="148" spans="1:6">
      <c r="A148" s="550"/>
      <c r="B148" s="560"/>
      <c r="C148" s="554"/>
      <c r="D148" s="110"/>
      <c r="E148" s="1014"/>
      <c r="F148" s="1015"/>
    </row>
    <row r="149" spans="1:6" ht="39.6">
      <c r="A149" s="550"/>
      <c r="B149" s="570" t="s">
        <v>699</v>
      </c>
      <c r="C149" s="554"/>
      <c r="D149" s="110"/>
      <c r="E149" s="1014"/>
      <c r="F149" s="1015"/>
    </row>
    <row r="150" spans="1:6">
      <c r="A150" s="550"/>
      <c r="B150" s="548"/>
      <c r="C150" s="554"/>
      <c r="D150" s="110"/>
      <c r="E150" s="1014"/>
      <c r="F150" s="1015"/>
    </row>
    <row r="151" spans="1:6">
      <c r="A151" s="550"/>
      <c r="B151" s="548" t="s">
        <v>700</v>
      </c>
      <c r="C151" s="869" t="s">
        <v>618</v>
      </c>
      <c r="D151" s="110">
        <f>205.19/0.866</f>
        <v>236.93995381062356</v>
      </c>
      <c r="E151" s="1022">
        <v>0</v>
      </c>
      <c r="F151" s="1035">
        <f>+D151*E151</f>
        <v>0</v>
      </c>
    </row>
    <row r="152" spans="1:6">
      <c r="A152" s="550"/>
      <c r="B152" s="548"/>
      <c r="C152" s="869"/>
      <c r="D152" s="110"/>
      <c r="E152" s="1022"/>
      <c r="F152" s="1035"/>
    </row>
    <row r="153" spans="1:6" ht="52.8">
      <c r="A153" s="558" t="s">
        <v>701</v>
      </c>
      <c r="B153" s="860" t="s">
        <v>702</v>
      </c>
      <c r="C153" s="870"/>
      <c r="D153" s="871"/>
      <c r="E153" s="1036"/>
      <c r="F153" s="1037"/>
    </row>
    <row r="154" spans="1:6" ht="26.4">
      <c r="A154" s="767"/>
      <c r="B154" s="897" t="s">
        <v>703</v>
      </c>
      <c r="C154" s="898"/>
      <c r="D154" s="899"/>
      <c r="E154" s="1038"/>
      <c r="F154" s="1039"/>
    </row>
    <row r="155" spans="1:6" ht="26.4">
      <c r="A155" s="550"/>
      <c r="B155" s="570" t="s">
        <v>704</v>
      </c>
      <c r="C155" s="581" t="s">
        <v>618</v>
      </c>
      <c r="D155" s="110">
        <f>205.19/0.866</f>
        <v>236.93995381062356</v>
      </c>
      <c r="E155" s="1021">
        <v>0</v>
      </c>
      <c r="F155" s="1040">
        <f>+D155*E155</f>
        <v>0</v>
      </c>
    </row>
    <row r="156" spans="1:6">
      <c r="A156" s="550"/>
      <c r="B156" s="548"/>
      <c r="C156" s="554"/>
      <c r="D156" s="110"/>
      <c r="E156" s="1014"/>
      <c r="F156" s="1015"/>
    </row>
    <row r="157" spans="1:6" ht="39.6">
      <c r="A157" s="558" t="s">
        <v>705</v>
      </c>
      <c r="B157" s="560" t="s">
        <v>706</v>
      </c>
      <c r="C157" s="554"/>
      <c r="D157" s="110"/>
      <c r="E157" s="1014"/>
      <c r="F157" s="1015"/>
    </row>
    <row r="158" spans="1:6" ht="26.4">
      <c r="A158" s="550"/>
      <c r="B158" s="560" t="s">
        <v>707</v>
      </c>
      <c r="C158" s="554"/>
      <c r="D158" s="110"/>
      <c r="E158" s="1014"/>
      <c r="F158" s="1015"/>
    </row>
    <row r="159" spans="1:6" ht="26.4">
      <c r="A159" s="550"/>
      <c r="B159" s="560" t="s">
        <v>708</v>
      </c>
      <c r="C159" s="554"/>
      <c r="D159" s="110"/>
      <c r="E159" s="1014"/>
      <c r="F159" s="1015"/>
    </row>
    <row r="160" spans="1:6">
      <c r="A160" s="550"/>
      <c r="B160" s="548"/>
      <c r="C160" s="554"/>
      <c r="D160" s="110"/>
      <c r="E160" s="1014"/>
      <c r="F160" s="1015"/>
    </row>
    <row r="161" spans="1:6">
      <c r="A161" s="550"/>
      <c r="B161" s="548" t="s">
        <v>135</v>
      </c>
      <c r="C161" s="554"/>
      <c r="D161" s="110"/>
      <c r="E161" s="1014"/>
      <c r="F161" s="1015"/>
    </row>
    <row r="162" spans="1:6">
      <c r="A162" s="550"/>
      <c r="B162" s="568" t="s">
        <v>709</v>
      </c>
      <c r="C162" s="556"/>
      <c r="D162" s="569">
        <f>8.5*2</f>
        <v>17</v>
      </c>
      <c r="E162" s="1016"/>
      <c r="F162" s="1040"/>
    </row>
    <row r="163" spans="1:6">
      <c r="A163" s="550"/>
      <c r="B163" s="568"/>
      <c r="C163" s="556"/>
      <c r="D163" s="569"/>
      <c r="E163" s="1016"/>
      <c r="F163" s="1040"/>
    </row>
    <row r="164" spans="1:6">
      <c r="A164" s="550"/>
      <c r="B164" s="548" t="s">
        <v>710</v>
      </c>
      <c r="C164" s="556"/>
      <c r="D164" s="569"/>
      <c r="E164" s="1016"/>
      <c r="F164" s="1040"/>
    </row>
    <row r="165" spans="1:6">
      <c r="A165" s="550"/>
      <c r="B165" s="568" t="s">
        <v>711</v>
      </c>
      <c r="C165" s="556"/>
      <c r="D165" s="569">
        <f>3.85*2+4.55*2</f>
        <v>16.8</v>
      </c>
      <c r="E165" s="1016"/>
      <c r="F165" s="1040"/>
    </row>
    <row r="166" spans="1:6">
      <c r="A166" s="550"/>
      <c r="B166" s="568"/>
      <c r="C166" s="556"/>
      <c r="D166" s="569"/>
      <c r="E166" s="1016"/>
      <c r="F166" s="1040"/>
    </row>
    <row r="167" spans="1:6">
      <c r="A167" s="550"/>
      <c r="B167" s="568" t="s">
        <v>712</v>
      </c>
      <c r="C167" s="556" t="s">
        <v>713</v>
      </c>
      <c r="D167" s="569">
        <f>8.5*2+3.85*2+4.55*2</f>
        <v>33.799999999999997</v>
      </c>
      <c r="E167" s="1016">
        <v>0</v>
      </c>
      <c r="F167" s="1040">
        <f>+D167*E167</f>
        <v>0</v>
      </c>
    </row>
    <row r="168" spans="1:6">
      <c r="A168" s="550"/>
      <c r="B168" s="548"/>
      <c r="C168" s="554"/>
      <c r="D168" s="110"/>
      <c r="E168" s="1014"/>
      <c r="F168" s="1015"/>
    </row>
    <row r="169" spans="1:6" ht="66">
      <c r="A169" s="558" t="s">
        <v>714</v>
      </c>
      <c r="B169" s="582" t="s">
        <v>715</v>
      </c>
      <c r="C169" s="554"/>
      <c r="D169" s="110"/>
      <c r="E169" s="1014"/>
      <c r="F169" s="1015"/>
    </row>
    <row r="170" spans="1:6" ht="26.4">
      <c r="A170" s="550"/>
      <c r="B170" s="560" t="s">
        <v>707</v>
      </c>
      <c r="C170" s="554"/>
      <c r="D170" s="110"/>
      <c r="E170" s="1014"/>
      <c r="F170" s="1015"/>
    </row>
    <row r="171" spans="1:6" ht="26.4">
      <c r="A171" s="550"/>
      <c r="B171" s="560" t="s">
        <v>708</v>
      </c>
      <c r="C171" s="554"/>
      <c r="D171" s="110"/>
      <c r="E171" s="1014"/>
      <c r="F171" s="1015"/>
    </row>
    <row r="172" spans="1:6">
      <c r="A172" s="550"/>
      <c r="B172" s="548"/>
      <c r="C172" s="554"/>
      <c r="D172" s="110"/>
      <c r="E172" s="1014"/>
      <c r="F172" s="1015"/>
    </row>
    <row r="173" spans="1:6">
      <c r="A173" s="550"/>
      <c r="B173" s="568" t="s">
        <v>716</v>
      </c>
      <c r="C173" s="556" t="s">
        <v>713</v>
      </c>
      <c r="D173" s="569">
        <f>14.45*2</f>
        <v>28.9</v>
      </c>
      <c r="E173" s="1016">
        <v>0</v>
      </c>
      <c r="F173" s="1040">
        <f>+D173*E173</f>
        <v>0</v>
      </c>
    </row>
    <row r="174" spans="1:6">
      <c r="A174" s="550"/>
      <c r="B174" s="566"/>
      <c r="C174" s="554"/>
      <c r="D174" s="583"/>
      <c r="E174" s="1014"/>
      <c r="F174" s="1015"/>
    </row>
    <row r="175" spans="1:6" ht="26.4">
      <c r="A175" s="558" t="s">
        <v>717</v>
      </c>
      <c r="B175" s="566" t="s">
        <v>718</v>
      </c>
      <c r="C175" s="554"/>
      <c r="D175" s="583"/>
      <c r="E175" s="1014"/>
      <c r="F175" s="1015"/>
    </row>
    <row r="176" spans="1:6" ht="66">
      <c r="A176" s="550"/>
      <c r="B176" s="566" t="s">
        <v>719</v>
      </c>
      <c r="C176" s="554"/>
      <c r="D176" s="583"/>
      <c r="E176" s="1014"/>
      <c r="F176" s="1015"/>
    </row>
    <row r="177" spans="1:6" ht="26.4">
      <c r="A177" s="550"/>
      <c r="B177" s="561" t="s">
        <v>708</v>
      </c>
      <c r="C177" s="868"/>
      <c r="D177" s="583"/>
      <c r="E177" s="1034"/>
      <c r="F177" s="1015"/>
    </row>
    <row r="178" spans="1:6">
      <c r="A178" s="550"/>
      <c r="B178" s="560"/>
      <c r="C178" s="554"/>
      <c r="D178" s="583"/>
      <c r="E178" s="1014"/>
      <c r="F178" s="1015"/>
    </row>
    <row r="179" spans="1:6">
      <c r="A179" s="550"/>
      <c r="B179" s="566" t="s">
        <v>720</v>
      </c>
      <c r="C179" s="554"/>
      <c r="D179" s="583"/>
      <c r="E179" s="1014"/>
      <c r="F179" s="1015"/>
    </row>
    <row r="180" spans="1:6">
      <c r="A180" s="565"/>
      <c r="B180" s="568" t="s">
        <v>721</v>
      </c>
      <c r="C180" s="556" t="s">
        <v>713</v>
      </c>
      <c r="D180" s="568">
        <f>1.76*2+4.9+3.1*2+7.8</f>
        <v>22.42</v>
      </c>
      <c r="E180" s="1016">
        <v>0</v>
      </c>
      <c r="F180" s="1040">
        <f>+D180*E180</f>
        <v>0</v>
      </c>
    </row>
    <row r="181" spans="1:6">
      <c r="A181" s="565"/>
      <c r="B181" s="568"/>
      <c r="C181" s="556"/>
      <c r="D181" s="568"/>
      <c r="E181" s="1016"/>
      <c r="F181" s="1040"/>
    </row>
    <row r="182" spans="1:6" ht="26.4">
      <c r="A182" s="565"/>
      <c r="B182" s="566" t="s">
        <v>722</v>
      </c>
      <c r="C182" s="556"/>
      <c r="D182" s="568"/>
      <c r="E182" s="1016"/>
      <c r="F182" s="1040"/>
    </row>
    <row r="183" spans="1:6">
      <c r="A183" s="565"/>
      <c r="B183" s="566" t="s">
        <v>723</v>
      </c>
      <c r="C183" s="556" t="s">
        <v>713</v>
      </c>
      <c r="D183" s="566">
        <f>13.73*2</f>
        <v>27.46</v>
      </c>
      <c r="E183" s="1016">
        <v>0</v>
      </c>
      <c r="F183" s="1040">
        <f>+D183*E183</f>
        <v>0</v>
      </c>
    </row>
    <row r="184" spans="1:6">
      <c r="A184" s="565"/>
      <c r="B184" s="566" t="s">
        <v>724</v>
      </c>
      <c r="C184" s="556"/>
      <c r="D184" s="568"/>
      <c r="E184" s="1016"/>
      <c r="F184" s="1040"/>
    </row>
    <row r="185" spans="1:6">
      <c r="A185" s="565"/>
      <c r="B185" s="566" t="s">
        <v>725</v>
      </c>
      <c r="C185" s="556" t="s">
        <v>713</v>
      </c>
      <c r="D185" s="566">
        <f>14.03*2</f>
        <v>28.06</v>
      </c>
      <c r="E185" s="1016">
        <v>0</v>
      </c>
      <c r="F185" s="1040">
        <f>+D185*E185</f>
        <v>0</v>
      </c>
    </row>
    <row r="186" spans="1:6">
      <c r="A186" s="565"/>
      <c r="B186" s="566" t="s">
        <v>726</v>
      </c>
      <c r="C186" s="556"/>
      <c r="D186" s="568"/>
      <c r="E186" s="1016"/>
      <c r="F186" s="1040"/>
    </row>
    <row r="187" spans="1:6">
      <c r="A187" s="565"/>
      <c r="B187" s="568" t="s">
        <v>727</v>
      </c>
      <c r="C187" s="556" t="s">
        <v>713</v>
      </c>
      <c r="D187" s="568">
        <f>8.02*2+8.05*2</f>
        <v>32.14</v>
      </c>
      <c r="E187" s="1016">
        <v>0</v>
      </c>
      <c r="F187" s="1040">
        <f>+D187*E187</f>
        <v>0</v>
      </c>
    </row>
    <row r="188" spans="1:6">
      <c r="A188" s="761"/>
      <c r="B188" s="763"/>
      <c r="C188" s="771"/>
      <c r="D188" s="763"/>
      <c r="E188" s="1032"/>
      <c r="F188" s="1041"/>
    </row>
    <row r="189" spans="1:6" ht="26.4">
      <c r="A189" s="558" t="s">
        <v>728</v>
      </c>
      <c r="B189" s="584" t="s">
        <v>729</v>
      </c>
      <c r="C189" s="1"/>
      <c r="D189" s="568"/>
      <c r="E189" s="1018"/>
      <c r="F189" s="1035"/>
    </row>
    <row r="190" spans="1:6" ht="39.6">
      <c r="A190" s="565"/>
      <c r="B190" s="585" t="s">
        <v>730</v>
      </c>
      <c r="C190" s="1"/>
      <c r="D190" s="568"/>
      <c r="E190" s="1018"/>
      <c r="F190" s="1035"/>
    </row>
    <row r="191" spans="1:6" ht="26.4">
      <c r="A191" s="565"/>
      <c r="B191" s="586" t="s">
        <v>731</v>
      </c>
      <c r="C191" s="1"/>
      <c r="D191" s="568"/>
      <c r="E191" s="1018"/>
      <c r="F191" s="1035"/>
    </row>
    <row r="192" spans="1:6" ht="26.4">
      <c r="A192" s="565"/>
      <c r="B192" s="560" t="s">
        <v>707</v>
      </c>
      <c r="C192" s="1"/>
      <c r="D192" s="568"/>
      <c r="E192" s="1018"/>
      <c r="F192" s="1040"/>
    </row>
    <row r="193" spans="1:6" ht="26.4">
      <c r="A193" s="565"/>
      <c r="B193" s="586" t="s">
        <v>732</v>
      </c>
      <c r="C193" s="1" t="s">
        <v>618</v>
      </c>
      <c r="D193" s="569">
        <v>172</v>
      </c>
      <c r="E193" s="1042">
        <v>0</v>
      </c>
      <c r="F193" s="1040">
        <f>+D193*E193</f>
        <v>0</v>
      </c>
    </row>
    <row r="194" spans="1:6">
      <c r="A194" s="565"/>
      <c r="B194" s="586"/>
      <c r="C194" s="1"/>
      <c r="D194" s="568"/>
      <c r="E194" s="1018"/>
      <c r="F194" s="1040"/>
    </row>
    <row r="195" spans="1:6" ht="26.4">
      <c r="A195" s="558" t="s">
        <v>733</v>
      </c>
      <c r="B195" s="566" t="s">
        <v>734</v>
      </c>
      <c r="C195" s="1"/>
      <c r="D195" s="568"/>
      <c r="E195" s="1018"/>
      <c r="F195" s="1040"/>
    </row>
    <row r="196" spans="1:6" ht="39.6">
      <c r="A196" s="558"/>
      <c r="B196" s="566" t="s">
        <v>735</v>
      </c>
      <c r="C196" s="1"/>
      <c r="D196" s="568"/>
      <c r="E196" s="1018"/>
      <c r="F196" s="1040"/>
    </row>
    <row r="197" spans="1:6" ht="26.4">
      <c r="A197" s="558"/>
      <c r="B197" s="560" t="s">
        <v>708</v>
      </c>
      <c r="C197" s="1"/>
      <c r="D197" s="568"/>
      <c r="E197" s="1018"/>
      <c r="F197" s="1040"/>
    </row>
    <row r="198" spans="1:6">
      <c r="A198" s="558"/>
      <c r="B198" s="568"/>
      <c r="C198" s="1"/>
      <c r="D198" s="568"/>
      <c r="E198" s="1018"/>
      <c r="F198" s="1040"/>
    </row>
    <row r="199" spans="1:6">
      <c r="A199" s="558"/>
      <c r="B199" s="568" t="s">
        <v>736</v>
      </c>
      <c r="C199" s="1"/>
      <c r="D199" s="568"/>
      <c r="E199" s="1018"/>
      <c r="F199" s="1040"/>
    </row>
    <row r="200" spans="1:6">
      <c r="A200" s="558"/>
      <c r="B200" s="568" t="s">
        <v>737</v>
      </c>
      <c r="C200" s="1" t="s">
        <v>618</v>
      </c>
      <c r="D200" s="568">
        <f>1.3*2+1.81</f>
        <v>4.41</v>
      </c>
      <c r="E200" s="1018">
        <v>0</v>
      </c>
      <c r="F200" s="1040">
        <f>+D200*E200</f>
        <v>0</v>
      </c>
    </row>
    <row r="201" spans="1:6">
      <c r="A201" s="558"/>
      <c r="B201" s="568"/>
      <c r="C201" s="1"/>
      <c r="D201" s="568"/>
      <c r="E201" s="1018"/>
      <c r="F201" s="1040"/>
    </row>
    <row r="202" spans="1:6" ht="79.2">
      <c r="A202" s="558" t="s">
        <v>738</v>
      </c>
      <c r="B202" s="566" t="s">
        <v>739</v>
      </c>
      <c r="C202" s="1"/>
      <c r="D202" s="568"/>
      <c r="E202" s="1018"/>
      <c r="F202" s="1040"/>
    </row>
    <row r="203" spans="1:6" ht="52.8">
      <c r="A203" s="558"/>
      <c r="B203" s="566" t="s">
        <v>740</v>
      </c>
      <c r="C203" s="1"/>
      <c r="D203" s="568"/>
      <c r="E203" s="1018"/>
      <c r="F203" s="1040"/>
    </row>
    <row r="204" spans="1:6">
      <c r="A204" s="558"/>
      <c r="B204" s="821"/>
      <c r="C204" s="1"/>
      <c r="D204" s="568"/>
      <c r="E204" s="1018"/>
      <c r="F204" s="1040"/>
    </row>
    <row r="205" spans="1:6" ht="52.8">
      <c r="A205" s="558"/>
      <c r="B205" s="566" t="s">
        <v>741</v>
      </c>
      <c r="C205" s="1"/>
      <c r="D205" s="568"/>
      <c r="E205" s="1018"/>
      <c r="F205" s="1040"/>
    </row>
    <row r="206" spans="1:6">
      <c r="A206" s="558"/>
      <c r="B206" s="568" t="s">
        <v>742</v>
      </c>
      <c r="C206" s="1"/>
      <c r="D206" s="568"/>
      <c r="E206" s="1018"/>
      <c r="F206" s="1040"/>
    </row>
    <row r="207" spans="1:6">
      <c r="A207" s="558"/>
      <c r="B207" s="568"/>
      <c r="C207" s="1"/>
      <c r="D207" s="568"/>
      <c r="E207" s="1018"/>
      <c r="F207" s="1040"/>
    </row>
    <row r="208" spans="1:6">
      <c r="A208" s="558"/>
      <c r="B208" s="568" t="s">
        <v>743</v>
      </c>
      <c r="C208" s="1" t="s">
        <v>744</v>
      </c>
      <c r="D208" s="569">
        <f>0.3*(310.72-238.66)+0.4*0.45*0.45*0.9</f>
        <v>21.69090000000001</v>
      </c>
      <c r="E208" s="1042">
        <v>0</v>
      </c>
      <c r="F208" s="1040">
        <f>+D208*E208</f>
        <v>0</v>
      </c>
    </row>
    <row r="209" spans="1:6" ht="13.8" thickBot="1">
      <c r="A209" s="558"/>
      <c r="B209" s="568"/>
      <c r="C209" s="1"/>
      <c r="D209" s="568"/>
      <c r="E209" s="1018"/>
      <c r="F209" s="1040"/>
    </row>
    <row r="210" spans="1:6" ht="16.2" thickTop="1" thickBot="1">
      <c r="A210" s="588" t="s">
        <v>41</v>
      </c>
      <c r="B210" s="589" t="s">
        <v>745</v>
      </c>
      <c r="C210" s="590"/>
      <c r="D210" s="591"/>
      <c r="E210" s="592"/>
      <c r="F210" s="1043">
        <f>SUM(F11:F209)</f>
        <v>0</v>
      </c>
    </row>
    <row r="211" spans="1:6" ht="16.2" thickTop="1" thickBot="1">
      <c r="A211" s="593" t="s">
        <v>42</v>
      </c>
      <c r="B211" s="1310" t="s">
        <v>746</v>
      </c>
      <c r="C211" s="1311"/>
      <c r="D211" s="1311"/>
      <c r="E211" s="1311"/>
      <c r="F211" s="1312"/>
    </row>
    <row r="212" spans="1:6" ht="13.8" thickTop="1">
      <c r="A212" s="550"/>
      <c r="B212" s="594"/>
      <c r="C212" s="1"/>
      <c r="D212" s="595"/>
      <c r="E212" s="2"/>
      <c r="F212" s="576"/>
    </row>
    <row r="213" spans="1:6" ht="52.8">
      <c r="A213" s="558" t="s">
        <v>50</v>
      </c>
      <c r="B213" s="596" t="s">
        <v>747</v>
      </c>
      <c r="C213" s="1"/>
      <c r="D213" s="595"/>
      <c r="E213" s="1042"/>
      <c r="F213" s="1031"/>
    </row>
    <row r="214" spans="1:6" ht="66">
      <c r="A214" s="558"/>
      <c r="B214" s="596" t="s">
        <v>748</v>
      </c>
      <c r="C214" s="1"/>
      <c r="D214" s="595"/>
      <c r="E214" s="1042"/>
      <c r="F214" s="1031"/>
    </row>
    <row r="215" spans="1:6" ht="66">
      <c r="A215" s="558"/>
      <c r="B215" s="596" t="s">
        <v>749</v>
      </c>
      <c r="C215" s="1"/>
      <c r="D215" s="595"/>
      <c r="E215" s="1042"/>
      <c r="F215" s="1031"/>
    </row>
    <row r="216" spans="1:6" ht="79.2">
      <c r="A216" s="558"/>
      <c r="B216" s="596" t="s">
        <v>750</v>
      </c>
      <c r="C216" s="1"/>
      <c r="D216" s="595"/>
      <c r="E216" s="1042"/>
      <c r="F216" s="1031"/>
    </row>
    <row r="217" spans="1:6" ht="66">
      <c r="A217" s="558"/>
      <c r="B217" s="597" t="s">
        <v>751</v>
      </c>
      <c r="C217" s="1"/>
      <c r="D217" s="595"/>
      <c r="E217" s="1042"/>
      <c r="F217" s="1031"/>
    </row>
    <row r="218" spans="1:6" ht="66">
      <c r="A218" s="558"/>
      <c r="B218" s="597" t="s">
        <v>752</v>
      </c>
      <c r="C218" s="1"/>
      <c r="D218" s="569"/>
      <c r="E218" s="1042"/>
      <c r="F218" s="1031"/>
    </row>
    <row r="219" spans="1:6" ht="66">
      <c r="A219" s="564"/>
      <c r="B219" s="597" t="s">
        <v>753</v>
      </c>
      <c r="C219" s="1"/>
      <c r="D219" s="569"/>
      <c r="E219" s="1042"/>
      <c r="F219" s="1031"/>
    </row>
    <row r="220" spans="1:6" ht="39.6">
      <c r="A220" s="565"/>
      <c r="B220" s="598" t="s">
        <v>754</v>
      </c>
      <c r="C220" s="1"/>
      <c r="D220" s="568"/>
      <c r="E220" s="1042"/>
      <c r="F220" s="1031"/>
    </row>
    <row r="221" spans="1:6" ht="26.4">
      <c r="A221" s="565"/>
      <c r="B221" s="598" t="s">
        <v>755</v>
      </c>
      <c r="C221" s="1"/>
      <c r="D221" s="568"/>
      <c r="E221" s="1042"/>
      <c r="F221" s="1031"/>
    </row>
    <row r="222" spans="1:6" ht="26.4">
      <c r="A222" s="565"/>
      <c r="B222" s="598" t="s">
        <v>756</v>
      </c>
      <c r="C222" s="1" t="s">
        <v>757</v>
      </c>
      <c r="D222" s="568">
        <v>2.5499999999999998</v>
      </c>
      <c r="E222" s="1042">
        <v>0</v>
      </c>
      <c r="F222" s="1031">
        <f>+D222*E222</f>
        <v>0</v>
      </c>
    </row>
    <row r="223" spans="1:6">
      <c r="A223" s="565"/>
      <c r="B223" s="598"/>
      <c r="C223" s="1"/>
      <c r="D223" s="568"/>
      <c r="E223" s="1042"/>
      <c r="F223" s="1031"/>
    </row>
    <row r="224" spans="1:6" ht="39.6">
      <c r="A224" s="558" t="s">
        <v>58</v>
      </c>
      <c r="B224" s="599" t="s">
        <v>758</v>
      </c>
      <c r="C224" s="556"/>
      <c r="D224" s="568"/>
      <c r="E224" s="1021"/>
      <c r="F224" s="1031"/>
    </row>
    <row r="225" spans="1:6" ht="26.4">
      <c r="A225" s="558"/>
      <c r="B225" s="599" t="s">
        <v>759</v>
      </c>
      <c r="C225" s="556"/>
      <c r="D225" s="568"/>
      <c r="E225" s="1021"/>
      <c r="F225" s="1031"/>
    </row>
    <row r="226" spans="1:6">
      <c r="A226" s="565"/>
      <c r="B226" s="600" t="s">
        <v>760</v>
      </c>
      <c r="C226" s="556"/>
      <c r="D226" s="568"/>
      <c r="E226" s="1021"/>
      <c r="F226" s="1031"/>
    </row>
    <row r="227" spans="1:6">
      <c r="A227" s="761"/>
      <c r="B227" s="775"/>
      <c r="C227" s="771"/>
      <c r="D227" s="763"/>
      <c r="E227" s="1023"/>
      <c r="F227" s="1033"/>
    </row>
    <row r="228" spans="1:6">
      <c r="A228" s="565"/>
      <c r="B228" s="602" t="s">
        <v>761</v>
      </c>
      <c r="C228" s="556"/>
      <c r="D228" s="568"/>
      <c r="E228" s="1021"/>
      <c r="F228" s="1031"/>
    </row>
    <row r="229" spans="1:6">
      <c r="A229" s="565"/>
      <c r="B229" s="822" t="s">
        <v>762</v>
      </c>
      <c r="C229" s="556" t="s">
        <v>744</v>
      </c>
      <c r="D229" s="604">
        <f>0.2*0.2*(1.08+1.1+0.9)</f>
        <v>0.12320000000000003</v>
      </c>
      <c r="E229" s="1021">
        <v>0</v>
      </c>
      <c r="F229" s="1031">
        <f>+D229*E229</f>
        <v>0</v>
      </c>
    </row>
    <row r="230" spans="1:6">
      <c r="A230" s="565"/>
      <c r="B230" s="603"/>
      <c r="C230" s="556"/>
      <c r="D230" s="604"/>
      <c r="E230" s="1021"/>
      <c r="F230" s="1031"/>
    </row>
    <row r="231" spans="1:6" ht="26.4">
      <c r="A231" s="558" t="s">
        <v>116</v>
      </c>
      <c r="B231" s="598" t="s">
        <v>763</v>
      </c>
      <c r="C231" s="556"/>
      <c r="D231" s="568"/>
      <c r="E231" s="1021"/>
      <c r="F231" s="1031"/>
    </row>
    <row r="232" spans="1:6" ht="52.8">
      <c r="A232" s="565"/>
      <c r="B232" s="602" t="s">
        <v>764</v>
      </c>
      <c r="C232" s="556"/>
      <c r="D232" s="568"/>
      <c r="E232" s="1021"/>
      <c r="F232" s="1031"/>
    </row>
    <row r="233" spans="1:6" ht="26.4">
      <c r="A233" s="565"/>
      <c r="B233" s="602" t="s">
        <v>765</v>
      </c>
      <c r="C233" s="556"/>
      <c r="D233" s="568"/>
      <c r="E233" s="1021"/>
      <c r="F233" s="1031"/>
    </row>
    <row r="234" spans="1:6">
      <c r="A234" s="565"/>
      <c r="B234" s="598"/>
      <c r="C234" s="556"/>
      <c r="D234" s="568"/>
      <c r="E234" s="1021"/>
      <c r="F234" s="1031"/>
    </row>
    <row r="235" spans="1:6">
      <c r="A235" s="565"/>
      <c r="B235" s="605" t="s">
        <v>766</v>
      </c>
      <c r="C235" s="556" t="s">
        <v>618</v>
      </c>
      <c r="D235" s="606">
        <f>310.72-238.66</f>
        <v>72.060000000000031</v>
      </c>
      <c r="E235" s="1021">
        <v>0</v>
      </c>
      <c r="F235" s="1031">
        <f>E235*D235</f>
        <v>0</v>
      </c>
    </row>
    <row r="236" spans="1:6">
      <c r="A236" s="565"/>
      <c r="B236" s="598"/>
      <c r="C236" s="556"/>
      <c r="D236" s="568"/>
      <c r="E236" s="1021"/>
      <c r="F236" s="1031"/>
    </row>
    <row r="237" spans="1:6" ht="52.8">
      <c r="A237" s="558" t="s">
        <v>767</v>
      </c>
      <c r="B237" s="598" t="s">
        <v>768</v>
      </c>
      <c r="C237" s="556"/>
      <c r="D237" s="568"/>
      <c r="E237" s="1021"/>
      <c r="F237" s="1031"/>
    </row>
    <row r="238" spans="1:6" ht="26.4">
      <c r="A238" s="565"/>
      <c r="B238" s="598" t="s">
        <v>769</v>
      </c>
      <c r="C238" s="556"/>
      <c r="D238" s="568"/>
      <c r="E238" s="1021"/>
      <c r="F238" s="1031"/>
    </row>
    <row r="239" spans="1:6" ht="15">
      <c r="A239" s="565"/>
      <c r="B239" s="598" t="s">
        <v>770</v>
      </c>
      <c r="C239" s="556"/>
      <c r="D239" s="568"/>
      <c r="E239" s="1021"/>
      <c r="F239" s="1031"/>
    </row>
    <row r="240" spans="1:6">
      <c r="A240" s="565"/>
      <c r="B240" s="598"/>
      <c r="C240" s="556"/>
      <c r="D240" s="568"/>
      <c r="E240" s="1021"/>
      <c r="F240" s="1031"/>
    </row>
    <row r="241" spans="1:6">
      <c r="A241" s="565"/>
      <c r="B241" s="605" t="s">
        <v>771</v>
      </c>
      <c r="C241" s="556" t="s">
        <v>618</v>
      </c>
      <c r="D241" s="605">
        <f>310.72-238.66+0.45*0.45*4</f>
        <v>72.870000000000033</v>
      </c>
      <c r="E241" s="1021">
        <v>0</v>
      </c>
      <c r="F241" s="1031">
        <f>E241*D241</f>
        <v>0</v>
      </c>
    </row>
    <row r="242" spans="1:6">
      <c r="A242" s="565"/>
      <c r="B242" s="605"/>
      <c r="C242" s="556"/>
      <c r="D242" s="605"/>
      <c r="E242" s="1021"/>
      <c r="F242" s="1031"/>
    </row>
    <row r="243" spans="1:6" ht="52.8">
      <c r="A243" s="558" t="s">
        <v>772</v>
      </c>
      <c r="B243" s="607" t="s">
        <v>773</v>
      </c>
      <c r="C243" s="556"/>
      <c r="D243" s="605"/>
      <c r="E243" s="1021"/>
      <c r="F243" s="1031"/>
    </row>
    <row r="244" spans="1:6" ht="39.6">
      <c r="A244" s="565"/>
      <c r="B244" s="607" t="s">
        <v>774</v>
      </c>
      <c r="C244" s="556"/>
      <c r="D244" s="605"/>
      <c r="E244" s="1021"/>
      <c r="F244" s="1031"/>
    </row>
    <row r="245" spans="1:6" ht="39.6">
      <c r="A245" s="565"/>
      <c r="B245" s="607" t="s">
        <v>775</v>
      </c>
      <c r="C245" s="556"/>
      <c r="D245" s="605"/>
      <c r="E245" s="1021"/>
      <c r="F245" s="1031"/>
    </row>
    <row r="246" spans="1:6">
      <c r="A246" s="565"/>
      <c r="B246" s="607" t="s">
        <v>776</v>
      </c>
      <c r="C246" s="556"/>
      <c r="D246" s="605"/>
      <c r="E246" s="1021"/>
      <c r="F246" s="1031"/>
    </row>
    <row r="247" spans="1:6">
      <c r="A247" s="565"/>
      <c r="B247" s="605"/>
      <c r="C247" s="556"/>
      <c r="D247" s="605"/>
      <c r="E247" s="1021"/>
      <c r="F247" s="1031"/>
    </row>
    <row r="248" spans="1:6">
      <c r="A248" s="565"/>
      <c r="B248" s="608" t="s">
        <v>777</v>
      </c>
      <c r="C248" s="556" t="s">
        <v>618</v>
      </c>
      <c r="D248" s="609">
        <f>(0.16+0.3)*5*2*0.95+0.95*2</f>
        <v>6.27</v>
      </c>
      <c r="E248" s="1021">
        <v>0</v>
      </c>
      <c r="F248" s="1031">
        <f>E248*D248</f>
        <v>0</v>
      </c>
    </row>
    <row r="249" spans="1:6" ht="13.8" thickBot="1">
      <c r="A249" s="565"/>
      <c r="B249" s="610"/>
      <c r="C249" s="556"/>
      <c r="D249" s="610"/>
      <c r="E249" s="1021"/>
      <c r="F249" s="1031"/>
    </row>
    <row r="250" spans="1:6" ht="16.2" thickTop="1" thickBot="1">
      <c r="A250" s="611" t="str">
        <f>A211</f>
        <v>2.</v>
      </c>
      <c r="B250" s="589" t="s">
        <v>778</v>
      </c>
      <c r="C250" s="590"/>
      <c r="D250" s="591"/>
      <c r="E250" s="592"/>
      <c r="F250" s="1043">
        <f>SUM(F213:F249)</f>
        <v>0</v>
      </c>
    </row>
    <row r="251" spans="1:6" ht="16.2" thickTop="1" thickBot="1">
      <c r="A251" s="593" t="s">
        <v>43</v>
      </c>
      <c r="B251" s="1310" t="s">
        <v>779</v>
      </c>
      <c r="C251" s="1311"/>
      <c r="D251" s="1311"/>
      <c r="E251" s="1311"/>
      <c r="F251" s="1312"/>
    </row>
    <row r="252" spans="1:6" ht="13.8" thickTop="1">
      <c r="A252" s="612"/>
      <c r="B252" s="613"/>
      <c r="C252" s="614"/>
      <c r="D252" s="615"/>
      <c r="E252" s="1044"/>
      <c r="F252" s="1045"/>
    </row>
    <row r="253" spans="1:6" ht="39.6">
      <c r="A253" s="558" t="s">
        <v>60</v>
      </c>
      <c r="B253" s="560" t="s">
        <v>780</v>
      </c>
      <c r="C253" s="865"/>
      <c r="D253" s="872"/>
      <c r="E253" s="1022"/>
      <c r="F253" s="1046"/>
    </row>
    <row r="254" spans="1:6">
      <c r="A254" s="617"/>
      <c r="B254" s="873" t="s">
        <v>781</v>
      </c>
      <c r="C254" s="862"/>
      <c r="D254" s="863"/>
      <c r="E254" s="1047"/>
      <c r="F254" s="1048"/>
    </row>
    <row r="255" spans="1:6">
      <c r="A255" s="617"/>
      <c r="B255" s="873" t="s">
        <v>782</v>
      </c>
      <c r="C255" s="862"/>
      <c r="D255" s="863"/>
      <c r="E255" s="1047"/>
      <c r="F255" s="1048"/>
    </row>
    <row r="256" spans="1:6">
      <c r="A256" s="617"/>
      <c r="B256" s="873"/>
      <c r="C256" s="862"/>
      <c r="D256" s="863"/>
      <c r="E256" s="1047"/>
      <c r="F256" s="1048"/>
    </row>
    <row r="257" spans="1:6">
      <c r="A257" s="617"/>
      <c r="B257" s="874" t="s">
        <v>783</v>
      </c>
      <c r="C257" s="862" t="s">
        <v>618</v>
      </c>
      <c r="D257" s="872">
        <f>2.35*(1.08+1.1+0.9)</f>
        <v>7.2380000000000004</v>
      </c>
      <c r="E257" s="1022">
        <v>0</v>
      </c>
      <c r="F257" s="1046">
        <f>+D257*E257</f>
        <v>0</v>
      </c>
    </row>
    <row r="258" spans="1:6">
      <c r="A258" s="764"/>
      <c r="B258" s="900"/>
      <c r="C258" s="901"/>
      <c r="D258" s="902"/>
      <c r="E258" s="1049"/>
      <c r="F258" s="1050"/>
    </row>
    <row r="259" spans="1:6" ht="26.4">
      <c r="A259" s="558" t="s">
        <v>63</v>
      </c>
      <c r="B259" s="875" t="s">
        <v>784</v>
      </c>
      <c r="C259" s="865"/>
      <c r="D259" s="872"/>
      <c r="E259" s="1022"/>
      <c r="F259" s="1046"/>
    </row>
    <row r="260" spans="1:6" ht="52.8">
      <c r="A260" s="558"/>
      <c r="B260" s="560" t="s">
        <v>785</v>
      </c>
      <c r="C260" s="865"/>
      <c r="D260" s="872"/>
      <c r="E260" s="1022"/>
      <c r="F260" s="1046"/>
    </row>
    <row r="261" spans="1:6" ht="52.8">
      <c r="A261" s="558"/>
      <c r="B261" s="560" t="s">
        <v>786</v>
      </c>
      <c r="C261" s="865"/>
      <c r="D261" s="872"/>
      <c r="E261" s="1022"/>
      <c r="F261" s="1046"/>
    </row>
    <row r="262" spans="1:6">
      <c r="A262" s="617"/>
      <c r="B262" s="619" t="s">
        <v>787</v>
      </c>
      <c r="C262" s="862"/>
      <c r="D262" s="863"/>
      <c r="E262" s="1047"/>
      <c r="F262" s="1048"/>
    </row>
    <row r="263" spans="1:6">
      <c r="A263" s="617"/>
      <c r="B263" s="873"/>
      <c r="C263" s="862"/>
      <c r="D263" s="863"/>
      <c r="E263" s="1047"/>
      <c r="F263" s="1048"/>
    </row>
    <row r="264" spans="1:6">
      <c r="A264" s="558"/>
      <c r="B264" s="876" t="s">
        <v>788</v>
      </c>
      <c r="C264" s="862" t="s">
        <v>713</v>
      </c>
      <c r="D264" s="877">
        <f>1.86*2*2+4.96+3.42*2+7.3+7.45*2</f>
        <v>41.440000000000005</v>
      </c>
      <c r="E264" s="1022">
        <v>0</v>
      </c>
      <c r="F264" s="1046">
        <f>+D264*E264</f>
        <v>0</v>
      </c>
    </row>
    <row r="265" spans="1:6">
      <c r="A265" s="617"/>
      <c r="B265" s="873"/>
      <c r="C265" s="862"/>
      <c r="D265" s="863"/>
      <c r="E265" s="1047"/>
      <c r="F265" s="1048"/>
    </row>
    <row r="266" spans="1:6" ht="26.4">
      <c r="A266" s="558" t="s">
        <v>63</v>
      </c>
      <c r="B266" s="875" t="s">
        <v>789</v>
      </c>
      <c r="C266" s="865"/>
      <c r="D266" s="872"/>
      <c r="E266" s="1022"/>
      <c r="F266" s="1046"/>
    </row>
    <row r="267" spans="1:6" ht="52.8">
      <c r="A267" s="558"/>
      <c r="B267" s="560" t="s">
        <v>785</v>
      </c>
      <c r="C267" s="865"/>
      <c r="D267" s="872"/>
      <c r="E267" s="1022"/>
      <c r="F267" s="1046"/>
    </row>
    <row r="268" spans="1:6" ht="52.8">
      <c r="A268" s="558"/>
      <c r="B268" s="560" t="s">
        <v>790</v>
      </c>
      <c r="C268" s="865"/>
      <c r="D268" s="872"/>
      <c r="E268" s="1022"/>
      <c r="F268" s="1046"/>
    </row>
    <row r="269" spans="1:6">
      <c r="A269" s="617"/>
      <c r="B269" s="619" t="s">
        <v>742</v>
      </c>
      <c r="C269" s="862"/>
      <c r="D269" s="863"/>
      <c r="E269" s="1047"/>
      <c r="F269" s="1048"/>
    </row>
    <row r="270" spans="1:6">
      <c r="A270" s="617"/>
      <c r="B270" s="873"/>
      <c r="C270" s="862"/>
      <c r="D270" s="863"/>
      <c r="E270" s="1047"/>
      <c r="F270" s="1048"/>
    </row>
    <row r="271" spans="1:6">
      <c r="A271" s="617"/>
      <c r="B271" s="874" t="s">
        <v>791</v>
      </c>
      <c r="C271" s="862" t="s">
        <v>744</v>
      </c>
      <c r="D271" s="872">
        <f>0.5*0.5*0.45*14</f>
        <v>1.575</v>
      </c>
      <c r="E271" s="1022">
        <v>0</v>
      </c>
      <c r="F271" s="1046">
        <f>+D271*E271</f>
        <v>0</v>
      </c>
    </row>
    <row r="272" spans="1:6">
      <c r="A272" s="617"/>
      <c r="B272" s="873"/>
      <c r="C272" s="862"/>
      <c r="D272" s="863"/>
      <c r="E272" s="1047"/>
      <c r="F272" s="1048"/>
    </row>
    <row r="273" spans="1:6" ht="52.8">
      <c r="A273" s="558" t="s">
        <v>86</v>
      </c>
      <c r="B273" s="875" t="s">
        <v>792</v>
      </c>
      <c r="C273" s="865"/>
      <c r="D273" s="872"/>
      <c r="E273" s="1022"/>
      <c r="F273" s="1046"/>
    </row>
    <row r="274" spans="1:6" ht="39.6">
      <c r="A274" s="558"/>
      <c r="B274" s="875" t="s">
        <v>793</v>
      </c>
      <c r="C274" s="865"/>
      <c r="D274" s="872"/>
      <c r="E274" s="1022"/>
      <c r="F274" s="1046"/>
    </row>
    <row r="275" spans="1:6">
      <c r="A275" s="558"/>
      <c r="B275" s="875" t="s">
        <v>782</v>
      </c>
      <c r="C275" s="865"/>
      <c r="D275" s="872"/>
      <c r="E275" s="1022"/>
      <c r="F275" s="1046"/>
    </row>
    <row r="276" spans="1:6">
      <c r="A276" s="558"/>
      <c r="B276" s="875"/>
      <c r="C276" s="865"/>
      <c r="D276" s="872"/>
      <c r="E276" s="1022"/>
      <c r="F276" s="1046"/>
    </row>
    <row r="277" spans="1:6" ht="26.4">
      <c r="A277" s="558"/>
      <c r="B277" s="877" t="s">
        <v>794</v>
      </c>
      <c r="C277" s="862" t="s">
        <v>618</v>
      </c>
      <c r="D277" s="878">
        <f>0.95*0.55+0.8*2.05+(1.5+2.8)/2*(2.7+0.3)*2</f>
        <v>15.062499999999998</v>
      </c>
      <c r="E277" s="1022">
        <v>0</v>
      </c>
      <c r="F277" s="1046">
        <f>+D277*E277</f>
        <v>0</v>
      </c>
    </row>
    <row r="278" spans="1:6">
      <c r="A278" s="558"/>
      <c r="B278" s="560"/>
      <c r="C278" s="865"/>
      <c r="D278" s="872"/>
      <c r="E278" s="1022"/>
      <c r="F278" s="1046"/>
    </row>
    <row r="279" spans="1:6" ht="26.4">
      <c r="A279" s="558" t="s">
        <v>141</v>
      </c>
      <c r="B279" s="622" t="s">
        <v>795</v>
      </c>
      <c r="C279" s="865"/>
      <c r="D279" s="872"/>
      <c r="E279" s="1022"/>
      <c r="F279" s="1046"/>
    </row>
    <row r="280" spans="1:6" s="348" customFormat="1" ht="79.2">
      <c r="A280" s="767"/>
      <c r="B280" s="774" t="s">
        <v>796</v>
      </c>
      <c r="C280" s="771"/>
      <c r="D280" s="772"/>
      <c r="E280" s="1023"/>
      <c r="F280" s="1033"/>
    </row>
    <row r="281" spans="1:6" ht="79.2">
      <c r="A281" s="558"/>
      <c r="B281" s="622" t="s">
        <v>797</v>
      </c>
      <c r="C281" s="865"/>
      <c r="D281" s="872"/>
      <c r="E281" s="1022"/>
      <c r="F281" s="1046"/>
    </row>
    <row r="282" spans="1:6" ht="52.8">
      <c r="A282" s="558"/>
      <c r="B282" s="622" t="s">
        <v>798</v>
      </c>
      <c r="C282" s="865"/>
      <c r="D282" s="872"/>
      <c r="E282" s="1022"/>
      <c r="F282" s="1046"/>
    </row>
    <row r="283" spans="1:6" ht="79.2">
      <c r="A283" s="558"/>
      <c r="B283" s="879" t="s">
        <v>799</v>
      </c>
      <c r="C283" s="865"/>
      <c r="D283" s="872"/>
      <c r="E283" s="1022"/>
      <c r="F283" s="1046"/>
    </row>
    <row r="284" spans="1:6" ht="26.4">
      <c r="A284" s="558"/>
      <c r="B284" s="560" t="s">
        <v>800</v>
      </c>
      <c r="C284" s="865"/>
      <c r="D284" s="872"/>
      <c r="E284" s="1022"/>
      <c r="F284" s="1046"/>
    </row>
    <row r="285" spans="1:6">
      <c r="A285" s="558"/>
      <c r="B285" s="560" t="s">
        <v>782</v>
      </c>
      <c r="C285" s="865"/>
      <c r="D285" s="872"/>
      <c r="E285" s="1022"/>
      <c r="F285" s="1046"/>
    </row>
    <row r="286" spans="1:6">
      <c r="A286" s="558"/>
      <c r="B286" s="560"/>
      <c r="C286" s="865"/>
      <c r="D286" s="872"/>
      <c r="E286" s="1022"/>
      <c r="F286" s="1046"/>
    </row>
    <row r="287" spans="1:6">
      <c r="A287" s="558"/>
      <c r="B287" s="560" t="s">
        <v>801</v>
      </c>
      <c r="C287" s="865"/>
      <c r="D287" s="872"/>
      <c r="E287" s="1022"/>
      <c r="F287" s="1046"/>
    </row>
    <row r="288" spans="1:6" ht="39.6">
      <c r="A288" s="558"/>
      <c r="B288" s="566" t="s">
        <v>802</v>
      </c>
      <c r="C288" s="865"/>
      <c r="D288" s="567">
        <f>0.1*(3.35*(38.75+22.7+11.85+36.45+25.05+10.7)+2.6*(9.9+9.8+10)-(1.27*2.55+1.5*2.6-3*2)-5.1)</f>
        <v>55.840649999999997</v>
      </c>
      <c r="E288" s="1022"/>
      <c r="F288" s="1046"/>
    </row>
    <row r="289" spans="1:6">
      <c r="A289" s="558"/>
      <c r="B289" s="548"/>
      <c r="C289" s="865"/>
      <c r="D289" s="872"/>
      <c r="E289" s="1022"/>
      <c r="F289" s="1046"/>
    </row>
    <row r="290" spans="1:6">
      <c r="A290" s="558"/>
      <c r="B290" s="548" t="s">
        <v>803</v>
      </c>
      <c r="C290" s="865"/>
      <c r="D290" s="872"/>
      <c r="E290" s="1022"/>
      <c r="F290" s="1046"/>
    </row>
    <row r="291" spans="1:6" ht="26.4">
      <c r="A291" s="558"/>
      <c r="B291" s="566" t="s">
        <v>804</v>
      </c>
      <c r="C291" s="865"/>
      <c r="D291" s="567">
        <f>0.1*(3.22*(14+44.7+7.1+14+41.75)-(2.1*3.5*2+2.1*2.4*2+1.15*3.15*2-3*6))</f>
        <v>37.736600000000003</v>
      </c>
      <c r="E291" s="1022"/>
      <c r="F291" s="1046"/>
    </row>
    <row r="292" spans="1:6">
      <c r="A292" s="558"/>
      <c r="B292" s="348"/>
      <c r="C292" s="865"/>
      <c r="D292" s="872"/>
      <c r="E292" s="1022"/>
      <c r="F292" s="1046"/>
    </row>
    <row r="293" spans="1:6">
      <c r="A293" s="558"/>
      <c r="B293" s="348" t="s">
        <v>805</v>
      </c>
      <c r="C293" s="865"/>
      <c r="D293" s="872"/>
      <c r="E293" s="1022"/>
      <c r="F293" s="1046"/>
    </row>
    <row r="294" spans="1:6" ht="79.2">
      <c r="A294" s="558"/>
      <c r="B294" s="566" t="s">
        <v>806</v>
      </c>
      <c r="C294" s="865"/>
      <c r="D294" s="567">
        <f>0.1*(109.5+13.55*2+6.7*4+141.2-(2.4*1.7*2+2.1*3.5*2+2.1*2.4*2+1.15*3.15*2-3*8)+0.52*(2.5*2+6.3+3.1*2+7.8+5.4*2+2.21*2*2+3.9*2+2.01*2*2)+113.63+104.55)</f>
        <v>53.820060000000005</v>
      </c>
      <c r="E294" s="1022"/>
      <c r="F294" s="1046"/>
    </row>
    <row r="295" spans="1:6">
      <c r="A295" s="558"/>
      <c r="B295" s="560"/>
      <c r="C295" s="865"/>
      <c r="D295" s="872"/>
      <c r="E295" s="1022"/>
      <c r="F295" s="1046"/>
    </row>
    <row r="296" spans="1:6">
      <c r="A296" s="558"/>
      <c r="B296" s="561" t="s">
        <v>807</v>
      </c>
      <c r="C296" s="865" t="s">
        <v>618</v>
      </c>
      <c r="D296" s="872">
        <f>SUM(D288:E295)</f>
        <v>147.39731</v>
      </c>
      <c r="E296" s="1022">
        <v>0</v>
      </c>
      <c r="F296" s="1046">
        <f>+D296*E296</f>
        <v>0</v>
      </c>
    </row>
    <row r="297" spans="1:6">
      <c r="A297" s="558"/>
      <c r="B297" s="560"/>
      <c r="C297" s="865"/>
      <c r="D297" s="872"/>
      <c r="E297" s="1022"/>
      <c r="F297" s="1046"/>
    </row>
    <row r="298" spans="1:6" ht="145.80000000000001">
      <c r="A298" s="767" t="s">
        <v>808</v>
      </c>
      <c r="B298" s="768" t="s">
        <v>809</v>
      </c>
      <c r="C298" s="771"/>
      <c r="D298" s="772"/>
      <c r="E298" s="1023"/>
      <c r="F298" s="1033"/>
    </row>
    <row r="299" spans="1:6" ht="52.8">
      <c r="A299" s="558"/>
      <c r="B299" s="560" t="s">
        <v>810</v>
      </c>
      <c r="C299" s="865"/>
      <c r="D299" s="872"/>
      <c r="E299" s="1022"/>
      <c r="F299" s="1046"/>
    </row>
    <row r="300" spans="1:6" s="348" customFormat="1">
      <c r="A300" s="558"/>
      <c r="B300" s="560" t="s">
        <v>811</v>
      </c>
      <c r="C300" s="865"/>
      <c r="D300" s="872"/>
      <c r="E300" s="1022"/>
      <c r="F300" s="1046"/>
    </row>
    <row r="301" spans="1:6">
      <c r="A301" s="558"/>
      <c r="B301" s="560"/>
      <c r="C301" s="865"/>
      <c r="D301" s="872"/>
      <c r="E301" s="1022"/>
      <c r="F301" s="1046"/>
    </row>
    <row r="302" spans="1:6" ht="39.6">
      <c r="A302" s="558"/>
      <c r="B302" s="566" t="s">
        <v>812</v>
      </c>
      <c r="C302" s="865" t="s">
        <v>618</v>
      </c>
      <c r="D302" s="567">
        <f>2*(9.9+9.8+10.1+38.55+13.9+21.35+11.85+36.15+25+10.7+0.8*2.05+(1.5+2.8)/2*(2.7+0.3)*2)</f>
        <v>403.67999999999995</v>
      </c>
      <c r="E302" s="1022">
        <v>0</v>
      </c>
      <c r="F302" s="1046">
        <f>+D302*E302</f>
        <v>0</v>
      </c>
    </row>
    <row r="303" spans="1:6">
      <c r="A303" s="558"/>
      <c r="B303" s="560"/>
      <c r="C303" s="865"/>
      <c r="D303" s="872"/>
      <c r="E303" s="1022"/>
      <c r="F303" s="1046"/>
    </row>
    <row r="304" spans="1:6" ht="95.4">
      <c r="A304" s="558" t="s">
        <v>813</v>
      </c>
      <c r="B304" s="560" t="s">
        <v>814</v>
      </c>
      <c r="C304" s="865"/>
      <c r="D304" s="569"/>
      <c r="E304" s="1022"/>
      <c r="F304" s="1046"/>
    </row>
    <row r="305" spans="1:6" ht="79.2">
      <c r="A305" s="558"/>
      <c r="B305" s="560" t="s">
        <v>815</v>
      </c>
      <c r="C305" s="865"/>
      <c r="D305" s="569"/>
      <c r="E305" s="1022"/>
      <c r="F305" s="1046"/>
    </row>
    <row r="306" spans="1:6" ht="39.6">
      <c r="A306" s="558"/>
      <c r="B306" s="560" t="s">
        <v>816</v>
      </c>
      <c r="C306" s="865"/>
      <c r="D306" s="569"/>
      <c r="E306" s="1022"/>
      <c r="F306" s="1046"/>
    </row>
    <row r="307" spans="1:6">
      <c r="A307" s="558"/>
      <c r="B307" s="560" t="s">
        <v>811</v>
      </c>
      <c r="C307" s="865"/>
      <c r="D307" s="569"/>
      <c r="E307" s="1022"/>
      <c r="F307" s="1046"/>
    </row>
    <row r="308" spans="1:6">
      <c r="A308" s="558"/>
      <c r="B308" s="560"/>
      <c r="C308" s="865"/>
      <c r="D308" s="569"/>
      <c r="E308" s="1022"/>
      <c r="F308" s="1046"/>
    </row>
    <row r="309" spans="1:6">
      <c r="A309" s="558"/>
      <c r="B309" s="560" t="s">
        <v>636</v>
      </c>
      <c r="C309" s="865"/>
      <c r="D309" s="569"/>
      <c r="E309" s="1022"/>
      <c r="F309" s="1046"/>
    </row>
    <row r="310" spans="1:6">
      <c r="A310" s="558"/>
      <c r="B310" s="560" t="s">
        <v>817</v>
      </c>
      <c r="C310" s="865"/>
      <c r="D310" s="569"/>
      <c r="E310" s="1022"/>
      <c r="F310" s="1046"/>
    </row>
    <row r="311" spans="1:6" ht="26.4">
      <c r="A311" s="558"/>
      <c r="B311" s="566" t="s">
        <v>818</v>
      </c>
      <c r="C311" s="865" t="s">
        <v>618</v>
      </c>
      <c r="D311" s="567">
        <f>2*(9.9+9.8+10.1+38.55+13.9+21.35+11.85+36.15+25+10.7)</f>
        <v>374.59999999999997</v>
      </c>
      <c r="E311" s="1022">
        <v>0</v>
      </c>
      <c r="F311" s="1046">
        <f>+D311*E311</f>
        <v>0</v>
      </c>
    </row>
    <row r="312" spans="1:6">
      <c r="A312" s="558"/>
      <c r="B312" s="560"/>
      <c r="C312" s="865"/>
      <c r="D312" s="569"/>
      <c r="E312" s="1022"/>
      <c r="F312" s="1046"/>
    </row>
    <row r="313" spans="1:6">
      <c r="A313" s="558"/>
      <c r="B313" s="560" t="s">
        <v>819</v>
      </c>
      <c r="C313" s="865"/>
      <c r="D313" s="569"/>
      <c r="E313" s="1022"/>
      <c r="F313" s="1046"/>
    </row>
    <row r="314" spans="1:6" ht="26.4">
      <c r="A314" s="558"/>
      <c r="B314" s="566" t="s">
        <v>820</v>
      </c>
      <c r="C314" s="865" t="s">
        <v>618</v>
      </c>
      <c r="D314" s="567">
        <f>1.5*(9.9+9.8+10.1+38.55+13.9+21.35+11.85+36.15+25+10.7)</f>
        <v>280.95</v>
      </c>
      <c r="E314" s="1022">
        <v>0</v>
      </c>
      <c r="F314" s="1046">
        <f>+D314*E314</f>
        <v>0</v>
      </c>
    </row>
    <row r="315" spans="1:6">
      <c r="A315" s="558"/>
      <c r="B315" s="560"/>
      <c r="C315" s="865"/>
      <c r="D315" s="569"/>
      <c r="E315" s="1022"/>
      <c r="F315" s="1046"/>
    </row>
    <row r="316" spans="1:6" ht="39.6">
      <c r="A316" s="558" t="s">
        <v>821</v>
      </c>
      <c r="B316" s="561" t="s">
        <v>822</v>
      </c>
      <c r="C316" s="865"/>
      <c r="D316" s="569"/>
      <c r="E316" s="1022"/>
      <c r="F316" s="1046"/>
    </row>
    <row r="317" spans="1:6">
      <c r="A317" s="558"/>
      <c r="B317" s="560"/>
      <c r="C317" s="865"/>
      <c r="D317" s="569"/>
      <c r="E317" s="1022"/>
      <c r="F317" s="1046"/>
    </row>
    <row r="318" spans="1:6" ht="79.2">
      <c r="A318" s="558"/>
      <c r="B318" s="560" t="s">
        <v>823</v>
      </c>
      <c r="C318" s="865"/>
      <c r="D318" s="569"/>
      <c r="E318" s="1022"/>
      <c r="F318" s="1046"/>
    </row>
    <row r="319" spans="1:6" ht="52.8">
      <c r="A319" s="767"/>
      <c r="B319" s="768" t="s">
        <v>824</v>
      </c>
      <c r="C319" s="771"/>
      <c r="D319" s="769"/>
      <c r="E319" s="1023"/>
      <c r="F319" s="1033"/>
    </row>
    <row r="320" spans="1:6" ht="26.4">
      <c r="A320" s="558"/>
      <c r="B320" s="560" t="s">
        <v>825</v>
      </c>
      <c r="C320" s="865"/>
      <c r="D320" s="569"/>
      <c r="E320" s="1022"/>
      <c r="F320" s="1046"/>
    </row>
    <row r="321" spans="1:6">
      <c r="A321" s="558"/>
      <c r="B321" s="560" t="s">
        <v>811</v>
      </c>
      <c r="C321" s="865"/>
      <c r="D321" s="569"/>
      <c r="E321" s="1022"/>
      <c r="F321" s="1046"/>
    </row>
    <row r="322" spans="1:6">
      <c r="A322" s="558"/>
      <c r="B322" s="560"/>
      <c r="C322" s="865"/>
      <c r="D322" s="569"/>
      <c r="E322" s="1022"/>
      <c r="F322" s="1046"/>
    </row>
    <row r="323" spans="1:6">
      <c r="A323" s="558"/>
      <c r="B323" s="560" t="s">
        <v>627</v>
      </c>
      <c r="C323" s="865"/>
      <c r="D323" s="569"/>
      <c r="E323" s="1022"/>
      <c r="F323" s="1046"/>
    </row>
    <row r="324" spans="1:6" ht="52.8">
      <c r="A324" s="558"/>
      <c r="B324" s="566" t="s">
        <v>826</v>
      </c>
      <c r="C324" s="865" t="s">
        <v>618</v>
      </c>
      <c r="D324" s="567">
        <f>3.22*(13.95+40.8+13.95+41.55+0.8*2.05+(1.5+2.8)/2*(2.7+0.3)*2)-(2.1*2.4*2+2.1*3.6*2+(0.65*2*2*2+0.8*2.8*2)-3*6)</f>
        <v>384.94380000000001</v>
      </c>
      <c r="E324" s="1022">
        <v>0</v>
      </c>
      <c r="F324" s="1046">
        <f>+D324*E324</f>
        <v>0</v>
      </c>
    </row>
    <row r="325" spans="1:6" ht="13.8" thickBot="1">
      <c r="A325" s="587"/>
      <c r="B325" s="580"/>
      <c r="C325" s="813"/>
      <c r="D325" s="819"/>
      <c r="E325" s="1051"/>
      <c r="F325" s="1052"/>
    </row>
    <row r="326" spans="1:6" ht="16.2" thickTop="1" thickBot="1">
      <c r="A326" s="611" t="str">
        <f>A251</f>
        <v>3.</v>
      </c>
      <c r="B326" s="623" t="s">
        <v>827</v>
      </c>
      <c r="C326" s="623"/>
      <c r="D326" s="624"/>
      <c r="E326" s="624"/>
      <c r="F326" s="1043">
        <f>SUM(F253:F325)</f>
        <v>0</v>
      </c>
    </row>
    <row r="327" spans="1:6" ht="16.2" thickTop="1" thickBot="1">
      <c r="A327" s="625" t="s">
        <v>67</v>
      </c>
      <c r="B327" s="626" t="s">
        <v>828</v>
      </c>
      <c r="C327" s="627"/>
      <c r="D327" s="628"/>
      <c r="E327" s="628"/>
      <c r="F327" s="629"/>
    </row>
    <row r="328" spans="1:6" ht="13.8" thickTop="1">
      <c r="A328" s="558"/>
      <c r="B328" s="566"/>
      <c r="C328" s="631"/>
      <c r="D328" s="632"/>
      <c r="E328" s="1042"/>
      <c r="F328" s="1031"/>
    </row>
    <row r="329" spans="1:6" ht="52.8">
      <c r="A329" s="558" t="s">
        <v>68</v>
      </c>
      <c r="B329" s="620" t="s">
        <v>829</v>
      </c>
      <c r="C329" s="631"/>
      <c r="D329" s="632"/>
      <c r="E329" s="1042"/>
      <c r="F329" s="1031"/>
    </row>
    <row r="330" spans="1:6">
      <c r="A330" s="558"/>
      <c r="B330" s="633" t="s">
        <v>830</v>
      </c>
      <c r="C330" s="631"/>
      <c r="D330" s="632"/>
      <c r="E330" s="1042"/>
      <c r="F330" s="1031"/>
    </row>
    <row r="331" spans="1:6">
      <c r="A331" s="558"/>
      <c r="B331" s="634"/>
      <c r="C331" s="631"/>
      <c r="D331" s="632"/>
      <c r="E331" s="1042"/>
      <c r="F331" s="1031"/>
    </row>
    <row r="332" spans="1:6">
      <c r="A332" s="558"/>
      <c r="B332" s="635" t="s">
        <v>831</v>
      </c>
      <c r="C332" s="631" t="s">
        <v>618</v>
      </c>
      <c r="D332" s="110">
        <f>205.19/0.866</f>
        <v>236.93995381062356</v>
      </c>
      <c r="E332" s="1042">
        <v>0</v>
      </c>
      <c r="F332" s="1031">
        <f>+D332*E332</f>
        <v>0</v>
      </c>
    </row>
    <row r="333" spans="1:6" ht="13.8" thickBot="1">
      <c r="A333" s="558"/>
      <c r="B333" s="599"/>
      <c r="C333" s="556"/>
      <c r="D333" s="616"/>
      <c r="E333" s="1021"/>
      <c r="F333" s="1031"/>
    </row>
    <row r="334" spans="1:6" ht="16.2" thickTop="1" thickBot="1">
      <c r="A334" s="611" t="str">
        <f>A327</f>
        <v>4.</v>
      </c>
      <c r="B334" s="589" t="s">
        <v>832</v>
      </c>
      <c r="C334" s="623"/>
      <c r="D334" s="624"/>
      <c r="E334" s="624"/>
      <c r="F334" s="1043">
        <f>SUM(F328:F333)</f>
        <v>0</v>
      </c>
    </row>
    <row r="335" spans="1:6" ht="16.2" thickTop="1" thickBot="1">
      <c r="A335" s="625" t="s">
        <v>833</v>
      </c>
      <c r="B335" s="1310" t="s">
        <v>834</v>
      </c>
      <c r="C335" s="1311"/>
      <c r="D335" s="1311"/>
      <c r="E335" s="1311"/>
      <c r="F335" s="1312"/>
    </row>
    <row r="336" spans="1:6" ht="13.8" thickTop="1">
      <c r="A336" s="558"/>
      <c r="B336" s="348"/>
      <c r="C336" s="1"/>
      <c r="D336" s="569"/>
      <c r="E336" s="1042"/>
      <c r="F336" s="1031"/>
    </row>
    <row r="337" spans="1:6" ht="52.8">
      <c r="A337" s="558" t="s">
        <v>835</v>
      </c>
      <c r="B337" s="566" t="s">
        <v>836</v>
      </c>
      <c r="C337" s="631"/>
      <c r="D337" s="566"/>
      <c r="E337" s="1042"/>
      <c r="F337" s="1031"/>
    </row>
    <row r="338" spans="1:6" ht="52.8">
      <c r="A338" s="558"/>
      <c r="B338" s="566" t="s">
        <v>837</v>
      </c>
      <c r="C338" s="631"/>
      <c r="D338" s="632"/>
      <c r="E338" s="1042"/>
      <c r="F338" s="1031"/>
    </row>
    <row r="339" spans="1:6">
      <c r="A339" s="558"/>
      <c r="B339" s="594" t="s">
        <v>838</v>
      </c>
      <c r="C339" s="631"/>
      <c r="D339" s="632"/>
      <c r="E339" s="1042"/>
      <c r="F339" s="1031"/>
    </row>
    <row r="340" spans="1:6">
      <c r="A340" s="558"/>
      <c r="B340" s="620"/>
      <c r="C340" s="631"/>
      <c r="D340" s="632"/>
      <c r="E340" s="1042"/>
      <c r="F340" s="1031"/>
    </row>
    <row r="341" spans="1:6">
      <c r="A341" s="558"/>
      <c r="B341" s="635" t="s">
        <v>831</v>
      </c>
      <c r="C341" s="631" t="s">
        <v>618</v>
      </c>
      <c r="D341" s="110">
        <f>205.19/0.866</f>
        <v>236.93995381062356</v>
      </c>
      <c r="E341" s="1042">
        <v>0</v>
      </c>
      <c r="F341" s="1031">
        <f>+D341*E341</f>
        <v>0</v>
      </c>
    </row>
    <row r="342" spans="1:6" ht="13.8" thickBot="1">
      <c r="A342" s="558"/>
      <c r="B342" s="633"/>
      <c r="C342" s="631"/>
      <c r="D342" s="632"/>
      <c r="E342" s="1042"/>
      <c r="F342" s="1031"/>
    </row>
    <row r="343" spans="1:6" ht="16.2" thickTop="1" thickBot="1">
      <c r="A343" s="611" t="str">
        <f>A335</f>
        <v>5.</v>
      </c>
      <c r="B343" s="589" t="s">
        <v>839</v>
      </c>
      <c r="C343" s="623"/>
      <c r="D343" s="624"/>
      <c r="E343" s="624"/>
      <c r="F343" s="1043">
        <f>SUM(F336:F342)</f>
        <v>0</v>
      </c>
    </row>
    <row r="344" spans="1:6" ht="16.2" thickTop="1" thickBot="1">
      <c r="A344" s="625" t="s">
        <v>840</v>
      </c>
      <c r="B344" s="1310" t="s">
        <v>841</v>
      </c>
      <c r="C344" s="1311"/>
      <c r="D344" s="1311"/>
      <c r="E344" s="1311"/>
      <c r="F344" s="1312"/>
    </row>
    <row r="345" spans="1:6" ht="15.6" thickTop="1">
      <c r="A345" s="636"/>
      <c r="B345" s="637"/>
      <c r="C345" s="637"/>
      <c r="D345" s="638"/>
      <c r="E345" s="1053"/>
      <c r="F345" s="1054"/>
    </row>
    <row r="346" spans="1:6" ht="52.8">
      <c r="A346" s="558" t="s">
        <v>842</v>
      </c>
      <c r="B346" s="602" t="s">
        <v>843</v>
      </c>
      <c r="C346" s="865"/>
      <c r="D346" s="872"/>
      <c r="E346" s="1022"/>
      <c r="F346" s="1046"/>
    </row>
    <row r="347" spans="1:6" ht="26.4">
      <c r="A347" s="558"/>
      <c r="B347" s="602" t="s">
        <v>844</v>
      </c>
      <c r="C347" s="865"/>
      <c r="D347" s="872"/>
      <c r="E347" s="1022"/>
      <c r="F347" s="1046"/>
    </row>
    <row r="348" spans="1:6" ht="79.2">
      <c r="A348" s="767"/>
      <c r="B348" s="903" t="s">
        <v>845</v>
      </c>
      <c r="C348" s="771"/>
      <c r="D348" s="772"/>
      <c r="E348" s="1023"/>
      <c r="F348" s="1033"/>
    </row>
    <row r="349" spans="1:6" ht="52.8">
      <c r="A349" s="558"/>
      <c r="B349" s="602" t="s">
        <v>846</v>
      </c>
      <c r="C349" s="865"/>
      <c r="D349" s="872"/>
      <c r="E349" s="1022"/>
      <c r="F349" s="1046"/>
    </row>
    <row r="350" spans="1:6" ht="79.2">
      <c r="A350" s="558"/>
      <c r="B350" s="602" t="s">
        <v>847</v>
      </c>
      <c r="C350" s="865"/>
      <c r="D350" s="872"/>
      <c r="E350" s="1022"/>
      <c r="F350" s="1046"/>
    </row>
    <row r="351" spans="1:6" ht="39.6">
      <c r="A351" s="558"/>
      <c r="B351" s="602" t="s">
        <v>848</v>
      </c>
      <c r="C351" s="865"/>
      <c r="D351" s="872"/>
      <c r="E351" s="1022"/>
      <c r="F351" s="1046"/>
    </row>
    <row r="352" spans="1:6" ht="26.4">
      <c r="A352" s="558"/>
      <c r="B352" s="602" t="s">
        <v>849</v>
      </c>
      <c r="C352" s="865"/>
      <c r="D352" s="569"/>
      <c r="E352" s="1022"/>
      <c r="F352" s="1046"/>
    </row>
    <row r="353" spans="1:6" ht="39.6">
      <c r="A353" s="558"/>
      <c r="B353" s="602" t="s">
        <v>850</v>
      </c>
      <c r="C353" s="865"/>
      <c r="D353" s="569"/>
      <c r="E353" s="1022"/>
      <c r="F353" s="1046"/>
    </row>
    <row r="354" spans="1:6" ht="26.4">
      <c r="A354" s="558"/>
      <c r="B354" s="602" t="s">
        <v>851</v>
      </c>
      <c r="C354" s="865"/>
      <c r="D354" s="569"/>
      <c r="E354" s="1022"/>
      <c r="F354" s="1046"/>
    </row>
    <row r="355" spans="1:6">
      <c r="A355" s="550"/>
      <c r="B355" s="196"/>
      <c r="C355" s="862"/>
      <c r="D355" s="569"/>
      <c r="E355" s="1055"/>
      <c r="F355" s="1035"/>
    </row>
    <row r="356" spans="1:6" ht="26.4">
      <c r="A356" s="558"/>
      <c r="B356" s="602" t="s">
        <v>852</v>
      </c>
      <c r="C356" s="865" t="s">
        <v>713</v>
      </c>
      <c r="D356" s="880">
        <f>142.45+5.6+5.6+5.7+16.7+5.7+0.1*(13.9+10.7+10.7*2+17.9)</f>
        <v>188.13999999999993</v>
      </c>
      <c r="E356" s="1022">
        <v>0</v>
      </c>
      <c r="F356" s="1046">
        <f>+D356*E356</f>
        <v>0</v>
      </c>
    </row>
    <row r="357" spans="1:6">
      <c r="A357" s="550"/>
      <c r="B357" s="196"/>
      <c r="C357" s="862"/>
      <c r="D357" s="569"/>
      <c r="E357" s="1055"/>
      <c r="F357" s="1035"/>
    </row>
    <row r="358" spans="1:6" ht="52.8">
      <c r="A358" s="558" t="s">
        <v>853</v>
      </c>
      <c r="B358" s="599" t="s">
        <v>854</v>
      </c>
      <c r="C358" s="556"/>
      <c r="D358" s="616"/>
      <c r="E358" s="1021"/>
      <c r="F358" s="1031"/>
    </row>
    <row r="359" spans="1:6" ht="105.6">
      <c r="A359" s="558"/>
      <c r="B359" s="599" t="s">
        <v>855</v>
      </c>
      <c r="C359" s="556"/>
      <c r="D359" s="616"/>
      <c r="E359" s="1021"/>
      <c r="F359" s="1031"/>
    </row>
    <row r="360" spans="1:6">
      <c r="A360" s="558"/>
      <c r="B360" s="640"/>
      <c r="C360" s="556"/>
      <c r="D360" s="616"/>
      <c r="E360" s="1021"/>
      <c r="F360" s="1031"/>
    </row>
    <row r="361" spans="1:6" ht="79.2">
      <c r="A361" s="558"/>
      <c r="B361" s="641" t="s">
        <v>856</v>
      </c>
      <c r="C361" s="556"/>
      <c r="D361" s="616"/>
      <c r="E361" s="1021"/>
      <c r="F361" s="1031"/>
    </row>
    <row r="362" spans="1:6" ht="26.4">
      <c r="A362" s="558"/>
      <c r="B362" s="642" t="s">
        <v>825</v>
      </c>
      <c r="C362" s="556"/>
      <c r="D362" s="616"/>
      <c r="E362" s="1021"/>
      <c r="F362" s="1031"/>
    </row>
    <row r="363" spans="1:6">
      <c r="A363" s="558"/>
      <c r="B363" s="642" t="s">
        <v>782</v>
      </c>
      <c r="C363" s="556"/>
      <c r="D363" s="616"/>
      <c r="E363" s="1021"/>
      <c r="F363" s="1031"/>
    </row>
    <row r="364" spans="1:6">
      <c r="A364" s="558"/>
      <c r="B364" s="642"/>
      <c r="C364" s="556"/>
      <c r="D364" s="616"/>
      <c r="E364" s="1021"/>
      <c r="F364" s="1031"/>
    </row>
    <row r="365" spans="1:6">
      <c r="A365" s="558"/>
      <c r="B365" s="643" t="s">
        <v>857</v>
      </c>
      <c r="C365" s="556"/>
      <c r="D365" s="572"/>
      <c r="E365" s="1021"/>
      <c r="F365" s="1031"/>
    </row>
    <row r="366" spans="1:6">
      <c r="A366" s="558"/>
      <c r="B366" s="643" t="s">
        <v>858</v>
      </c>
      <c r="C366" s="556"/>
      <c r="D366" s="572">
        <f>2.78*(13.9+10.7)</f>
        <v>68.388000000000005</v>
      </c>
      <c r="E366" s="1021"/>
      <c r="F366" s="1031"/>
    </row>
    <row r="367" spans="1:6">
      <c r="A367" s="558"/>
      <c r="B367" s="643"/>
      <c r="C367" s="556"/>
      <c r="D367" s="572"/>
      <c r="E367" s="1021"/>
      <c r="F367" s="1031"/>
    </row>
    <row r="368" spans="1:6">
      <c r="A368" s="558"/>
      <c r="B368" s="643" t="s">
        <v>859</v>
      </c>
      <c r="C368" s="556"/>
      <c r="D368" s="572"/>
      <c r="E368" s="1021"/>
      <c r="F368" s="1031"/>
    </row>
    <row r="369" spans="1:6">
      <c r="A369" s="558"/>
      <c r="B369" s="643" t="s">
        <v>860</v>
      </c>
      <c r="C369" s="556"/>
      <c r="D369" s="572">
        <f>3.01*3.85*2+6.2*(2.95*2+12.7)</f>
        <v>138.49700000000001</v>
      </c>
      <c r="E369" s="1021"/>
      <c r="F369" s="1031"/>
    </row>
    <row r="370" spans="1:6">
      <c r="A370" s="767"/>
      <c r="B370" s="904"/>
      <c r="C370" s="771"/>
      <c r="D370" s="772"/>
      <c r="E370" s="1023"/>
      <c r="F370" s="1033"/>
    </row>
    <row r="371" spans="1:6">
      <c r="A371" s="558"/>
      <c r="B371" s="642" t="s">
        <v>861</v>
      </c>
      <c r="C371" s="556" t="s">
        <v>618</v>
      </c>
      <c r="D371" s="572">
        <f>SUM(D365:D370)</f>
        <v>206.88500000000002</v>
      </c>
      <c r="E371" s="1021">
        <v>0</v>
      </c>
      <c r="F371" s="1031">
        <f>+D371*E371</f>
        <v>0</v>
      </c>
    </row>
    <row r="372" spans="1:6">
      <c r="A372" s="558"/>
      <c r="B372" s="642"/>
      <c r="C372" s="556"/>
      <c r="D372" s="616"/>
      <c r="E372" s="1021"/>
      <c r="F372" s="1031"/>
    </row>
    <row r="373" spans="1:6" ht="26.4">
      <c r="A373" s="558" t="s">
        <v>862</v>
      </c>
      <c r="B373" s="642" t="s">
        <v>863</v>
      </c>
      <c r="C373" s="556"/>
      <c r="D373" s="616"/>
      <c r="E373" s="1021"/>
      <c r="F373" s="1031"/>
    </row>
    <row r="374" spans="1:6" ht="39.6">
      <c r="A374" s="558"/>
      <c r="B374" s="642" t="s">
        <v>864</v>
      </c>
      <c r="C374" s="556"/>
      <c r="D374" s="616"/>
      <c r="E374" s="1021"/>
      <c r="F374" s="1031"/>
    </row>
    <row r="375" spans="1:6" ht="52.8">
      <c r="A375" s="558"/>
      <c r="B375" s="640" t="s">
        <v>865</v>
      </c>
      <c r="C375" s="556"/>
      <c r="D375" s="616"/>
      <c r="E375" s="1021"/>
      <c r="F375" s="1031"/>
    </row>
    <row r="376" spans="1:6" ht="26.4">
      <c r="A376" s="558"/>
      <c r="B376" s="599" t="s">
        <v>866</v>
      </c>
      <c r="C376" s="556" t="s">
        <v>618</v>
      </c>
      <c r="D376" s="572">
        <v>172.16</v>
      </c>
      <c r="E376" s="1021">
        <v>0</v>
      </c>
      <c r="F376" s="1031">
        <f>+D376*E376</f>
        <v>0</v>
      </c>
    </row>
    <row r="377" spans="1:6">
      <c r="A377" s="558"/>
      <c r="B377" s="642"/>
      <c r="C377" s="556"/>
      <c r="D377" s="616"/>
      <c r="E377" s="1021"/>
      <c r="F377" s="1031"/>
    </row>
    <row r="378" spans="1:6" ht="39.6">
      <c r="A378" s="558" t="s">
        <v>867</v>
      </c>
      <c r="B378" s="642" t="s">
        <v>868</v>
      </c>
      <c r="C378" s="556"/>
      <c r="D378" s="616"/>
      <c r="E378" s="1021"/>
      <c r="F378" s="1031"/>
    </row>
    <row r="379" spans="1:6" ht="39.6">
      <c r="A379" s="558"/>
      <c r="B379" s="642" t="s">
        <v>869</v>
      </c>
      <c r="C379" s="556"/>
      <c r="D379" s="616"/>
      <c r="E379" s="1021"/>
      <c r="F379" s="1031"/>
    </row>
    <row r="380" spans="1:6" ht="26.4">
      <c r="A380" s="558"/>
      <c r="B380" s="642" t="s">
        <v>870</v>
      </c>
      <c r="C380" s="556"/>
      <c r="D380" s="616"/>
      <c r="E380" s="1021"/>
      <c r="F380" s="1031"/>
    </row>
    <row r="381" spans="1:6" ht="26.4">
      <c r="A381" s="558"/>
      <c r="B381" s="599" t="s">
        <v>871</v>
      </c>
      <c r="C381" s="556"/>
      <c r="D381" s="572"/>
      <c r="E381" s="1021"/>
      <c r="F381" s="1031"/>
    </row>
    <row r="382" spans="1:6">
      <c r="A382" s="558"/>
      <c r="B382" s="642"/>
      <c r="C382" s="556"/>
      <c r="D382" s="616"/>
      <c r="E382" s="1021"/>
      <c r="F382" s="1031"/>
    </row>
    <row r="383" spans="1:6">
      <c r="A383" s="558"/>
      <c r="B383" s="644" t="s">
        <v>872</v>
      </c>
      <c r="C383" s="556" t="s">
        <v>618</v>
      </c>
      <c r="D383" s="645">
        <f>10.7*2</f>
        <v>21.4</v>
      </c>
      <c r="E383" s="1021">
        <v>0</v>
      </c>
      <c r="F383" s="1031">
        <f>+D383*E383</f>
        <v>0</v>
      </c>
    </row>
    <row r="384" spans="1:6">
      <c r="A384" s="558"/>
      <c r="B384" s="642"/>
      <c r="C384" s="556"/>
      <c r="D384" s="616"/>
      <c r="E384" s="1021"/>
      <c r="F384" s="1031"/>
    </row>
    <row r="385" spans="1:6" ht="39.6">
      <c r="A385" s="558" t="s">
        <v>873</v>
      </c>
      <c r="B385" s="642" t="s">
        <v>874</v>
      </c>
      <c r="C385" s="556"/>
      <c r="D385" s="616"/>
      <c r="E385" s="1021"/>
      <c r="F385" s="1031"/>
    </row>
    <row r="386" spans="1:6" ht="26.4">
      <c r="A386" s="558"/>
      <c r="B386" s="642" t="s">
        <v>875</v>
      </c>
      <c r="C386" s="556"/>
      <c r="D386" s="616"/>
      <c r="E386" s="1021"/>
      <c r="F386" s="1031"/>
    </row>
    <row r="387" spans="1:6">
      <c r="A387" s="558"/>
      <c r="B387" s="642" t="s">
        <v>782</v>
      </c>
      <c r="C387" s="556"/>
      <c r="D387" s="616"/>
      <c r="E387" s="1021"/>
      <c r="F387" s="1031"/>
    </row>
    <row r="388" spans="1:6">
      <c r="A388" s="558"/>
      <c r="B388" s="642"/>
      <c r="C388" s="556"/>
      <c r="D388" s="616"/>
      <c r="E388" s="1021"/>
      <c r="F388" s="1031"/>
    </row>
    <row r="389" spans="1:6">
      <c r="A389" s="558"/>
      <c r="B389" s="826" t="s">
        <v>831</v>
      </c>
      <c r="C389" s="869" t="s">
        <v>618</v>
      </c>
      <c r="D389" s="110">
        <f>205.19/0.866</f>
        <v>236.93995381062356</v>
      </c>
      <c r="E389" s="1021">
        <v>0</v>
      </c>
      <c r="F389" s="1031">
        <f>+D389*E389</f>
        <v>0</v>
      </c>
    </row>
    <row r="390" spans="1:6">
      <c r="A390" s="558"/>
      <c r="B390" s="635"/>
      <c r="C390" s="869"/>
      <c r="D390" s="110"/>
      <c r="E390" s="1021"/>
      <c r="F390" s="1031"/>
    </row>
    <row r="391" spans="1:6" ht="39.6">
      <c r="A391" s="646" t="s">
        <v>876</v>
      </c>
      <c r="B391" s="640" t="s">
        <v>877</v>
      </c>
      <c r="C391" s="556"/>
      <c r="D391" s="616"/>
      <c r="E391" s="1021"/>
      <c r="F391" s="1031"/>
    </row>
    <row r="392" spans="1:6" ht="26.4">
      <c r="A392" s="558"/>
      <c r="B392" s="640" t="s">
        <v>878</v>
      </c>
      <c r="C392" s="556"/>
      <c r="D392" s="616"/>
      <c r="E392" s="1021"/>
      <c r="F392" s="1031"/>
    </row>
    <row r="393" spans="1:6" ht="52.8">
      <c r="A393" s="558"/>
      <c r="B393" s="640" t="s">
        <v>865</v>
      </c>
      <c r="C393" s="556"/>
      <c r="D393" s="616"/>
      <c r="E393" s="1021"/>
      <c r="F393" s="1031"/>
    </row>
    <row r="394" spans="1:6" ht="26.4">
      <c r="A394" s="558"/>
      <c r="B394" s="640" t="s">
        <v>879</v>
      </c>
      <c r="C394" s="869" t="s">
        <v>618</v>
      </c>
      <c r="D394" s="872">
        <v>85.64</v>
      </c>
      <c r="E394" s="1022">
        <v>0</v>
      </c>
      <c r="F394" s="1031">
        <f>+D394*E394</f>
        <v>0</v>
      </c>
    </row>
    <row r="395" spans="1:6" ht="13.8" thickBot="1">
      <c r="A395" s="558"/>
      <c r="B395" s="635"/>
      <c r="C395" s="581"/>
      <c r="D395" s="110"/>
      <c r="E395" s="1021"/>
      <c r="F395" s="1031"/>
    </row>
    <row r="396" spans="1:6" ht="16.2" thickTop="1" thickBot="1">
      <c r="A396" s="611" t="str">
        <f>A344</f>
        <v>6.</v>
      </c>
      <c r="B396" s="589" t="s">
        <v>880</v>
      </c>
      <c r="C396" s="623"/>
      <c r="D396" s="624"/>
      <c r="E396" s="624"/>
      <c r="F396" s="1043">
        <f>SUM(F347:F395)</f>
        <v>0</v>
      </c>
    </row>
    <row r="397" spans="1:6" ht="16.2" thickTop="1" thickBot="1">
      <c r="A397" s="625" t="s">
        <v>881</v>
      </c>
      <c r="B397" s="1310" t="s">
        <v>882</v>
      </c>
      <c r="C397" s="1311"/>
      <c r="D397" s="1311"/>
      <c r="E397" s="1311"/>
      <c r="F397" s="1312"/>
    </row>
    <row r="398" spans="1:6" ht="13.8" thickTop="1">
      <c r="A398" s="612"/>
      <c r="B398" s="881"/>
      <c r="C398" s="614"/>
      <c r="D398" s="882"/>
      <c r="E398" s="1056"/>
      <c r="F398" s="1057"/>
    </row>
    <row r="399" spans="1:6" ht="26.4">
      <c r="A399" s="558" t="s">
        <v>883</v>
      </c>
      <c r="B399" s="599" t="s">
        <v>884</v>
      </c>
      <c r="C399" s="556"/>
      <c r="D399" s="616"/>
      <c r="E399" s="1021"/>
      <c r="F399" s="1031"/>
    </row>
    <row r="400" spans="1:6" ht="79.2">
      <c r="A400" s="558"/>
      <c r="B400" s="599" t="s">
        <v>885</v>
      </c>
      <c r="C400" s="556"/>
      <c r="D400" s="616"/>
      <c r="E400" s="1021"/>
      <c r="F400" s="1031"/>
    </row>
    <row r="401" spans="1:6" ht="52.8">
      <c r="A401" s="558"/>
      <c r="B401" s="599" t="s">
        <v>886</v>
      </c>
      <c r="C401" s="556"/>
      <c r="D401" s="616"/>
      <c r="E401" s="1021"/>
      <c r="F401" s="1031"/>
    </row>
    <row r="402" spans="1:6" ht="26.4">
      <c r="A402" s="558"/>
      <c r="B402" s="599" t="s">
        <v>887</v>
      </c>
      <c r="C402" s="556"/>
      <c r="D402" s="616"/>
      <c r="E402" s="1021"/>
      <c r="F402" s="1031"/>
    </row>
    <row r="403" spans="1:6" ht="52.8">
      <c r="A403" s="558"/>
      <c r="B403" s="599" t="s">
        <v>888</v>
      </c>
      <c r="C403" s="556"/>
      <c r="D403" s="616"/>
      <c r="E403" s="1021"/>
      <c r="F403" s="1031"/>
    </row>
    <row r="404" spans="1:6" ht="52.8">
      <c r="A404" s="558"/>
      <c r="B404" s="599" t="s">
        <v>889</v>
      </c>
      <c r="C404" s="556"/>
      <c r="D404" s="616"/>
      <c r="E404" s="1021"/>
      <c r="F404" s="1031"/>
    </row>
    <row r="405" spans="1:6" ht="79.2">
      <c r="A405" s="558"/>
      <c r="B405" s="599" t="s">
        <v>890</v>
      </c>
      <c r="C405" s="556"/>
      <c r="D405" s="616"/>
      <c r="E405" s="1021"/>
      <c r="F405" s="1031"/>
    </row>
    <row r="406" spans="1:6">
      <c r="A406" s="550"/>
      <c r="B406" s="641"/>
      <c r="C406" s="554"/>
      <c r="D406" s="641"/>
      <c r="E406" s="1058"/>
      <c r="F406" s="1040"/>
    </row>
    <row r="407" spans="1:6">
      <c r="A407" s="558"/>
      <c r="B407" s="647" t="s">
        <v>891</v>
      </c>
      <c r="C407" s="618" t="s">
        <v>618</v>
      </c>
      <c r="D407" s="648">
        <v>52.25</v>
      </c>
      <c r="E407" s="1058">
        <v>0</v>
      </c>
      <c r="F407" s="1040">
        <f>+D407*E407</f>
        <v>0</v>
      </c>
    </row>
    <row r="408" spans="1:6">
      <c r="A408" s="558"/>
      <c r="B408" s="622"/>
      <c r="C408" s="556"/>
      <c r="D408" s="616"/>
      <c r="E408" s="1021"/>
      <c r="F408" s="1031"/>
    </row>
    <row r="409" spans="1:6" ht="52.8">
      <c r="A409" s="558" t="s">
        <v>892</v>
      </c>
      <c r="B409" s="622" t="s">
        <v>893</v>
      </c>
      <c r="C409" s="556"/>
      <c r="D409" s="616"/>
      <c r="E409" s="1021"/>
      <c r="F409" s="1031"/>
    </row>
    <row r="410" spans="1:6" ht="39.6">
      <c r="A410" s="558"/>
      <c r="B410" s="622" t="s">
        <v>894</v>
      </c>
      <c r="C410" s="556"/>
      <c r="D410" s="616"/>
      <c r="E410" s="1021"/>
      <c r="F410" s="1031"/>
    </row>
    <row r="411" spans="1:6" ht="52.8">
      <c r="A411" s="558"/>
      <c r="B411" s="599" t="s">
        <v>886</v>
      </c>
      <c r="C411" s="556"/>
      <c r="D411" s="616"/>
      <c r="E411" s="1021"/>
      <c r="F411" s="1031"/>
    </row>
    <row r="412" spans="1:6" ht="26.4">
      <c r="A412" s="558"/>
      <c r="B412" s="599" t="s">
        <v>887</v>
      </c>
      <c r="C412" s="556"/>
      <c r="D412" s="616"/>
      <c r="E412" s="1021"/>
      <c r="F412" s="1031"/>
    </row>
    <row r="413" spans="1:6" ht="52.8">
      <c r="A413" s="558"/>
      <c r="B413" s="599" t="s">
        <v>888</v>
      </c>
      <c r="C413" s="556"/>
      <c r="D413" s="616"/>
      <c r="E413" s="1021"/>
      <c r="F413" s="1031"/>
    </row>
    <row r="414" spans="1:6">
      <c r="A414" s="767"/>
      <c r="B414" s="905"/>
      <c r="C414" s="906"/>
      <c r="D414" s="907"/>
      <c r="E414" s="1059"/>
      <c r="F414" s="1033"/>
    </row>
    <row r="415" spans="1:6" ht="79.2">
      <c r="A415" s="558"/>
      <c r="B415" s="599" t="s">
        <v>890</v>
      </c>
      <c r="C415" s="1"/>
      <c r="D415" s="595"/>
      <c r="E415" s="1042"/>
      <c r="F415" s="1031"/>
    </row>
    <row r="416" spans="1:6">
      <c r="A416" s="558"/>
      <c r="B416" s="622"/>
      <c r="C416" s="1"/>
      <c r="D416" s="595"/>
      <c r="E416" s="1042"/>
      <c r="F416" s="1031"/>
    </row>
    <row r="417" spans="1:6">
      <c r="A417" s="564" t="s">
        <v>895</v>
      </c>
      <c r="B417" s="622" t="s">
        <v>896</v>
      </c>
      <c r="C417" s="1"/>
      <c r="D417" s="595"/>
      <c r="E417" s="1042"/>
      <c r="F417" s="1031"/>
    </row>
    <row r="418" spans="1:6">
      <c r="A418" s="564"/>
      <c r="B418" s="622" t="s">
        <v>636</v>
      </c>
      <c r="C418" s="1"/>
      <c r="D418" s="595"/>
      <c r="E418" s="1042"/>
      <c r="F418" s="1031"/>
    </row>
    <row r="419" spans="1:6">
      <c r="A419" s="564"/>
      <c r="B419" s="647" t="s">
        <v>897</v>
      </c>
      <c r="C419" s="1"/>
      <c r="D419" s="649">
        <f>142.45-52.25-5.6*2</f>
        <v>78.999999999999986</v>
      </c>
      <c r="E419" s="1042"/>
      <c r="F419" s="1031"/>
    </row>
    <row r="420" spans="1:6">
      <c r="A420" s="564"/>
      <c r="B420" s="622"/>
      <c r="C420" s="1"/>
      <c r="D420" s="595"/>
      <c r="E420" s="1042"/>
      <c r="F420" s="1031"/>
    </row>
    <row r="421" spans="1:6">
      <c r="A421" s="564"/>
      <c r="B421" s="622" t="s">
        <v>898</v>
      </c>
      <c r="C421" s="1"/>
      <c r="D421" s="595"/>
      <c r="E421" s="1042"/>
      <c r="F421" s="1031"/>
    </row>
    <row r="422" spans="1:6">
      <c r="A422" s="564"/>
      <c r="B422" s="647" t="s">
        <v>899</v>
      </c>
      <c r="C422" s="1"/>
      <c r="D422" s="650">
        <f>6.45+29.7+6.45+72.55</f>
        <v>115.15</v>
      </c>
      <c r="E422" s="1042"/>
      <c r="F422" s="1031"/>
    </row>
    <row r="423" spans="1:6">
      <c r="A423" s="564"/>
      <c r="B423" s="622"/>
      <c r="C423" s="1"/>
      <c r="D423" s="595"/>
      <c r="E423" s="1042"/>
      <c r="F423" s="1031"/>
    </row>
    <row r="424" spans="1:6">
      <c r="A424" s="564"/>
      <c r="B424" s="622" t="s">
        <v>900</v>
      </c>
      <c r="C424" s="1" t="s">
        <v>901</v>
      </c>
      <c r="D424" s="595">
        <f>SUM(D419:D423)</f>
        <v>194.14999999999998</v>
      </c>
      <c r="E424" s="1042">
        <v>0</v>
      </c>
      <c r="F424" s="1040">
        <f>+D424*E424</f>
        <v>0</v>
      </c>
    </row>
    <row r="425" spans="1:6">
      <c r="A425" s="564"/>
      <c r="B425" s="622"/>
      <c r="C425" s="1"/>
      <c r="D425" s="595"/>
      <c r="E425" s="1042"/>
      <c r="F425" s="1031"/>
    </row>
    <row r="426" spans="1:6">
      <c r="A426" s="564" t="s">
        <v>902</v>
      </c>
      <c r="B426" s="622" t="s">
        <v>903</v>
      </c>
      <c r="C426" s="1"/>
      <c r="D426" s="595"/>
      <c r="E426" s="1042"/>
      <c r="F426" s="1031"/>
    </row>
    <row r="427" spans="1:6">
      <c r="A427" s="558"/>
      <c r="B427" s="622" t="s">
        <v>636</v>
      </c>
      <c r="C427" s="1"/>
      <c r="D427" s="595"/>
      <c r="E427" s="1042"/>
      <c r="F427" s="1031"/>
    </row>
    <row r="428" spans="1:6">
      <c r="A428" s="558"/>
      <c r="B428" s="647" t="s">
        <v>904</v>
      </c>
      <c r="C428" s="1" t="s">
        <v>901</v>
      </c>
      <c r="D428" s="649">
        <f>6.5*2</f>
        <v>13</v>
      </c>
      <c r="E428" s="1042">
        <v>0</v>
      </c>
      <c r="F428" s="1040">
        <f>+D428*E428</f>
        <v>0</v>
      </c>
    </row>
    <row r="429" spans="1:6">
      <c r="A429" s="558"/>
      <c r="B429" s="622"/>
      <c r="C429" s="1"/>
      <c r="D429" s="595"/>
      <c r="E429" s="1042"/>
      <c r="F429" s="1031"/>
    </row>
    <row r="430" spans="1:6" ht="66">
      <c r="A430" s="558" t="s">
        <v>905</v>
      </c>
      <c r="B430" s="651" t="s">
        <v>906</v>
      </c>
      <c r="C430" s="556"/>
      <c r="D430" s="616"/>
      <c r="E430" s="1021"/>
      <c r="F430" s="1031"/>
    </row>
    <row r="431" spans="1:6" ht="66">
      <c r="A431" s="558"/>
      <c r="B431" s="651" t="s">
        <v>907</v>
      </c>
      <c r="C431" s="556"/>
      <c r="D431" s="616"/>
      <c r="E431" s="1021"/>
      <c r="F431" s="1031"/>
    </row>
    <row r="432" spans="1:6" ht="79.2">
      <c r="A432" s="558"/>
      <c r="B432" s="651" t="s">
        <v>908</v>
      </c>
      <c r="C432" s="556"/>
      <c r="D432" s="616"/>
      <c r="E432" s="1021"/>
      <c r="F432" s="1031"/>
    </row>
    <row r="433" spans="1:6" ht="79.2">
      <c r="A433" s="558"/>
      <c r="B433" s="651" t="s">
        <v>909</v>
      </c>
      <c r="C433" s="556"/>
      <c r="D433" s="616"/>
      <c r="E433" s="1021"/>
      <c r="F433" s="1031"/>
    </row>
    <row r="434" spans="1:6" ht="26.4">
      <c r="A434" s="558"/>
      <c r="B434" s="651" t="s">
        <v>910</v>
      </c>
      <c r="C434" s="556"/>
      <c r="D434" s="616"/>
      <c r="E434" s="1021"/>
      <c r="F434" s="1031"/>
    </row>
    <row r="435" spans="1:6" ht="52.8">
      <c r="A435" s="558"/>
      <c r="B435" s="560" t="s">
        <v>911</v>
      </c>
      <c r="C435" s="556"/>
      <c r="D435" s="616"/>
      <c r="E435" s="1021"/>
      <c r="F435" s="1031"/>
    </row>
    <row r="436" spans="1:6" ht="52.8">
      <c r="A436" s="558"/>
      <c r="B436" s="652" t="s">
        <v>912</v>
      </c>
      <c r="C436" s="1"/>
      <c r="D436" s="595"/>
      <c r="E436" s="1042"/>
      <c r="F436" s="1031"/>
    </row>
    <row r="437" spans="1:6">
      <c r="A437" s="767"/>
      <c r="B437" s="908"/>
      <c r="C437" s="771"/>
      <c r="D437" s="772"/>
      <c r="E437" s="1023"/>
      <c r="F437" s="1033"/>
    </row>
    <row r="438" spans="1:6" ht="92.4">
      <c r="A438" s="558"/>
      <c r="B438" s="651" t="s">
        <v>913</v>
      </c>
      <c r="C438" s="556"/>
      <c r="D438" s="616"/>
      <c r="E438" s="1021"/>
      <c r="F438" s="1031"/>
    </row>
    <row r="439" spans="1:6" ht="26.4">
      <c r="A439" s="558"/>
      <c r="B439" s="651" t="s">
        <v>825</v>
      </c>
      <c r="C439" s="556"/>
      <c r="D439" s="647"/>
      <c r="E439" s="1021"/>
      <c r="F439" s="1031"/>
    </row>
    <row r="440" spans="1:6" ht="26.4">
      <c r="A440" s="558"/>
      <c r="B440" s="652" t="s">
        <v>914</v>
      </c>
      <c r="C440" s="556"/>
      <c r="D440" s="616"/>
      <c r="E440" s="1021"/>
      <c r="F440" s="1031"/>
    </row>
    <row r="441" spans="1:6">
      <c r="A441" s="558"/>
      <c r="B441" s="622"/>
      <c r="C441" s="556"/>
      <c r="D441" s="616"/>
      <c r="E441" s="1021"/>
      <c r="F441" s="1031"/>
    </row>
    <row r="442" spans="1:6">
      <c r="A442" s="558"/>
      <c r="B442" s="622" t="s">
        <v>915</v>
      </c>
      <c r="C442" s="556"/>
      <c r="D442" s="569"/>
      <c r="E442" s="1021"/>
      <c r="F442" s="1031"/>
    </row>
    <row r="443" spans="1:6">
      <c r="A443" s="558"/>
      <c r="B443" s="647" t="s">
        <v>916</v>
      </c>
      <c r="C443" s="556" t="s">
        <v>618</v>
      </c>
      <c r="D443" s="648">
        <f>3.5*(4+2.6)</f>
        <v>23.099999999999998</v>
      </c>
      <c r="E443" s="1021">
        <v>0</v>
      </c>
      <c r="F443" s="1040">
        <f>+D443*E443</f>
        <v>0</v>
      </c>
    </row>
    <row r="444" spans="1:6">
      <c r="A444" s="558"/>
      <c r="B444" s="622"/>
      <c r="C444" s="556"/>
      <c r="D444" s="616"/>
      <c r="E444" s="1021"/>
      <c r="F444" s="1031"/>
    </row>
    <row r="445" spans="1:6" ht="92.4">
      <c r="A445" s="558" t="s">
        <v>917</v>
      </c>
      <c r="B445" s="560" t="s">
        <v>918</v>
      </c>
      <c r="C445" s="556"/>
      <c r="D445" s="616"/>
      <c r="E445" s="1021"/>
      <c r="F445" s="1031"/>
    </row>
    <row r="446" spans="1:6" ht="39.6">
      <c r="A446" s="558"/>
      <c r="B446" s="653" t="s">
        <v>919</v>
      </c>
      <c r="C446" s="556"/>
      <c r="D446" s="616"/>
      <c r="E446" s="1021"/>
      <c r="F446" s="1031"/>
    </row>
    <row r="447" spans="1:6" ht="52.8">
      <c r="A447" s="558"/>
      <c r="B447" s="560" t="s">
        <v>911</v>
      </c>
      <c r="C447" s="556"/>
      <c r="D447" s="616"/>
      <c r="E447" s="1021"/>
      <c r="F447" s="1031"/>
    </row>
    <row r="448" spans="1:6" ht="79.2">
      <c r="A448" s="558"/>
      <c r="B448" s="654" t="s">
        <v>920</v>
      </c>
      <c r="C448" s="556"/>
      <c r="D448" s="616"/>
      <c r="E448" s="1021"/>
      <c r="F448" s="1031"/>
    </row>
    <row r="449" spans="1:6" ht="52.8">
      <c r="A449" s="558"/>
      <c r="B449" s="560" t="s">
        <v>921</v>
      </c>
      <c r="C449" s="556"/>
      <c r="D449" s="616"/>
      <c r="E449" s="1021"/>
      <c r="F449" s="1031"/>
    </row>
    <row r="450" spans="1:6" ht="26.4">
      <c r="A450" s="558"/>
      <c r="B450" s="654" t="s">
        <v>825</v>
      </c>
      <c r="C450" s="556"/>
      <c r="D450" s="616"/>
      <c r="E450" s="1021"/>
      <c r="F450" s="1031"/>
    </row>
    <row r="451" spans="1:6" ht="26.4">
      <c r="A451" s="558"/>
      <c r="B451" s="560" t="s">
        <v>922</v>
      </c>
      <c r="C451" s="556"/>
      <c r="D451" s="616"/>
      <c r="E451" s="1021"/>
      <c r="F451" s="1031"/>
    </row>
    <row r="452" spans="1:6">
      <c r="A452" s="558"/>
      <c r="B452" s="622"/>
      <c r="C452" s="556"/>
      <c r="D452" s="616"/>
      <c r="E452" s="1021"/>
      <c r="F452" s="1031"/>
    </row>
    <row r="453" spans="1:6">
      <c r="A453" s="558"/>
      <c r="B453" s="647" t="s">
        <v>923</v>
      </c>
      <c r="C453" s="1" t="s">
        <v>618</v>
      </c>
      <c r="D453" s="649">
        <f>3.5*(1.55+1.6)</f>
        <v>11.025000000000002</v>
      </c>
      <c r="E453" s="1042">
        <v>0</v>
      </c>
      <c r="F453" s="1040">
        <f>+D453*E453</f>
        <v>0</v>
      </c>
    </row>
    <row r="454" spans="1:6">
      <c r="A454" s="558"/>
      <c r="B454" s="622"/>
      <c r="C454" s="556"/>
      <c r="D454" s="616"/>
      <c r="E454" s="1021"/>
      <c r="F454" s="1031"/>
    </row>
    <row r="455" spans="1:6" ht="39.6">
      <c r="A455" s="558" t="s">
        <v>924</v>
      </c>
      <c r="B455" s="599" t="s">
        <v>925</v>
      </c>
      <c r="C455" s="1"/>
      <c r="D455" s="595"/>
      <c r="E455" s="1042"/>
      <c r="F455" s="1031"/>
    </row>
    <row r="456" spans="1:6" ht="52.8">
      <c r="A456" s="767"/>
      <c r="B456" s="909" t="s">
        <v>926</v>
      </c>
      <c r="C456" s="771"/>
      <c r="D456" s="772"/>
      <c r="E456" s="1023"/>
      <c r="F456" s="1033"/>
    </row>
    <row r="457" spans="1:6" ht="52.8">
      <c r="A457" s="558"/>
      <c r="B457" s="599" t="s">
        <v>927</v>
      </c>
      <c r="C457" s="1"/>
      <c r="D457" s="595"/>
      <c r="E457" s="1042"/>
      <c r="F457" s="1031"/>
    </row>
    <row r="458" spans="1:6" ht="52.8">
      <c r="A458" s="558"/>
      <c r="B458" s="599" t="s">
        <v>928</v>
      </c>
      <c r="C458" s="1"/>
      <c r="D458" s="595"/>
      <c r="E458" s="1042"/>
      <c r="F458" s="1031"/>
    </row>
    <row r="459" spans="1:6">
      <c r="A459" s="558"/>
      <c r="B459" s="622"/>
      <c r="C459" s="1"/>
      <c r="D459" s="595"/>
      <c r="E459" s="1042"/>
      <c r="F459" s="1031"/>
    </row>
    <row r="460" spans="1:6" ht="26.4">
      <c r="A460" s="558"/>
      <c r="B460" s="622" t="s">
        <v>929</v>
      </c>
      <c r="C460" s="1"/>
      <c r="D460" s="595"/>
      <c r="E460" s="1058"/>
      <c r="F460" s="1040"/>
    </row>
    <row r="461" spans="1:6">
      <c r="A461" s="558"/>
      <c r="B461" s="647" t="s">
        <v>930</v>
      </c>
      <c r="C461" s="1" t="s">
        <v>713</v>
      </c>
      <c r="D461" s="649">
        <f>11.42*2+12.73*2+12.56+29.29</f>
        <v>90.15</v>
      </c>
      <c r="E461" s="1058">
        <v>0</v>
      </c>
      <c r="F461" s="1040">
        <f>+D461*E461</f>
        <v>0</v>
      </c>
    </row>
    <row r="462" spans="1:6">
      <c r="A462" s="558"/>
      <c r="B462" s="622"/>
      <c r="C462" s="1"/>
      <c r="D462" s="595"/>
      <c r="E462" s="1058"/>
      <c r="F462" s="1040"/>
    </row>
    <row r="463" spans="1:6" ht="92.4">
      <c r="A463" s="558" t="s">
        <v>931</v>
      </c>
      <c r="B463" s="601" t="s">
        <v>932</v>
      </c>
      <c r="C463" s="1"/>
      <c r="D463" s="656"/>
      <c r="E463" s="1058"/>
      <c r="F463" s="1040"/>
    </row>
    <row r="464" spans="1:6" ht="39.6">
      <c r="A464" s="558"/>
      <c r="B464" s="601" t="s">
        <v>933</v>
      </c>
      <c r="C464" s="1"/>
      <c r="D464" s="656"/>
      <c r="E464" s="1058"/>
      <c r="F464" s="1040"/>
    </row>
    <row r="465" spans="1:6" ht="26.4">
      <c r="A465" s="558"/>
      <c r="B465" s="601" t="s">
        <v>934</v>
      </c>
      <c r="C465" s="1" t="s">
        <v>15</v>
      </c>
      <c r="D465" s="656">
        <v>1</v>
      </c>
      <c r="E465" s="1058">
        <v>0</v>
      </c>
      <c r="F465" s="1040">
        <f>+D465*E465</f>
        <v>0</v>
      </c>
    </row>
    <row r="466" spans="1:6">
      <c r="A466" s="558"/>
      <c r="B466" s="601"/>
      <c r="C466" s="1"/>
      <c r="D466" s="656"/>
      <c r="E466" s="1058"/>
      <c r="F466" s="1040"/>
    </row>
    <row r="467" spans="1:6" ht="52.8">
      <c r="A467" s="558" t="s">
        <v>935</v>
      </c>
      <c r="B467" s="601" t="s">
        <v>936</v>
      </c>
      <c r="C467" s="1"/>
      <c r="D467" s="656"/>
      <c r="E467" s="1058"/>
      <c r="F467" s="1040"/>
    </row>
    <row r="468" spans="1:6" ht="39.6">
      <c r="A468" s="558"/>
      <c r="B468" s="601" t="s">
        <v>937</v>
      </c>
      <c r="C468" s="1"/>
      <c r="D468" s="656"/>
      <c r="E468" s="1058"/>
      <c r="F468" s="1040"/>
    </row>
    <row r="469" spans="1:6" ht="52.8">
      <c r="A469" s="558"/>
      <c r="B469" s="599" t="s">
        <v>938</v>
      </c>
      <c r="C469" s="556"/>
      <c r="D469" s="656"/>
      <c r="E469" s="1058"/>
      <c r="F469" s="1040"/>
    </row>
    <row r="470" spans="1:6">
      <c r="A470" s="558"/>
      <c r="B470" s="601" t="s">
        <v>939</v>
      </c>
      <c r="C470" s="556"/>
      <c r="D470" s="656"/>
      <c r="E470" s="1058"/>
      <c r="F470" s="1040"/>
    </row>
    <row r="471" spans="1:6">
      <c r="A471" s="558"/>
      <c r="B471" s="601"/>
      <c r="C471" s="556"/>
      <c r="D471" s="656"/>
      <c r="E471" s="1058"/>
      <c r="F471" s="1040"/>
    </row>
    <row r="472" spans="1:6">
      <c r="A472" s="558"/>
      <c r="B472" s="601" t="s">
        <v>940</v>
      </c>
      <c r="C472" s="556" t="s">
        <v>15</v>
      </c>
      <c r="D472" s="656">
        <v>24</v>
      </c>
      <c r="E472" s="1058">
        <v>0</v>
      </c>
      <c r="F472" s="1040">
        <f>+D472*E472</f>
        <v>0</v>
      </c>
    </row>
    <row r="473" spans="1:6">
      <c r="A473" s="558"/>
      <c r="B473" s="601" t="s">
        <v>941</v>
      </c>
      <c r="C473" s="556" t="s">
        <v>15</v>
      </c>
      <c r="D473" s="656">
        <v>18</v>
      </c>
      <c r="E473" s="1058">
        <v>0</v>
      </c>
      <c r="F473" s="1040">
        <f>+D473*E473</f>
        <v>0</v>
      </c>
    </row>
    <row r="474" spans="1:6">
      <c r="A474" s="558"/>
      <c r="B474" s="601" t="s">
        <v>942</v>
      </c>
      <c r="C474" s="556" t="s">
        <v>15</v>
      </c>
      <c r="D474" s="656">
        <v>12</v>
      </c>
      <c r="E474" s="1058">
        <v>0</v>
      </c>
      <c r="F474" s="1040">
        <f>+D474*E474</f>
        <v>0</v>
      </c>
    </row>
    <row r="475" spans="1:6" ht="13.8" thickBot="1">
      <c r="A475" s="587"/>
      <c r="B475" s="823"/>
      <c r="C475" s="824"/>
      <c r="D475" s="825"/>
      <c r="E475" s="1060"/>
      <c r="F475" s="1052"/>
    </row>
    <row r="476" spans="1:6" ht="16.2" thickTop="1" thickBot="1">
      <c r="A476" s="611" t="str">
        <f>A397</f>
        <v>7.</v>
      </c>
      <c r="B476" s="623" t="s">
        <v>943</v>
      </c>
      <c r="C476" s="623"/>
      <c r="D476" s="624"/>
      <c r="E476" s="1061"/>
      <c r="F476" s="1043">
        <f>SUM(F399:F475)</f>
        <v>0</v>
      </c>
    </row>
    <row r="477" spans="1:6" ht="16.2" thickTop="1" thickBot="1">
      <c r="A477" s="625" t="s">
        <v>944</v>
      </c>
      <c r="B477" s="626" t="s">
        <v>945</v>
      </c>
      <c r="C477" s="627"/>
      <c r="D477" s="628"/>
      <c r="E477" s="1062"/>
      <c r="F477" s="1063"/>
    </row>
    <row r="478" spans="1:6" ht="13.8" thickTop="1">
      <c r="A478" s="612"/>
      <c r="B478" s="883"/>
      <c r="C478" s="884"/>
      <c r="D478" s="885"/>
      <c r="E478" s="1064"/>
      <c r="F478" s="1065"/>
    </row>
    <row r="479" spans="1:6">
      <c r="A479" s="617"/>
      <c r="B479" s="553" t="s">
        <v>607</v>
      </c>
      <c r="C479" s="657"/>
      <c r="D479" s="886"/>
      <c r="E479" s="1022"/>
      <c r="F479" s="1066"/>
    </row>
    <row r="480" spans="1:6" ht="52.8">
      <c r="A480" s="558"/>
      <c r="B480" s="599" t="s">
        <v>946</v>
      </c>
      <c r="C480" s="556"/>
      <c r="D480" s="656"/>
      <c r="E480" s="1021"/>
      <c r="F480" s="1031"/>
    </row>
    <row r="481" spans="1:6" ht="39.6">
      <c r="A481" s="558"/>
      <c r="B481" s="599" t="s">
        <v>947</v>
      </c>
      <c r="C481" s="556"/>
      <c r="D481" s="656"/>
      <c r="E481" s="1021"/>
      <c r="F481" s="1031"/>
    </row>
    <row r="482" spans="1:6" ht="39.6">
      <c r="A482" s="558"/>
      <c r="B482" s="599" t="s">
        <v>948</v>
      </c>
      <c r="C482" s="556"/>
      <c r="D482" s="656"/>
      <c r="E482" s="1021"/>
      <c r="F482" s="1031"/>
    </row>
    <row r="483" spans="1:6" ht="39.6">
      <c r="A483" s="558"/>
      <c r="B483" s="599" t="s">
        <v>949</v>
      </c>
      <c r="C483" s="556"/>
      <c r="D483" s="656"/>
      <c r="E483" s="1021"/>
      <c r="F483" s="1031"/>
    </row>
    <row r="484" spans="1:6" ht="26.4">
      <c r="A484" s="558"/>
      <c r="B484" s="599" t="s">
        <v>950</v>
      </c>
      <c r="C484" s="556"/>
      <c r="D484" s="656"/>
      <c r="E484" s="1021"/>
      <c r="F484" s="1031"/>
    </row>
    <row r="485" spans="1:6" ht="52.8">
      <c r="A485" s="558"/>
      <c r="B485" s="599" t="s">
        <v>951</v>
      </c>
      <c r="C485" s="556"/>
      <c r="D485" s="656"/>
      <c r="E485" s="1021"/>
      <c r="F485" s="1031"/>
    </row>
    <row r="486" spans="1:6" ht="26.4">
      <c r="A486" s="558"/>
      <c r="B486" s="599" t="s">
        <v>952</v>
      </c>
      <c r="C486" s="556"/>
      <c r="D486" s="656"/>
      <c r="E486" s="1021"/>
      <c r="F486" s="1031"/>
    </row>
    <row r="487" spans="1:6">
      <c r="A487" s="558"/>
      <c r="B487" s="599" t="s">
        <v>953</v>
      </c>
      <c r="C487" s="556"/>
      <c r="D487" s="656"/>
      <c r="E487" s="1021"/>
      <c r="F487" s="1031"/>
    </row>
    <row r="488" spans="1:6" ht="26.4">
      <c r="A488" s="558"/>
      <c r="B488" s="599" t="s">
        <v>954</v>
      </c>
      <c r="C488" s="556"/>
      <c r="D488" s="656"/>
      <c r="E488" s="1021"/>
      <c r="F488" s="1031"/>
    </row>
    <row r="489" spans="1:6" ht="39.6">
      <c r="A489" s="558"/>
      <c r="B489" s="599" t="s">
        <v>955</v>
      </c>
      <c r="C489" s="556"/>
      <c r="D489" s="656"/>
      <c r="E489" s="1021"/>
      <c r="F489" s="1031"/>
    </row>
    <row r="490" spans="1:6">
      <c r="A490" s="558"/>
      <c r="B490" s="599"/>
      <c r="C490" s="556"/>
      <c r="D490" s="656"/>
      <c r="E490" s="1021"/>
      <c r="F490" s="1031"/>
    </row>
    <row r="491" spans="1:6" ht="15">
      <c r="A491" s="558" t="s">
        <v>956</v>
      </c>
      <c r="B491" s="658" t="s">
        <v>957</v>
      </c>
      <c r="C491" s="657"/>
      <c r="D491" s="659"/>
      <c r="E491" s="1021"/>
      <c r="F491" s="1066"/>
    </row>
    <row r="492" spans="1:6">
      <c r="A492" s="617"/>
      <c r="B492" s="660"/>
      <c r="C492" s="657"/>
      <c r="D492" s="659"/>
      <c r="E492" s="1021"/>
      <c r="F492" s="1066"/>
    </row>
    <row r="493" spans="1:6" ht="39.6">
      <c r="A493" s="558"/>
      <c r="B493" s="641" t="s">
        <v>958</v>
      </c>
      <c r="C493" s="556"/>
      <c r="D493" s="656"/>
      <c r="E493" s="1021"/>
      <c r="F493" s="1031"/>
    </row>
    <row r="494" spans="1:6" ht="92.4">
      <c r="A494" s="558"/>
      <c r="B494" s="641" t="s">
        <v>959</v>
      </c>
      <c r="C494" s="556"/>
      <c r="D494" s="656"/>
      <c r="E494" s="1021"/>
      <c r="F494" s="1031"/>
    </row>
    <row r="495" spans="1:6" ht="52.8">
      <c r="A495" s="558"/>
      <c r="B495" s="641" t="s">
        <v>960</v>
      </c>
      <c r="C495" s="556"/>
      <c r="D495" s="656"/>
      <c r="E495" s="1021"/>
      <c r="F495" s="1031"/>
    </row>
    <row r="496" spans="1:6" ht="52.8">
      <c r="A496" s="558"/>
      <c r="B496" s="641" t="s">
        <v>961</v>
      </c>
      <c r="C496" s="556"/>
      <c r="D496" s="656"/>
      <c r="E496" s="1021"/>
      <c r="F496" s="1031"/>
    </row>
    <row r="497" spans="1:6">
      <c r="A497" s="767"/>
      <c r="B497" s="910"/>
      <c r="C497" s="771"/>
      <c r="D497" s="777"/>
      <c r="E497" s="1023"/>
      <c r="F497" s="1033"/>
    </row>
    <row r="498" spans="1:6" ht="52.8">
      <c r="A498" s="558"/>
      <c r="B498" s="829" t="s">
        <v>962</v>
      </c>
      <c r="C498" s="556"/>
      <c r="D498" s="656"/>
      <c r="E498" s="1021"/>
      <c r="F498" s="1031"/>
    </row>
    <row r="499" spans="1:6" ht="26.4">
      <c r="A499" s="558"/>
      <c r="B499" s="641" t="s">
        <v>963</v>
      </c>
      <c r="C499" s="556"/>
      <c r="D499" s="656"/>
      <c r="E499" s="1021"/>
      <c r="F499" s="1031"/>
    </row>
    <row r="500" spans="1:6" ht="39.6">
      <c r="A500" s="558"/>
      <c r="B500" s="641" t="s">
        <v>964</v>
      </c>
      <c r="C500" s="556"/>
      <c r="D500" s="656"/>
      <c r="E500" s="1021"/>
      <c r="F500" s="1031"/>
    </row>
    <row r="501" spans="1:6" ht="26.4">
      <c r="A501" s="558"/>
      <c r="B501" s="641" t="s">
        <v>965</v>
      </c>
      <c r="C501" s="556"/>
      <c r="D501" s="656"/>
      <c r="E501" s="1021"/>
      <c r="F501" s="1031"/>
    </row>
    <row r="502" spans="1:6">
      <c r="A502" s="558"/>
      <c r="B502" s="641"/>
      <c r="C502" s="556"/>
      <c r="D502" s="656"/>
      <c r="E502" s="1021"/>
      <c r="F502" s="1031"/>
    </row>
    <row r="503" spans="1:6">
      <c r="A503" s="558"/>
      <c r="B503" s="641" t="s">
        <v>966</v>
      </c>
      <c r="C503" s="556"/>
      <c r="D503" s="656"/>
      <c r="E503" s="1021"/>
      <c r="F503" s="1031"/>
    </row>
    <row r="504" spans="1:6" ht="39.6">
      <c r="A504" s="564"/>
      <c r="B504" s="560" t="s">
        <v>967</v>
      </c>
      <c r="C504" s="556"/>
      <c r="D504" s="656"/>
      <c r="E504" s="1021"/>
      <c r="F504" s="1031"/>
    </row>
    <row r="505" spans="1:6">
      <c r="A505" s="564"/>
      <c r="B505" s="599" t="s">
        <v>968</v>
      </c>
      <c r="C505" s="556" t="s">
        <v>15</v>
      </c>
      <c r="D505" s="656">
        <v>1</v>
      </c>
      <c r="E505" s="1021">
        <v>0</v>
      </c>
      <c r="F505" s="1031">
        <f>+D505*E505</f>
        <v>0</v>
      </c>
    </row>
    <row r="506" spans="1:6">
      <c r="A506" s="564"/>
      <c r="B506" s="640"/>
      <c r="C506" s="556"/>
      <c r="D506" s="656"/>
      <c r="E506" s="1021"/>
      <c r="F506" s="1031"/>
    </row>
    <row r="507" spans="1:6" ht="15">
      <c r="A507" s="558" t="s">
        <v>969</v>
      </c>
      <c r="B507" s="658" t="s">
        <v>970</v>
      </c>
      <c r="C507" s="554"/>
      <c r="D507" s="559"/>
      <c r="E507" s="1014"/>
      <c r="F507" s="1015"/>
    </row>
    <row r="508" spans="1:6">
      <c r="A508" s="565"/>
      <c r="B508" s="548"/>
      <c r="C508" s="554"/>
      <c r="D508" s="559"/>
      <c r="E508" s="1014"/>
      <c r="F508" s="1015"/>
    </row>
    <row r="509" spans="1:6" ht="52.8">
      <c r="A509" s="565"/>
      <c r="B509" s="560" t="s">
        <v>971</v>
      </c>
      <c r="C509" s="554"/>
      <c r="D509" s="559"/>
      <c r="E509" s="1014"/>
      <c r="F509" s="1015"/>
    </row>
    <row r="510" spans="1:6" ht="52.8">
      <c r="A510" s="565"/>
      <c r="B510" s="560" t="s">
        <v>972</v>
      </c>
      <c r="C510" s="554"/>
      <c r="D510" s="559"/>
      <c r="E510" s="1014"/>
      <c r="F510" s="1015"/>
    </row>
    <row r="511" spans="1:6" ht="92.4">
      <c r="A511" s="565"/>
      <c r="B511" s="560" t="s">
        <v>973</v>
      </c>
      <c r="C511" s="554"/>
      <c r="D511" s="559"/>
      <c r="E511" s="1014"/>
      <c r="F511" s="1015"/>
    </row>
    <row r="512" spans="1:6" ht="26.4">
      <c r="A512" s="565"/>
      <c r="B512" s="641" t="s">
        <v>965</v>
      </c>
      <c r="C512" s="554"/>
      <c r="D512" s="559"/>
      <c r="E512" s="1014"/>
      <c r="F512" s="1015"/>
    </row>
    <row r="513" spans="1:6">
      <c r="A513" s="565"/>
      <c r="B513" s="548"/>
      <c r="C513" s="554"/>
      <c r="D513" s="559"/>
      <c r="E513" s="1014"/>
      <c r="F513" s="1015"/>
    </row>
    <row r="514" spans="1:6">
      <c r="A514" s="564" t="s">
        <v>974</v>
      </c>
      <c r="B514" s="548" t="s">
        <v>975</v>
      </c>
      <c r="C514" s="554"/>
      <c r="D514" s="559"/>
      <c r="E514" s="1014"/>
      <c r="F514" s="1015"/>
    </row>
    <row r="515" spans="1:6">
      <c r="A515" s="564"/>
      <c r="B515" s="560" t="s">
        <v>976</v>
      </c>
      <c r="C515" s="556"/>
      <c r="D515" s="656"/>
      <c r="E515" s="1021"/>
      <c r="F515" s="1031"/>
    </row>
    <row r="516" spans="1:6">
      <c r="A516" s="564"/>
      <c r="B516" s="599" t="s">
        <v>977</v>
      </c>
      <c r="C516" s="556" t="s">
        <v>15</v>
      </c>
      <c r="D516" s="656">
        <v>2</v>
      </c>
      <c r="E516" s="1021">
        <v>0</v>
      </c>
      <c r="F516" s="1031">
        <f>+D516*E516</f>
        <v>0</v>
      </c>
    </row>
    <row r="517" spans="1:6">
      <c r="A517" s="565"/>
      <c r="B517" s="548"/>
      <c r="C517" s="554"/>
      <c r="D517" s="559"/>
      <c r="E517" s="1014"/>
      <c r="F517" s="1015"/>
    </row>
    <row r="518" spans="1:6">
      <c r="A518" s="564" t="s">
        <v>978</v>
      </c>
      <c r="B518" s="548" t="s">
        <v>979</v>
      </c>
      <c r="C518" s="554"/>
      <c r="D518" s="559"/>
      <c r="E518" s="1014"/>
      <c r="F518" s="1015"/>
    </row>
    <row r="519" spans="1:6">
      <c r="A519" s="564"/>
      <c r="B519" s="348" t="s">
        <v>980</v>
      </c>
      <c r="C519" s="556"/>
      <c r="D519" s="656"/>
      <c r="E519" s="1021"/>
      <c r="F519" s="1031"/>
    </row>
    <row r="520" spans="1:6">
      <c r="A520" s="564"/>
      <c r="B520" s="599" t="s">
        <v>981</v>
      </c>
      <c r="C520" s="556" t="s">
        <v>15</v>
      </c>
      <c r="D520" s="656">
        <v>2</v>
      </c>
      <c r="E520" s="1021">
        <v>0</v>
      </c>
      <c r="F520" s="1031">
        <f>+D520*E520</f>
        <v>0</v>
      </c>
    </row>
    <row r="521" spans="1:6">
      <c r="A521" s="565"/>
      <c r="B521" s="548"/>
      <c r="C521" s="554"/>
      <c r="D521" s="559"/>
      <c r="E521" s="1014"/>
      <c r="F521" s="1015"/>
    </row>
    <row r="522" spans="1:6" ht="15">
      <c r="A522" s="550" t="s">
        <v>982</v>
      </c>
      <c r="B522" s="658" t="s">
        <v>983</v>
      </c>
      <c r="C522" s="554"/>
      <c r="D522" s="559"/>
      <c r="E522" s="1014"/>
      <c r="F522" s="1015"/>
    </row>
    <row r="523" spans="1:6">
      <c r="A523" s="565"/>
      <c r="B523" s="548"/>
      <c r="C523" s="554"/>
      <c r="D523" s="559"/>
      <c r="E523" s="1014"/>
      <c r="F523" s="1015"/>
    </row>
    <row r="524" spans="1:6" ht="52.8">
      <c r="A524" s="761"/>
      <c r="B524" s="768" t="s">
        <v>971</v>
      </c>
      <c r="C524" s="778"/>
      <c r="D524" s="773"/>
      <c r="E524" s="1019"/>
      <c r="F524" s="1020"/>
    </row>
    <row r="525" spans="1:6">
      <c r="A525" s="565"/>
      <c r="B525" s="561"/>
      <c r="C525" s="554"/>
      <c r="D525" s="559"/>
      <c r="E525" s="1014"/>
      <c r="F525" s="1015"/>
    </row>
    <row r="526" spans="1:6" ht="39.6">
      <c r="A526" s="565"/>
      <c r="B526" s="560" t="s">
        <v>984</v>
      </c>
      <c r="C526" s="554"/>
      <c r="D526" s="559"/>
      <c r="E526" s="1014"/>
      <c r="F526" s="1015"/>
    </row>
    <row r="527" spans="1:6" ht="66">
      <c r="A527" s="565"/>
      <c r="B527" s="560" t="s">
        <v>985</v>
      </c>
      <c r="C527" s="554"/>
      <c r="D527" s="559"/>
      <c r="E527" s="1014"/>
      <c r="F527" s="1015"/>
    </row>
    <row r="528" spans="1:6" ht="79.2">
      <c r="A528" s="565"/>
      <c r="B528" s="560" t="s">
        <v>986</v>
      </c>
      <c r="C528" s="554"/>
      <c r="D528" s="559"/>
      <c r="E528" s="1014"/>
      <c r="F528" s="1015"/>
    </row>
    <row r="529" spans="1:6" ht="26.4">
      <c r="A529" s="565"/>
      <c r="B529" s="641" t="s">
        <v>965</v>
      </c>
      <c r="C529" s="554"/>
      <c r="D529" s="559"/>
      <c r="E529" s="1014"/>
      <c r="F529" s="1015"/>
    </row>
    <row r="530" spans="1:6">
      <c r="A530" s="565"/>
      <c r="B530" s="548"/>
      <c r="C530" s="554"/>
      <c r="D530" s="559"/>
      <c r="E530" s="1014"/>
      <c r="F530" s="1015"/>
    </row>
    <row r="531" spans="1:6">
      <c r="A531" s="564" t="s">
        <v>987</v>
      </c>
      <c r="B531" s="548" t="s">
        <v>988</v>
      </c>
      <c r="C531" s="554"/>
      <c r="D531" s="559"/>
      <c r="E531" s="1014"/>
      <c r="F531" s="1015"/>
    </row>
    <row r="532" spans="1:6">
      <c r="A532" s="564"/>
      <c r="B532" s="348" t="s">
        <v>980</v>
      </c>
      <c r="C532" s="556"/>
      <c r="D532" s="656"/>
      <c r="E532" s="1021"/>
      <c r="F532" s="1031"/>
    </row>
    <row r="533" spans="1:6">
      <c r="A533" s="564"/>
      <c r="B533" s="599" t="s">
        <v>989</v>
      </c>
      <c r="C533" s="556" t="s">
        <v>15</v>
      </c>
      <c r="D533" s="656">
        <v>2</v>
      </c>
      <c r="E533" s="1021">
        <v>0</v>
      </c>
      <c r="F533" s="1031">
        <f>+D533*E533</f>
        <v>0</v>
      </c>
    </row>
    <row r="534" spans="1:6">
      <c r="A534" s="564"/>
      <c r="B534" s="640"/>
      <c r="C534" s="556"/>
      <c r="D534" s="656"/>
      <c r="E534" s="1021"/>
      <c r="F534" s="1031"/>
    </row>
    <row r="535" spans="1:6">
      <c r="A535" s="564" t="s">
        <v>990</v>
      </c>
      <c r="B535" s="548" t="s">
        <v>991</v>
      </c>
      <c r="C535" s="554"/>
      <c r="D535" s="559"/>
      <c r="E535" s="1014"/>
      <c r="F535" s="1015"/>
    </row>
    <row r="536" spans="1:6">
      <c r="A536" s="564"/>
      <c r="B536" s="348" t="s">
        <v>980</v>
      </c>
      <c r="C536" s="556"/>
      <c r="D536" s="656"/>
      <c r="E536" s="1021"/>
      <c r="F536" s="1031"/>
    </row>
    <row r="537" spans="1:6">
      <c r="A537" s="564"/>
      <c r="B537" s="599" t="s">
        <v>992</v>
      </c>
      <c r="C537" s="556" t="s">
        <v>15</v>
      </c>
      <c r="D537" s="656">
        <v>2</v>
      </c>
      <c r="E537" s="1021">
        <v>0</v>
      </c>
      <c r="F537" s="1031">
        <f>+D537*E537</f>
        <v>0</v>
      </c>
    </row>
    <row r="538" spans="1:6">
      <c r="A538" s="564"/>
      <c r="B538" s="640"/>
      <c r="C538" s="556"/>
      <c r="D538" s="656"/>
      <c r="E538" s="1021"/>
      <c r="F538" s="1031"/>
    </row>
    <row r="539" spans="1:6" ht="15">
      <c r="A539" s="558" t="s">
        <v>993</v>
      </c>
      <c r="B539" s="662" t="s">
        <v>994</v>
      </c>
      <c r="C539" s="556"/>
      <c r="D539" s="656"/>
      <c r="E539" s="1021"/>
      <c r="F539" s="1031"/>
    </row>
    <row r="540" spans="1:6">
      <c r="A540" s="558"/>
      <c r="B540" s="640"/>
      <c r="C540" s="556"/>
      <c r="D540" s="656"/>
      <c r="E540" s="1021"/>
      <c r="F540" s="1031"/>
    </row>
    <row r="541" spans="1:6" ht="66">
      <c r="A541" s="558"/>
      <c r="B541" s="640" t="s">
        <v>995</v>
      </c>
      <c r="C541" s="556"/>
      <c r="D541" s="656"/>
      <c r="E541" s="1021"/>
      <c r="F541" s="1031"/>
    </row>
    <row r="542" spans="1:6" ht="26.4">
      <c r="A542" s="558"/>
      <c r="B542" s="640" t="s">
        <v>996</v>
      </c>
      <c r="C542" s="556"/>
      <c r="D542" s="656"/>
      <c r="E542" s="1021"/>
      <c r="F542" s="1031"/>
    </row>
    <row r="543" spans="1:6" ht="39.6">
      <c r="A543" s="558"/>
      <c r="B543" s="640" t="s">
        <v>997</v>
      </c>
      <c r="C543" s="556"/>
      <c r="D543" s="656"/>
      <c r="E543" s="1021"/>
      <c r="F543" s="1031"/>
    </row>
    <row r="544" spans="1:6" ht="26.4">
      <c r="A544" s="558"/>
      <c r="B544" s="640" t="s">
        <v>998</v>
      </c>
      <c r="C544" s="556"/>
      <c r="D544" s="656"/>
      <c r="E544" s="1021"/>
      <c r="F544" s="1031"/>
    </row>
    <row r="545" spans="1:6" ht="39.6">
      <c r="A545" s="558"/>
      <c r="B545" s="640" t="s">
        <v>999</v>
      </c>
      <c r="C545" s="556"/>
      <c r="D545" s="656"/>
      <c r="E545" s="1021"/>
      <c r="F545" s="1031"/>
    </row>
    <row r="546" spans="1:6">
      <c r="A546" s="558"/>
      <c r="B546" s="640" t="s">
        <v>939</v>
      </c>
      <c r="C546" s="556"/>
      <c r="D546" s="656"/>
      <c r="E546" s="1021"/>
      <c r="F546" s="1031"/>
    </row>
    <row r="547" spans="1:6">
      <c r="A547" s="558"/>
      <c r="B547" s="640"/>
      <c r="C547" s="556"/>
      <c r="D547" s="656"/>
      <c r="E547" s="1021"/>
      <c r="F547" s="1031"/>
    </row>
    <row r="548" spans="1:6">
      <c r="A548" s="558"/>
      <c r="B548" s="640" t="s">
        <v>1000</v>
      </c>
      <c r="C548" s="556"/>
      <c r="D548" s="656"/>
      <c r="E548" s="1021"/>
      <c r="F548" s="1031"/>
    </row>
    <row r="549" spans="1:6">
      <c r="A549" s="558"/>
      <c r="B549" s="640" t="s">
        <v>1001</v>
      </c>
      <c r="C549" s="556"/>
      <c r="D549" s="656"/>
      <c r="E549" s="1021"/>
      <c r="F549" s="1040"/>
    </row>
    <row r="550" spans="1:6">
      <c r="A550" s="558"/>
      <c r="B550" s="640" t="s">
        <v>1002</v>
      </c>
      <c r="C550" s="556" t="s">
        <v>15</v>
      </c>
      <c r="D550" s="656">
        <v>1</v>
      </c>
      <c r="E550" s="1021">
        <v>0</v>
      </c>
      <c r="F550" s="1040">
        <f>+D550*E550</f>
        <v>0</v>
      </c>
    </row>
    <row r="551" spans="1:6">
      <c r="A551" s="767"/>
      <c r="B551" s="780"/>
      <c r="C551" s="771"/>
      <c r="D551" s="777"/>
      <c r="E551" s="1023"/>
      <c r="F551" s="1033"/>
    </row>
    <row r="552" spans="1:6" ht="15">
      <c r="A552" s="558" t="s">
        <v>1003</v>
      </c>
      <c r="B552" s="662" t="s">
        <v>1004</v>
      </c>
      <c r="C552" s="556"/>
      <c r="D552" s="656"/>
      <c r="E552" s="1021"/>
      <c r="F552" s="1031"/>
    </row>
    <row r="553" spans="1:6">
      <c r="A553" s="558"/>
      <c r="B553" s="640"/>
      <c r="C553" s="556"/>
      <c r="D553" s="656"/>
      <c r="E553" s="1021"/>
      <c r="F553" s="1031"/>
    </row>
    <row r="554" spans="1:6" ht="39.6">
      <c r="A554" s="558"/>
      <c r="B554" s="640" t="s">
        <v>1005</v>
      </c>
      <c r="C554" s="556"/>
      <c r="D554" s="656"/>
      <c r="E554" s="1021"/>
      <c r="F554" s="1031"/>
    </row>
    <row r="555" spans="1:6">
      <c r="A555" s="558"/>
      <c r="B555" s="828"/>
      <c r="C555" s="556"/>
      <c r="D555" s="656"/>
      <c r="E555" s="1021"/>
      <c r="F555" s="1031"/>
    </row>
    <row r="556" spans="1:6" ht="39.6">
      <c r="A556" s="558"/>
      <c r="B556" s="828" t="s">
        <v>1006</v>
      </c>
      <c r="C556" s="556"/>
      <c r="D556" s="656"/>
      <c r="E556" s="1021"/>
      <c r="F556" s="1031"/>
    </row>
    <row r="557" spans="1:6" ht="26.4">
      <c r="A557" s="558"/>
      <c r="B557" s="640" t="s">
        <v>1007</v>
      </c>
      <c r="C557" s="556"/>
      <c r="D557" s="656"/>
      <c r="E557" s="1021"/>
      <c r="F557" s="1031"/>
    </row>
    <row r="558" spans="1:6" ht="52.8">
      <c r="A558" s="558"/>
      <c r="B558" s="640" t="s">
        <v>1008</v>
      </c>
      <c r="C558" s="556"/>
      <c r="D558" s="656"/>
      <c r="E558" s="1021"/>
      <c r="F558" s="1031"/>
    </row>
    <row r="559" spans="1:6" ht="79.2">
      <c r="A559" s="558"/>
      <c r="B559" s="640" t="s">
        <v>1009</v>
      </c>
      <c r="C559" s="556"/>
      <c r="D559" s="656"/>
      <c r="E559" s="1021"/>
      <c r="F559" s="1031"/>
    </row>
    <row r="560" spans="1:6" ht="66">
      <c r="A560" s="558"/>
      <c r="B560" s="640" t="s">
        <v>1010</v>
      </c>
      <c r="C560" s="556"/>
      <c r="D560" s="656"/>
      <c r="E560" s="1021"/>
      <c r="F560" s="1031"/>
    </row>
    <row r="561" spans="1:6" ht="39.6">
      <c r="A561" s="558"/>
      <c r="B561" s="640" t="s">
        <v>999</v>
      </c>
      <c r="C561" s="556"/>
      <c r="D561" s="656"/>
      <c r="E561" s="1021"/>
      <c r="F561" s="1031"/>
    </row>
    <row r="562" spans="1:6">
      <c r="A562" s="558"/>
      <c r="B562" s="640" t="s">
        <v>939</v>
      </c>
      <c r="C562" s="556"/>
      <c r="D562" s="656"/>
      <c r="E562" s="1021"/>
      <c r="F562" s="1031"/>
    </row>
    <row r="563" spans="1:6">
      <c r="A563" s="558"/>
      <c r="B563" s="640"/>
      <c r="C563" s="556"/>
      <c r="D563" s="656"/>
      <c r="E563" s="1021"/>
      <c r="F563" s="1031"/>
    </row>
    <row r="564" spans="1:6">
      <c r="A564" s="558"/>
      <c r="B564" s="640" t="s">
        <v>1011</v>
      </c>
      <c r="C564" s="556"/>
      <c r="D564" s="656"/>
      <c r="E564" s="1021"/>
      <c r="F564" s="1031"/>
    </row>
    <row r="565" spans="1:6">
      <c r="A565" s="558"/>
      <c r="B565" s="640" t="s">
        <v>1012</v>
      </c>
      <c r="C565" s="556"/>
      <c r="D565" s="656"/>
      <c r="E565" s="1021"/>
      <c r="F565" s="1031"/>
    </row>
    <row r="566" spans="1:6">
      <c r="A566" s="558"/>
      <c r="B566" s="640" t="s">
        <v>1013</v>
      </c>
      <c r="C566" s="556" t="s">
        <v>15</v>
      </c>
      <c r="D566" s="656">
        <v>1</v>
      </c>
      <c r="E566" s="1021">
        <v>0</v>
      </c>
      <c r="F566" s="1040">
        <f>+D566*E566</f>
        <v>0</v>
      </c>
    </row>
    <row r="567" spans="1:6">
      <c r="A567" s="558"/>
      <c r="B567" s="640"/>
      <c r="C567" s="556"/>
      <c r="D567" s="656"/>
      <c r="E567" s="1021"/>
      <c r="F567" s="1031"/>
    </row>
    <row r="568" spans="1:6" ht="15">
      <c r="A568" s="558" t="s">
        <v>1014</v>
      </c>
      <c r="B568" s="662" t="s">
        <v>1015</v>
      </c>
      <c r="C568" s="556"/>
      <c r="D568" s="656"/>
      <c r="E568" s="1021"/>
      <c r="F568" s="1031"/>
    </row>
    <row r="569" spans="1:6">
      <c r="A569" s="558"/>
      <c r="B569" s="640"/>
      <c r="C569" s="556"/>
      <c r="D569" s="656"/>
      <c r="E569" s="1021"/>
      <c r="F569" s="1031"/>
    </row>
    <row r="570" spans="1:6" ht="79.2">
      <c r="A570" s="558"/>
      <c r="B570" s="640" t="s">
        <v>1016</v>
      </c>
      <c r="C570" s="556"/>
      <c r="D570" s="656"/>
      <c r="E570" s="1021"/>
      <c r="F570" s="1031"/>
    </row>
    <row r="571" spans="1:6" ht="52.8">
      <c r="A571" s="558"/>
      <c r="B571" s="640" t="s">
        <v>1017</v>
      </c>
      <c r="C571" s="556"/>
      <c r="D571" s="656"/>
      <c r="E571" s="1021"/>
      <c r="F571" s="1031"/>
    </row>
    <row r="572" spans="1:6" ht="52.8">
      <c r="A572" s="767"/>
      <c r="B572" s="780" t="s">
        <v>1018</v>
      </c>
      <c r="C572" s="771"/>
      <c r="D572" s="777"/>
      <c r="E572" s="1023"/>
      <c r="F572" s="1033"/>
    </row>
    <row r="573" spans="1:6" ht="52.8">
      <c r="A573" s="558"/>
      <c r="B573" s="640" t="s">
        <v>1019</v>
      </c>
      <c r="C573" s="556"/>
      <c r="D573" s="656"/>
      <c r="E573" s="1021"/>
      <c r="F573" s="1031"/>
    </row>
    <row r="574" spans="1:6" ht="39.6">
      <c r="A574" s="558"/>
      <c r="B574" s="640" t="s">
        <v>999</v>
      </c>
      <c r="C574" s="556"/>
      <c r="D574" s="656"/>
      <c r="E574" s="1021"/>
      <c r="F574" s="1031"/>
    </row>
    <row r="575" spans="1:6">
      <c r="A575" s="558"/>
      <c r="B575" s="828" t="s">
        <v>939</v>
      </c>
      <c r="C575" s="556"/>
      <c r="D575" s="656"/>
      <c r="E575" s="1021"/>
      <c r="F575" s="1031"/>
    </row>
    <row r="576" spans="1:6">
      <c r="A576" s="558"/>
      <c r="B576" s="640"/>
      <c r="C576" s="556"/>
      <c r="D576" s="656"/>
      <c r="E576" s="1021"/>
      <c r="F576" s="1031"/>
    </row>
    <row r="577" spans="1:6">
      <c r="A577" s="558"/>
      <c r="B577" s="640" t="s">
        <v>1020</v>
      </c>
      <c r="C577" s="556"/>
      <c r="D577" s="656"/>
      <c r="E577" s="1021"/>
      <c r="F577" s="1031"/>
    </row>
    <row r="578" spans="1:6">
      <c r="A578" s="558"/>
      <c r="B578" s="640" t="s">
        <v>1021</v>
      </c>
      <c r="C578" s="556"/>
      <c r="D578" s="656"/>
      <c r="E578" s="1021"/>
      <c r="F578" s="1031"/>
    </row>
    <row r="579" spans="1:6">
      <c r="A579" s="558"/>
      <c r="B579" s="663" t="s">
        <v>1022</v>
      </c>
      <c r="C579" s="556" t="s">
        <v>1023</v>
      </c>
      <c r="D579" s="656">
        <v>1</v>
      </c>
      <c r="E579" s="1021">
        <v>0</v>
      </c>
      <c r="F579" s="1040">
        <f>+D579*E579</f>
        <v>0</v>
      </c>
    </row>
    <row r="580" spans="1:6">
      <c r="A580" s="558"/>
      <c r="B580" s="640"/>
      <c r="C580" s="556"/>
      <c r="D580" s="656"/>
      <c r="E580" s="1021"/>
      <c r="F580" s="1031"/>
    </row>
    <row r="581" spans="1:6" ht="15">
      <c r="A581" s="558" t="s">
        <v>1024</v>
      </c>
      <c r="B581" s="662" t="s">
        <v>1025</v>
      </c>
      <c r="C581" s="556"/>
      <c r="D581" s="656"/>
      <c r="E581" s="1021"/>
      <c r="F581" s="1031"/>
    </row>
    <row r="582" spans="1:6" ht="15">
      <c r="A582" s="558"/>
      <c r="B582" s="662"/>
      <c r="C582" s="556"/>
      <c r="D582" s="656"/>
      <c r="E582" s="1021"/>
      <c r="F582" s="1031"/>
    </row>
    <row r="583" spans="1:6" ht="52.8">
      <c r="A583" s="558"/>
      <c r="B583" s="640" t="s">
        <v>1026</v>
      </c>
      <c r="C583" s="556"/>
      <c r="D583" s="656"/>
      <c r="E583" s="1021"/>
      <c r="F583" s="1031"/>
    </row>
    <row r="584" spans="1:6" ht="39.6">
      <c r="A584" s="558"/>
      <c r="B584" s="640" t="s">
        <v>1027</v>
      </c>
      <c r="C584" s="556"/>
      <c r="D584" s="656"/>
      <c r="E584" s="1021"/>
      <c r="F584" s="1031"/>
    </row>
    <row r="585" spans="1:6" ht="26.4">
      <c r="A585" s="558"/>
      <c r="B585" s="640" t="s">
        <v>1028</v>
      </c>
      <c r="C585" s="556"/>
      <c r="D585" s="656"/>
      <c r="E585" s="1021"/>
      <c r="F585" s="1031"/>
    </row>
    <row r="586" spans="1:6" ht="26.4">
      <c r="A586" s="558"/>
      <c r="B586" s="640" t="s">
        <v>1029</v>
      </c>
      <c r="C586" s="556"/>
      <c r="D586" s="656"/>
      <c r="E586" s="1021"/>
      <c r="F586" s="1031"/>
    </row>
    <row r="587" spans="1:6" ht="39.6">
      <c r="A587" s="558"/>
      <c r="B587" s="640" t="s">
        <v>999</v>
      </c>
      <c r="C587" s="556"/>
      <c r="D587" s="656"/>
      <c r="E587" s="1021"/>
      <c r="F587" s="1031"/>
    </row>
    <row r="588" spans="1:6">
      <c r="A588" s="558"/>
      <c r="B588" s="640" t="s">
        <v>939</v>
      </c>
      <c r="C588" s="556"/>
      <c r="D588" s="656"/>
      <c r="E588" s="1021"/>
      <c r="F588" s="1031"/>
    </row>
    <row r="589" spans="1:6">
      <c r="A589" s="558"/>
      <c r="B589" s="640"/>
      <c r="C589" s="556"/>
      <c r="D589" s="656"/>
      <c r="E589" s="1021"/>
      <c r="F589" s="1031"/>
    </row>
    <row r="590" spans="1:6">
      <c r="A590" s="558"/>
      <c r="B590" s="640" t="s">
        <v>979</v>
      </c>
      <c r="C590" s="556"/>
      <c r="D590" s="656"/>
      <c r="E590" s="1021"/>
      <c r="F590" s="1031"/>
    </row>
    <row r="591" spans="1:6">
      <c r="A591" s="558"/>
      <c r="B591" s="640" t="s">
        <v>1030</v>
      </c>
      <c r="C591" s="556"/>
      <c r="D591" s="656"/>
      <c r="E591" s="1021"/>
      <c r="F591" s="1031"/>
    </row>
    <row r="592" spans="1:6">
      <c r="A592" s="558"/>
      <c r="B592" s="640" t="s">
        <v>1031</v>
      </c>
      <c r="C592" s="556" t="s">
        <v>15</v>
      </c>
      <c r="D592" s="656">
        <v>1</v>
      </c>
      <c r="E592" s="1021">
        <v>0</v>
      </c>
      <c r="F592" s="1040">
        <f>+D592*E592</f>
        <v>0</v>
      </c>
    </row>
    <row r="593" spans="1:6">
      <c r="A593" s="558"/>
      <c r="B593" s="640"/>
      <c r="C593" s="556"/>
      <c r="D593" s="656"/>
      <c r="E593" s="1021"/>
      <c r="F593" s="1031"/>
    </row>
    <row r="594" spans="1:6" ht="15">
      <c r="A594" s="558" t="s">
        <v>1032</v>
      </c>
      <c r="B594" s="662" t="s">
        <v>1033</v>
      </c>
      <c r="C594" s="556"/>
      <c r="D594" s="656"/>
      <c r="E594" s="1021"/>
      <c r="F594" s="1031"/>
    </row>
    <row r="595" spans="1:6">
      <c r="A595" s="558"/>
      <c r="B595" s="640"/>
      <c r="C595" s="556"/>
      <c r="D595" s="656"/>
      <c r="E595" s="1021"/>
      <c r="F595" s="1031"/>
    </row>
    <row r="596" spans="1:6" ht="39.6">
      <c r="A596" s="558"/>
      <c r="B596" s="640" t="s">
        <v>1034</v>
      </c>
      <c r="C596" s="556"/>
      <c r="D596" s="656"/>
      <c r="E596" s="1021"/>
      <c r="F596" s="1031"/>
    </row>
    <row r="597" spans="1:6" ht="39.6">
      <c r="A597" s="558"/>
      <c r="B597" s="640" t="s">
        <v>1035</v>
      </c>
      <c r="C597" s="556"/>
      <c r="D597" s="656"/>
      <c r="E597" s="1021"/>
      <c r="F597" s="1031"/>
    </row>
    <row r="598" spans="1:6" ht="26.4">
      <c r="A598" s="558"/>
      <c r="B598" s="640" t="s">
        <v>1036</v>
      </c>
      <c r="C598" s="556"/>
      <c r="D598" s="656"/>
      <c r="E598" s="1021"/>
      <c r="F598" s="1031"/>
    </row>
    <row r="599" spans="1:6" ht="66">
      <c r="A599" s="767"/>
      <c r="B599" s="780" t="s">
        <v>1037</v>
      </c>
      <c r="C599" s="771"/>
      <c r="D599" s="777"/>
      <c r="E599" s="1023"/>
      <c r="F599" s="1033"/>
    </row>
    <row r="600" spans="1:6" ht="39.6">
      <c r="A600" s="558"/>
      <c r="B600" s="640" t="s">
        <v>1038</v>
      </c>
      <c r="C600" s="556"/>
      <c r="D600" s="656"/>
      <c r="E600" s="1021"/>
      <c r="F600" s="1031"/>
    </row>
    <row r="601" spans="1:6" ht="39.6">
      <c r="A601" s="558"/>
      <c r="B601" s="640" t="s">
        <v>999</v>
      </c>
      <c r="C601" s="556"/>
      <c r="D601" s="656"/>
      <c r="E601" s="1021"/>
      <c r="F601" s="1031"/>
    </row>
    <row r="602" spans="1:6">
      <c r="A602" s="558"/>
      <c r="B602" s="640" t="s">
        <v>939</v>
      </c>
      <c r="C602" s="556"/>
      <c r="D602" s="656"/>
      <c r="E602" s="1021"/>
      <c r="F602" s="1031"/>
    </row>
    <row r="603" spans="1:6">
      <c r="A603" s="558"/>
      <c r="B603" s="640"/>
      <c r="C603" s="556"/>
      <c r="D603" s="656"/>
      <c r="E603" s="1021"/>
      <c r="F603" s="1031"/>
    </row>
    <row r="604" spans="1:6">
      <c r="A604" s="558"/>
      <c r="B604" s="640" t="s">
        <v>988</v>
      </c>
      <c r="C604" s="556"/>
      <c r="D604" s="656"/>
      <c r="E604" s="1021"/>
      <c r="F604" s="1031"/>
    </row>
    <row r="605" spans="1:6">
      <c r="A605" s="558"/>
      <c r="B605" s="640" t="s">
        <v>1033</v>
      </c>
      <c r="C605" s="556"/>
      <c r="D605" s="656"/>
      <c r="E605" s="1021"/>
      <c r="F605" s="1031"/>
    </row>
    <row r="606" spans="1:6">
      <c r="A606" s="558"/>
      <c r="B606" s="828" t="s">
        <v>1039</v>
      </c>
      <c r="C606" s="556" t="s">
        <v>15</v>
      </c>
      <c r="D606" s="656">
        <v>2</v>
      </c>
      <c r="E606" s="1021">
        <v>0</v>
      </c>
      <c r="F606" s="1040">
        <f>+D606*E606</f>
        <v>0</v>
      </c>
    </row>
    <row r="607" spans="1:6">
      <c r="A607" s="558"/>
      <c r="B607" s="640"/>
      <c r="C607" s="556"/>
      <c r="D607" s="656"/>
      <c r="E607" s="1021"/>
      <c r="F607" s="1031"/>
    </row>
    <row r="608" spans="1:6" ht="15">
      <c r="A608" s="558" t="s">
        <v>1040</v>
      </c>
      <c r="B608" s="662" t="s">
        <v>1033</v>
      </c>
      <c r="C608" s="556"/>
      <c r="D608" s="656"/>
      <c r="E608" s="1021"/>
      <c r="F608" s="1031"/>
    </row>
    <row r="609" spans="1:6">
      <c r="A609" s="558"/>
      <c r="B609" s="640"/>
      <c r="C609" s="556"/>
      <c r="D609" s="656"/>
      <c r="E609" s="1021"/>
      <c r="F609" s="1031"/>
    </row>
    <row r="610" spans="1:6" ht="26.4">
      <c r="A610" s="558"/>
      <c r="B610" s="640" t="s">
        <v>1041</v>
      </c>
      <c r="C610" s="556"/>
      <c r="D610" s="656"/>
      <c r="E610" s="1021"/>
      <c r="F610" s="1031"/>
    </row>
    <row r="611" spans="1:6" ht="39.6">
      <c r="A611" s="558"/>
      <c r="B611" s="640" t="s">
        <v>1035</v>
      </c>
      <c r="C611" s="556"/>
      <c r="D611" s="656"/>
      <c r="E611" s="1021"/>
      <c r="F611" s="1031"/>
    </row>
    <row r="612" spans="1:6" ht="26.4">
      <c r="A612" s="558"/>
      <c r="B612" s="640" t="s">
        <v>1036</v>
      </c>
      <c r="C612" s="556"/>
      <c r="D612" s="656"/>
      <c r="E612" s="1021"/>
      <c r="F612" s="1031"/>
    </row>
    <row r="613" spans="1:6" ht="66">
      <c r="A613" s="558"/>
      <c r="B613" s="560" t="s">
        <v>1042</v>
      </c>
      <c r="C613" s="556"/>
      <c r="D613" s="656"/>
      <c r="E613" s="1021"/>
      <c r="F613" s="1031"/>
    </row>
    <row r="614" spans="1:6" ht="66">
      <c r="A614" s="558"/>
      <c r="B614" s="640" t="s">
        <v>1037</v>
      </c>
      <c r="C614" s="556"/>
      <c r="D614" s="656"/>
      <c r="E614" s="1021"/>
      <c r="F614" s="1031"/>
    </row>
    <row r="615" spans="1:6" ht="39.6">
      <c r="A615" s="558"/>
      <c r="B615" s="640" t="s">
        <v>1038</v>
      </c>
      <c r="C615" s="556"/>
      <c r="D615" s="656"/>
      <c r="E615" s="1021"/>
      <c r="F615" s="1031"/>
    </row>
    <row r="616" spans="1:6" ht="39.6">
      <c r="A616" s="558"/>
      <c r="B616" s="640" t="s">
        <v>999</v>
      </c>
      <c r="C616" s="556"/>
      <c r="D616" s="656"/>
      <c r="E616" s="1021"/>
      <c r="F616" s="1031"/>
    </row>
    <row r="617" spans="1:6">
      <c r="A617" s="558"/>
      <c r="B617" s="640" t="s">
        <v>939</v>
      </c>
      <c r="C617" s="556"/>
      <c r="D617" s="656"/>
      <c r="E617" s="1021"/>
      <c r="F617" s="1031"/>
    </row>
    <row r="618" spans="1:6">
      <c r="A618" s="558"/>
      <c r="B618" s="640"/>
      <c r="C618" s="556"/>
      <c r="D618" s="656"/>
      <c r="E618" s="1021"/>
      <c r="F618" s="1031"/>
    </row>
    <row r="619" spans="1:6">
      <c r="A619" s="558"/>
      <c r="B619" s="640" t="s">
        <v>991</v>
      </c>
      <c r="C619" s="556"/>
      <c r="D619" s="656"/>
      <c r="E619" s="1021"/>
      <c r="F619" s="1031"/>
    </row>
    <row r="620" spans="1:6">
      <c r="A620" s="558"/>
      <c r="B620" s="640" t="s">
        <v>1033</v>
      </c>
      <c r="C620" s="556"/>
      <c r="D620" s="656"/>
      <c r="E620" s="1021"/>
      <c r="F620" s="1031"/>
    </row>
    <row r="621" spans="1:6">
      <c r="A621" s="558"/>
      <c r="B621" s="640" t="s">
        <v>1043</v>
      </c>
      <c r="C621" s="556" t="s">
        <v>15</v>
      </c>
      <c r="D621" s="656">
        <v>4</v>
      </c>
      <c r="E621" s="1021">
        <v>0</v>
      </c>
      <c r="F621" s="1040">
        <f>+D621*E621</f>
        <v>0</v>
      </c>
    </row>
    <row r="622" spans="1:6">
      <c r="A622" s="558"/>
      <c r="B622" s="640"/>
      <c r="C622" s="556"/>
      <c r="D622" s="656"/>
      <c r="E622" s="1021"/>
      <c r="F622" s="1031"/>
    </row>
    <row r="623" spans="1:6" ht="15">
      <c r="A623" s="558" t="s">
        <v>1044</v>
      </c>
      <c r="B623" s="662" t="s">
        <v>1045</v>
      </c>
      <c r="C623" s="556"/>
      <c r="D623" s="656"/>
      <c r="E623" s="1021"/>
      <c r="F623" s="1031"/>
    </row>
    <row r="624" spans="1:6">
      <c r="A624" s="558"/>
      <c r="B624" s="640"/>
      <c r="C624" s="556"/>
      <c r="D624" s="656"/>
      <c r="E624" s="1021"/>
      <c r="F624" s="1031"/>
    </row>
    <row r="625" spans="1:6" ht="66">
      <c r="A625" s="779"/>
      <c r="B625" s="780" t="s">
        <v>1046</v>
      </c>
      <c r="C625" s="771"/>
      <c r="D625" s="777"/>
      <c r="E625" s="1023"/>
      <c r="F625" s="1033"/>
    </row>
    <row r="626" spans="1:6" ht="39.6">
      <c r="A626" s="558"/>
      <c r="B626" s="640" t="s">
        <v>1047</v>
      </c>
      <c r="C626" s="556"/>
      <c r="D626" s="656"/>
      <c r="E626" s="1021"/>
      <c r="F626" s="1031"/>
    </row>
    <row r="627" spans="1:6" ht="26.4">
      <c r="A627" s="564"/>
      <c r="B627" s="640" t="s">
        <v>1048</v>
      </c>
      <c r="C627" s="556"/>
      <c r="D627" s="656"/>
      <c r="E627" s="1021"/>
      <c r="F627" s="1031"/>
    </row>
    <row r="628" spans="1:6" ht="26.4">
      <c r="A628" s="564"/>
      <c r="B628" s="640" t="s">
        <v>1049</v>
      </c>
      <c r="C628" s="556"/>
      <c r="D628" s="656"/>
      <c r="E628" s="1021"/>
      <c r="F628" s="1031"/>
    </row>
    <row r="629" spans="1:6" ht="26.4">
      <c r="A629" s="564"/>
      <c r="B629" s="640" t="s">
        <v>1050</v>
      </c>
      <c r="C629" s="556"/>
      <c r="D629" s="656"/>
      <c r="E629" s="1021"/>
      <c r="F629" s="1031"/>
    </row>
    <row r="630" spans="1:6">
      <c r="A630" s="564"/>
      <c r="B630" s="828" t="s">
        <v>782</v>
      </c>
      <c r="C630" s="556" t="s">
        <v>618</v>
      </c>
      <c r="D630" s="616">
        <f>152.75-40</f>
        <v>112.75</v>
      </c>
      <c r="E630" s="1021">
        <v>0</v>
      </c>
      <c r="F630" s="1031">
        <f>+D630*E630</f>
        <v>0</v>
      </c>
    </row>
    <row r="631" spans="1:6">
      <c r="A631" s="564"/>
      <c r="B631" s="640"/>
      <c r="C631" s="556"/>
      <c r="D631" s="656"/>
      <c r="E631" s="1021"/>
      <c r="F631" s="1031"/>
    </row>
    <row r="632" spans="1:6" ht="15">
      <c r="A632" s="558" t="s">
        <v>1051</v>
      </c>
      <c r="B632" s="665" t="s">
        <v>1052</v>
      </c>
      <c r="C632" s="556"/>
      <c r="D632" s="656"/>
      <c r="E632" s="1021"/>
      <c r="F632" s="1031"/>
    </row>
    <row r="633" spans="1:6">
      <c r="A633" s="564"/>
      <c r="B633" s="640"/>
      <c r="C633" s="556"/>
      <c r="D633" s="656"/>
      <c r="E633" s="1021"/>
      <c r="F633" s="1031"/>
    </row>
    <row r="634" spans="1:6" ht="52.8">
      <c r="A634" s="558"/>
      <c r="B634" s="640" t="s">
        <v>1053</v>
      </c>
      <c r="C634" s="556"/>
      <c r="D634" s="656"/>
      <c r="E634" s="1021"/>
      <c r="F634" s="1031"/>
    </row>
    <row r="635" spans="1:6" ht="52.8">
      <c r="A635" s="558"/>
      <c r="B635" s="640" t="s">
        <v>1054</v>
      </c>
      <c r="C635" s="556"/>
      <c r="D635" s="656"/>
      <c r="E635" s="1021"/>
      <c r="F635" s="1031"/>
    </row>
    <row r="636" spans="1:6" ht="52.8">
      <c r="A636" s="558"/>
      <c r="B636" s="640" t="s">
        <v>1055</v>
      </c>
      <c r="C636" s="556"/>
      <c r="D636" s="616"/>
      <c r="E636" s="1021"/>
      <c r="F636" s="1031"/>
    </row>
    <row r="637" spans="1:6" ht="26.4">
      <c r="A637" s="564"/>
      <c r="B637" s="640" t="s">
        <v>1056</v>
      </c>
      <c r="C637" s="556"/>
      <c r="D637" s="656"/>
      <c r="E637" s="1021"/>
      <c r="F637" s="1031"/>
    </row>
    <row r="638" spans="1:6">
      <c r="A638" s="564"/>
      <c r="B638" s="827" t="s">
        <v>782</v>
      </c>
      <c r="C638" s="556" t="s">
        <v>618</v>
      </c>
      <c r="D638" s="616">
        <v>40</v>
      </c>
      <c r="E638" s="1021">
        <v>0</v>
      </c>
      <c r="F638" s="1031">
        <f>+D638*E638</f>
        <v>0</v>
      </c>
    </row>
    <row r="639" spans="1:6">
      <c r="A639" s="564"/>
      <c r="B639" s="640"/>
      <c r="C639" s="556"/>
      <c r="D639" s="656"/>
      <c r="E639" s="1021"/>
      <c r="F639" s="1031"/>
    </row>
    <row r="640" spans="1:6" ht="15">
      <c r="A640" s="558" t="s">
        <v>1057</v>
      </c>
      <c r="B640" s="665" t="s">
        <v>1058</v>
      </c>
      <c r="C640" s="556"/>
      <c r="D640" s="656"/>
      <c r="E640" s="1021"/>
      <c r="F640" s="1031"/>
    </row>
    <row r="641" spans="1:6">
      <c r="A641" s="564"/>
      <c r="B641" s="640"/>
      <c r="C641" s="556"/>
      <c r="D641" s="656"/>
      <c r="E641" s="1021"/>
      <c r="F641" s="1031"/>
    </row>
    <row r="642" spans="1:6" ht="52.8">
      <c r="A642" s="558"/>
      <c r="B642" s="640" t="s">
        <v>1059</v>
      </c>
      <c r="C642" s="556"/>
      <c r="D642" s="656"/>
      <c r="E642" s="1021"/>
      <c r="F642" s="1040"/>
    </row>
    <row r="643" spans="1:6" ht="39.6">
      <c r="A643" s="558"/>
      <c r="B643" s="640" t="s">
        <v>1060</v>
      </c>
      <c r="C643" s="556"/>
      <c r="D643" s="656"/>
      <c r="E643" s="1021"/>
      <c r="F643" s="1040"/>
    </row>
    <row r="644" spans="1:6" ht="26.4">
      <c r="A644" s="564"/>
      <c r="B644" s="640" t="s">
        <v>1056</v>
      </c>
      <c r="C644" s="556"/>
      <c r="D644" s="656"/>
      <c r="E644" s="1021"/>
      <c r="F644" s="1040"/>
    </row>
    <row r="645" spans="1:6">
      <c r="A645" s="564"/>
      <c r="B645" s="640" t="s">
        <v>782</v>
      </c>
      <c r="C645" s="556"/>
      <c r="D645" s="656"/>
      <c r="E645" s="1021"/>
      <c r="F645" s="1040"/>
    </row>
    <row r="646" spans="1:6">
      <c r="A646" s="564"/>
      <c r="B646" s="640"/>
      <c r="C646" s="556"/>
      <c r="D646" s="656"/>
      <c r="E646" s="1021"/>
      <c r="F646" s="1040"/>
    </row>
    <row r="647" spans="1:6">
      <c r="A647" s="564" t="s">
        <v>1061</v>
      </c>
      <c r="B647" s="640" t="s">
        <v>1062</v>
      </c>
      <c r="C647" s="556" t="s">
        <v>15</v>
      </c>
      <c r="D647" s="656">
        <v>6</v>
      </c>
      <c r="E647" s="1021">
        <v>0</v>
      </c>
      <c r="F647" s="1040">
        <f t="shared" ref="F647:F655" si="1">+D647*E647</f>
        <v>0</v>
      </c>
    </row>
    <row r="648" spans="1:6">
      <c r="A648" s="564" t="s">
        <v>1063</v>
      </c>
      <c r="B648" s="640" t="s">
        <v>1435</v>
      </c>
      <c r="C648" s="556" t="s">
        <v>15</v>
      </c>
      <c r="D648" s="656">
        <v>2</v>
      </c>
      <c r="E648" s="1021">
        <v>0</v>
      </c>
      <c r="F648" s="1040">
        <f t="shared" si="1"/>
        <v>0</v>
      </c>
    </row>
    <row r="649" spans="1:6">
      <c r="A649" s="564" t="s">
        <v>1065</v>
      </c>
      <c r="B649" s="640" t="s">
        <v>1064</v>
      </c>
      <c r="C649" s="556" t="s">
        <v>15</v>
      </c>
      <c r="D649" s="656">
        <v>6</v>
      </c>
      <c r="E649" s="1021">
        <v>0</v>
      </c>
      <c r="F649" s="1040">
        <f t="shared" si="1"/>
        <v>0</v>
      </c>
    </row>
    <row r="650" spans="1:6">
      <c r="A650" s="564" t="s">
        <v>1067</v>
      </c>
      <c r="B650" s="640" t="s">
        <v>1066</v>
      </c>
      <c r="C650" s="556" t="s">
        <v>15</v>
      </c>
      <c r="D650" s="656">
        <v>6</v>
      </c>
      <c r="E650" s="1021">
        <v>0</v>
      </c>
      <c r="F650" s="1040">
        <f t="shared" si="1"/>
        <v>0</v>
      </c>
    </row>
    <row r="651" spans="1:6">
      <c r="A651" s="564" t="s">
        <v>1069</v>
      </c>
      <c r="B651" s="640" t="s">
        <v>1068</v>
      </c>
      <c r="C651" s="556" t="s">
        <v>15</v>
      </c>
      <c r="D651" s="656">
        <v>2</v>
      </c>
      <c r="E651" s="1021">
        <v>0</v>
      </c>
      <c r="F651" s="1040">
        <f t="shared" si="1"/>
        <v>0</v>
      </c>
    </row>
    <row r="652" spans="1:6">
      <c r="A652" s="564" t="s">
        <v>1071</v>
      </c>
      <c r="B652" s="640" t="s">
        <v>1070</v>
      </c>
      <c r="C652" s="556" t="s">
        <v>15</v>
      </c>
      <c r="D652" s="656">
        <v>4</v>
      </c>
      <c r="E652" s="1021">
        <v>0</v>
      </c>
      <c r="F652" s="1040">
        <f t="shared" si="1"/>
        <v>0</v>
      </c>
    </row>
    <row r="653" spans="1:6">
      <c r="A653" s="564" t="s">
        <v>1073</v>
      </c>
      <c r="B653" s="640" t="s">
        <v>1072</v>
      </c>
      <c r="C653" s="556" t="s">
        <v>15</v>
      </c>
      <c r="D653" s="656">
        <v>2</v>
      </c>
      <c r="E653" s="1021">
        <v>0</v>
      </c>
      <c r="F653" s="1040">
        <f t="shared" si="1"/>
        <v>0</v>
      </c>
    </row>
    <row r="654" spans="1:6">
      <c r="A654" s="564" t="s">
        <v>1075</v>
      </c>
      <c r="B654" s="640" t="s">
        <v>1074</v>
      </c>
      <c r="C654" s="556" t="s">
        <v>15</v>
      </c>
      <c r="D654" s="656">
        <v>2</v>
      </c>
      <c r="E654" s="1021">
        <v>0</v>
      </c>
      <c r="F654" s="1040">
        <f t="shared" si="1"/>
        <v>0</v>
      </c>
    </row>
    <row r="655" spans="1:6">
      <c r="A655" s="564" t="s">
        <v>1437</v>
      </c>
      <c r="B655" s="640" t="s">
        <v>1076</v>
      </c>
      <c r="C655" s="556" t="s">
        <v>15</v>
      </c>
      <c r="D655" s="656">
        <v>2</v>
      </c>
      <c r="E655" s="1021">
        <v>0</v>
      </c>
      <c r="F655" s="1040">
        <f t="shared" si="1"/>
        <v>0</v>
      </c>
    </row>
    <row r="656" spans="1:6">
      <c r="A656" s="767"/>
      <c r="B656" s="780"/>
      <c r="C656" s="771"/>
      <c r="D656" s="777"/>
      <c r="E656" s="1023"/>
      <c r="F656" s="1041"/>
    </row>
    <row r="657" spans="1:6" ht="15">
      <c r="A657" s="558" t="s">
        <v>1077</v>
      </c>
      <c r="B657" s="665" t="s">
        <v>1078</v>
      </c>
      <c r="C657" s="556"/>
      <c r="D657" s="656"/>
      <c r="E657" s="1021"/>
      <c r="F657" s="1040"/>
    </row>
    <row r="658" spans="1:6" ht="15">
      <c r="A658" s="564"/>
      <c r="B658" s="665"/>
      <c r="C658" s="556"/>
      <c r="D658" s="656"/>
      <c r="E658" s="1021"/>
      <c r="F658" s="1040"/>
    </row>
    <row r="659" spans="1:6" ht="66">
      <c r="A659" s="564"/>
      <c r="B659" s="640" t="s">
        <v>1079</v>
      </c>
      <c r="C659" s="556"/>
      <c r="D659" s="656"/>
      <c r="E659" s="1021"/>
      <c r="F659" s="1040"/>
    </row>
    <row r="660" spans="1:6" ht="39.6">
      <c r="A660" s="564"/>
      <c r="B660" s="640" t="s">
        <v>1080</v>
      </c>
      <c r="C660" s="556"/>
      <c r="D660" s="656"/>
      <c r="E660" s="1021"/>
      <c r="F660" s="1040"/>
    </row>
    <row r="661" spans="1:6">
      <c r="A661" s="564"/>
      <c r="B661" s="828"/>
      <c r="C661" s="556"/>
      <c r="D661" s="656"/>
      <c r="E661" s="1021"/>
      <c r="F661" s="1040"/>
    </row>
    <row r="662" spans="1:6" ht="26.4">
      <c r="A662" s="564"/>
      <c r="B662" s="640" t="s">
        <v>1056</v>
      </c>
      <c r="C662" s="556"/>
      <c r="D662" s="656"/>
      <c r="E662" s="1021"/>
      <c r="F662" s="1040"/>
    </row>
    <row r="663" spans="1:6">
      <c r="A663" s="564"/>
      <c r="B663" s="640" t="s">
        <v>782</v>
      </c>
      <c r="C663" s="556"/>
      <c r="D663" s="656"/>
      <c r="E663" s="1021"/>
      <c r="F663" s="1040"/>
    </row>
    <row r="664" spans="1:6">
      <c r="A664" s="564"/>
      <c r="B664" s="640"/>
      <c r="C664" s="556"/>
      <c r="D664" s="656"/>
      <c r="E664" s="1021"/>
      <c r="F664" s="1040"/>
    </row>
    <row r="665" spans="1:6">
      <c r="A665" s="564" t="s">
        <v>1081</v>
      </c>
      <c r="B665" s="640" t="s">
        <v>1070</v>
      </c>
      <c r="C665" s="556" t="s">
        <v>15</v>
      </c>
      <c r="D665" s="656">
        <v>6</v>
      </c>
      <c r="E665" s="1021">
        <v>0</v>
      </c>
      <c r="F665" s="1040">
        <f t="shared" ref="F665:F672" si="2">+D665*E665</f>
        <v>0</v>
      </c>
    </row>
    <row r="666" spans="1:6">
      <c r="A666" s="564" t="s">
        <v>1082</v>
      </c>
      <c r="B666" s="827" t="s">
        <v>1083</v>
      </c>
      <c r="C666" s="556" t="s">
        <v>15</v>
      </c>
      <c r="D666" s="656">
        <v>2</v>
      </c>
      <c r="E666" s="1021">
        <v>0</v>
      </c>
      <c r="F666" s="1040">
        <f t="shared" si="2"/>
        <v>0</v>
      </c>
    </row>
    <row r="667" spans="1:6">
      <c r="A667" s="564" t="s">
        <v>1084</v>
      </c>
      <c r="B667" s="827" t="s">
        <v>1085</v>
      </c>
      <c r="C667" s="556" t="s">
        <v>15</v>
      </c>
      <c r="D667" s="656">
        <v>4</v>
      </c>
      <c r="E667" s="1021">
        <v>0</v>
      </c>
      <c r="F667" s="1040">
        <f t="shared" si="2"/>
        <v>0</v>
      </c>
    </row>
    <row r="668" spans="1:6">
      <c r="A668" s="564" t="s">
        <v>1086</v>
      </c>
      <c r="B668" s="827" t="s">
        <v>1087</v>
      </c>
      <c r="C668" s="556" t="s">
        <v>15</v>
      </c>
      <c r="D668" s="656">
        <v>6</v>
      </c>
      <c r="E668" s="1021">
        <v>0</v>
      </c>
      <c r="F668" s="1040">
        <f t="shared" si="2"/>
        <v>0</v>
      </c>
    </row>
    <row r="669" spans="1:6">
      <c r="A669" s="564" t="s">
        <v>1088</v>
      </c>
      <c r="B669" s="827" t="s">
        <v>1089</v>
      </c>
      <c r="C669" s="556" t="s">
        <v>15</v>
      </c>
      <c r="D669" s="656">
        <v>2</v>
      </c>
      <c r="E669" s="1021">
        <v>0</v>
      </c>
      <c r="F669" s="1040">
        <f t="shared" si="2"/>
        <v>0</v>
      </c>
    </row>
    <row r="670" spans="1:6">
      <c r="A670" s="564" t="s">
        <v>1090</v>
      </c>
      <c r="B670" s="827" t="s">
        <v>1066</v>
      </c>
      <c r="C670" s="556" t="s">
        <v>15</v>
      </c>
      <c r="D670" s="656">
        <v>2</v>
      </c>
      <c r="E670" s="1021">
        <v>0</v>
      </c>
      <c r="F670" s="1040">
        <f t="shared" si="2"/>
        <v>0</v>
      </c>
    </row>
    <row r="671" spans="1:6">
      <c r="A671" s="564" t="s">
        <v>1091</v>
      </c>
      <c r="B671" s="827" t="s">
        <v>1092</v>
      </c>
      <c r="C671" s="556" t="s">
        <v>15</v>
      </c>
      <c r="D671" s="656">
        <v>4</v>
      </c>
      <c r="E671" s="1021">
        <v>0</v>
      </c>
      <c r="F671" s="1040">
        <f t="shared" si="2"/>
        <v>0</v>
      </c>
    </row>
    <row r="672" spans="1:6">
      <c r="A672" s="564" t="s">
        <v>1093</v>
      </c>
      <c r="B672" s="827" t="s">
        <v>1094</v>
      </c>
      <c r="C672" s="556" t="s">
        <v>15</v>
      </c>
      <c r="D672" s="656">
        <v>2</v>
      </c>
      <c r="E672" s="1021">
        <v>0</v>
      </c>
      <c r="F672" s="1040">
        <f t="shared" si="2"/>
        <v>0</v>
      </c>
    </row>
    <row r="673" spans="1:6">
      <c r="A673" s="564" t="s">
        <v>1095</v>
      </c>
      <c r="B673" s="827" t="s">
        <v>1436</v>
      </c>
      <c r="C673" s="556" t="s">
        <v>15</v>
      </c>
      <c r="D673" s="656">
        <v>4</v>
      </c>
      <c r="E673" s="1021">
        <v>0</v>
      </c>
      <c r="F673" s="1040">
        <f>+D673*E673</f>
        <v>0</v>
      </c>
    </row>
    <row r="674" spans="1:6">
      <c r="A674" s="564" t="s">
        <v>1096</v>
      </c>
      <c r="B674" s="827" t="s">
        <v>1097</v>
      </c>
      <c r="C674" s="556" t="s">
        <v>15</v>
      </c>
      <c r="D674" s="656">
        <v>2</v>
      </c>
      <c r="E674" s="1021">
        <v>0</v>
      </c>
      <c r="F674" s="1040">
        <f>+D674*E674</f>
        <v>0</v>
      </c>
    </row>
    <row r="675" spans="1:6">
      <c r="A675" s="564" t="s">
        <v>1098</v>
      </c>
      <c r="B675" s="827" t="s">
        <v>1099</v>
      </c>
      <c r="C675" s="556" t="s">
        <v>15</v>
      </c>
      <c r="D675" s="656">
        <v>2</v>
      </c>
      <c r="E675" s="1021">
        <v>0</v>
      </c>
      <c r="F675" s="1040">
        <f>+D675*E675</f>
        <v>0</v>
      </c>
    </row>
    <row r="676" spans="1:6" ht="26.4">
      <c r="A676" s="564" t="s">
        <v>1100</v>
      </c>
      <c r="B676" s="827" t="s">
        <v>1101</v>
      </c>
      <c r="C676" s="556" t="s">
        <v>15</v>
      </c>
      <c r="D676" s="656">
        <v>2</v>
      </c>
      <c r="E676" s="1021">
        <v>0</v>
      </c>
      <c r="F676" s="1040">
        <f>+D676*E676</f>
        <v>0</v>
      </c>
    </row>
    <row r="677" spans="1:6" ht="13.8" thickBot="1">
      <c r="A677" s="664"/>
      <c r="B677" s="887"/>
      <c r="C677" s="824"/>
      <c r="D677" s="888"/>
      <c r="E677" s="1060"/>
      <c r="F677" s="1067"/>
    </row>
    <row r="678" spans="1:6" ht="16.2" thickTop="1" thickBot="1">
      <c r="A678" s="611" t="str">
        <f>A477</f>
        <v>8.</v>
      </c>
      <c r="B678" s="830" t="s">
        <v>1102</v>
      </c>
      <c r="C678" s="830"/>
      <c r="D678" s="831"/>
      <c r="E678" s="1068"/>
      <c r="F678" s="1043">
        <f>SUM(F482:F677)</f>
        <v>0</v>
      </c>
    </row>
    <row r="679" spans="1:6" ht="16.2" thickTop="1" thickBot="1">
      <c r="A679" s="625" t="s">
        <v>1103</v>
      </c>
      <c r="B679" s="832" t="s">
        <v>1104</v>
      </c>
      <c r="C679" s="832"/>
      <c r="D679" s="833"/>
      <c r="E679" s="1069"/>
      <c r="F679" s="1070"/>
    </row>
    <row r="680" spans="1:6" ht="13.8" thickTop="1">
      <c r="A680" s="889"/>
      <c r="B680" s="847"/>
      <c r="C680" s="890"/>
      <c r="D680" s="891"/>
      <c r="E680" s="1064"/>
      <c r="F680" s="1071"/>
    </row>
    <row r="681" spans="1:6" ht="15">
      <c r="A681" s="558"/>
      <c r="B681" s="667" t="s">
        <v>607</v>
      </c>
      <c r="C681" s="556"/>
      <c r="D681" s="616"/>
      <c r="E681" s="1021"/>
      <c r="F681" s="1031"/>
    </row>
    <row r="682" spans="1:6" ht="92.4">
      <c r="A682" s="558"/>
      <c r="B682" s="668" t="s">
        <v>1105</v>
      </c>
      <c r="C682" s="556"/>
      <c r="D682" s="616"/>
      <c r="E682" s="1021"/>
      <c r="F682" s="1031"/>
    </row>
    <row r="683" spans="1:6" ht="39.6">
      <c r="A683" s="558"/>
      <c r="B683" s="668" t="s">
        <v>1106</v>
      </c>
      <c r="C683" s="556"/>
      <c r="D683" s="616"/>
      <c r="E683" s="1021"/>
      <c r="F683" s="1031"/>
    </row>
    <row r="684" spans="1:6" ht="52.8">
      <c r="A684" s="767"/>
      <c r="B684" s="781" t="s">
        <v>1107</v>
      </c>
      <c r="C684" s="771"/>
      <c r="D684" s="772"/>
      <c r="E684" s="1023"/>
      <c r="F684" s="1033"/>
    </row>
    <row r="685" spans="1:6" ht="92.4">
      <c r="A685" s="558"/>
      <c r="B685" s="668" t="s">
        <v>1108</v>
      </c>
      <c r="C685" s="556"/>
      <c r="D685" s="616"/>
      <c r="E685" s="1021"/>
      <c r="F685" s="1031"/>
    </row>
    <row r="686" spans="1:6" ht="39.6">
      <c r="A686" s="558"/>
      <c r="B686" s="668" t="s">
        <v>1109</v>
      </c>
      <c r="C686" s="556"/>
      <c r="D686" s="616"/>
      <c r="E686" s="1021"/>
      <c r="F686" s="1031"/>
    </row>
    <row r="687" spans="1:6" ht="132">
      <c r="A687" s="558"/>
      <c r="B687" s="668" t="s">
        <v>1110</v>
      </c>
      <c r="C687" s="556"/>
      <c r="D687" s="616"/>
      <c r="E687" s="1021"/>
      <c r="F687" s="1031"/>
    </row>
    <row r="688" spans="1:6" ht="79.2">
      <c r="A688" s="558"/>
      <c r="B688" s="669" t="s">
        <v>1111</v>
      </c>
      <c r="C688" s="556"/>
      <c r="D688" s="616"/>
      <c r="E688" s="1021"/>
      <c r="F688" s="1031"/>
    </row>
    <row r="689" spans="1:6" ht="26.4">
      <c r="A689" s="558"/>
      <c r="B689" s="668" t="s">
        <v>1112</v>
      </c>
      <c r="C689" s="556"/>
      <c r="D689" s="616"/>
      <c r="E689" s="1021"/>
      <c r="F689" s="1031"/>
    </row>
    <row r="690" spans="1:6" ht="39.6">
      <c r="A690" s="558"/>
      <c r="B690" s="835" t="s">
        <v>1113</v>
      </c>
      <c r="C690" s="556"/>
      <c r="D690" s="616"/>
      <c r="E690" s="1021"/>
      <c r="F690" s="1031"/>
    </row>
    <row r="691" spans="1:6">
      <c r="A691" s="558"/>
      <c r="B691" s="601"/>
      <c r="C691" s="556"/>
      <c r="D691" s="616"/>
      <c r="E691" s="1021"/>
      <c r="F691" s="1031"/>
    </row>
    <row r="692" spans="1:6" ht="15">
      <c r="A692" s="558" t="s">
        <v>1114</v>
      </c>
      <c r="B692" s="670" t="s">
        <v>1115</v>
      </c>
      <c r="C692" s="556"/>
      <c r="D692" s="616"/>
      <c r="E692" s="1021"/>
      <c r="F692" s="1031"/>
    </row>
    <row r="693" spans="1:6" ht="15">
      <c r="A693" s="558"/>
      <c r="B693" s="670"/>
      <c r="C693" s="556"/>
      <c r="D693" s="616"/>
      <c r="E693" s="1021"/>
      <c r="F693" s="1031"/>
    </row>
    <row r="694" spans="1:6" ht="52.8">
      <c r="A694" s="558"/>
      <c r="B694" s="668" t="s">
        <v>1116</v>
      </c>
      <c r="C694" s="556"/>
      <c r="D694" s="616"/>
      <c r="E694" s="1021"/>
      <c r="F694" s="1031"/>
    </row>
    <row r="695" spans="1:6" ht="79.2">
      <c r="A695" s="558"/>
      <c r="B695" s="668" t="s">
        <v>1117</v>
      </c>
      <c r="C695" s="556"/>
      <c r="D695" s="616"/>
      <c r="E695" s="1021"/>
      <c r="F695" s="1031"/>
    </row>
    <row r="696" spans="1:6" ht="52.8">
      <c r="A696" s="558"/>
      <c r="B696" s="668" t="s">
        <v>1118</v>
      </c>
      <c r="C696" s="556"/>
      <c r="D696" s="616"/>
      <c r="E696" s="1021"/>
      <c r="F696" s="1031"/>
    </row>
    <row r="697" spans="1:6" ht="52.8">
      <c r="A697" s="767"/>
      <c r="B697" s="781" t="s">
        <v>1119</v>
      </c>
      <c r="C697" s="771"/>
      <c r="D697" s="772"/>
      <c r="E697" s="1023"/>
      <c r="F697" s="1033"/>
    </row>
    <row r="698" spans="1:6" ht="66">
      <c r="A698" s="558"/>
      <c r="B698" s="668" t="s">
        <v>1120</v>
      </c>
      <c r="C698" s="556"/>
      <c r="D698" s="616"/>
      <c r="E698" s="1021"/>
      <c r="F698" s="1031"/>
    </row>
    <row r="699" spans="1:6" ht="39.6">
      <c r="A699" s="558"/>
      <c r="B699" s="668" t="s">
        <v>1121</v>
      </c>
      <c r="C699" s="556"/>
      <c r="D699" s="616"/>
      <c r="E699" s="1021"/>
      <c r="F699" s="1031"/>
    </row>
    <row r="700" spans="1:6" ht="39.6">
      <c r="A700" s="558"/>
      <c r="B700" s="668" t="s">
        <v>1122</v>
      </c>
      <c r="C700" s="556"/>
      <c r="D700" s="616"/>
      <c r="E700" s="1021"/>
      <c r="F700" s="1031"/>
    </row>
    <row r="701" spans="1:6" ht="26.4">
      <c r="A701" s="558"/>
      <c r="B701" s="668" t="s">
        <v>1123</v>
      </c>
      <c r="C701" s="556"/>
      <c r="D701" s="616"/>
      <c r="E701" s="1021"/>
      <c r="F701" s="1031"/>
    </row>
    <row r="702" spans="1:6">
      <c r="A702" s="558"/>
      <c r="B702" s="601"/>
      <c r="C702" s="556"/>
      <c r="D702" s="616"/>
      <c r="E702" s="1021"/>
      <c r="F702" s="1031"/>
    </row>
    <row r="703" spans="1:6">
      <c r="A703" s="564" t="s">
        <v>1124</v>
      </c>
      <c r="B703" s="601" t="s">
        <v>966</v>
      </c>
      <c r="C703" s="556"/>
      <c r="D703" s="616"/>
      <c r="E703" s="1021"/>
      <c r="F703" s="1031"/>
    </row>
    <row r="704" spans="1:6" ht="66">
      <c r="A704" s="558"/>
      <c r="B704" s="601" t="s">
        <v>1438</v>
      </c>
      <c r="C704" s="556"/>
      <c r="D704" s="616"/>
      <c r="E704" s="1021"/>
      <c r="F704" s="1031"/>
    </row>
    <row r="705" spans="1:6">
      <c r="A705" s="558"/>
      <c r="B705" s="601" t="s">
        <v>1125</v>
      </c>
      <c r="C705" s="556" t="s">
        <v>15</v>
      </c>
      <c r="D705" s="656">
        <v>2</v>
      </c>
      <c r="E705" s="1021">
        <v>0</v>
      </c>
      <c r="F705" s="1031">
        <f>+D705*E705</f>
        <v>0</v>
      </c>
    </row>
    <row r="706" spans="1:6">
      <c r="A706" s="558"/>
      <c r="B706" s="601"/>
      <c r="C706" s="556"/>
      <c r="D706" s="616"/>
      <c r="E706" s="1021"/>
      <c r="F706" s="1031"/>
    </row>
    <row r="707" spans="1:6">
      <c r="A707" s="564" t="s">
        <v>1126</v>
      </c>
      <c r="B707" s="601" t="s">
        <v>975</v>
      </c>
      <c r="C707" s="556"/>
      <c r="D707" s="616"/>
      <c r="E707" s="1021"/>
      <c r="F707" s="1031"/>
    </row>
    <row r="708" spans="1:6" ht="66">
      <c r="A708" s="558"/>
      <c r="B708" s="601" t="s">
        <v>1439</v>
      </c>
      <c r="C708" s="556"/>
      <c r="D708" s="616"/>
      <c r="E708" s="1021"/>
      <c r="F708" s="1031"/>
    </row>
    <row r="709" spans="1:6">
      <c r="A709" s="558"/>
      <c r="B709" s="601" t="s">
        <v>1127</v>
      </c>
      <c r="C709" s="556" t="s">
        <v>15</v>
      </c>
      <c r="D709" s="656">
        <v>2</v>
      </c>
      <c r="E709" s="1021">
        <v>0</v>
      </c>
      <c r="F709" s="1031">
        <f>+D709*E709</f>
        <v>0</v>
      </c>
    </row>
    <row r="710" spans="1:6">
      <c r="A710" s="558"/>
      <c r="B710" s="601"/>
      <c r="C710" s="556"/>
      <c r="D710" s="616"/>
      <c r="E710" s="1021"/>
      <c r="F710" s="1031"/>
    </row>
    <row r="711" spans="1:6">
      <c r="A711" s="564" t="s">
        <v>1128</v>
      </c>
      <c r="B711" s="601" t="s">
        <v>988</v>
      </c>
      <c r="C711" s="556"/>
      <c r="D711" s="616"/>
      <c r="E711" s="1021"/>
      <c r="F711" s="1031"/>
    </row>
    <row r="712" spans="1:6" ht="92.4">
      <c r="A712" s="558"/>
      <c r="B712" s="601" t="s">
        <v>1440</v>
      </c>
      <c r="C712" s="556"/>
      <c r="D712" s="616"/>
      <c r="E712" s="1021"/>
      <c r="F712" s="1031"/>
    </row>
    <row r="713" spans="1:6">
      <c r="A713" s="558"/>
      <c r="B713" s="601" t="s">
        <v>1129</v>
      </c>
      <c r="C713" s="556" t="s">
        <v>15</v>
      </c>
      <c r="D713" s="656">
        <v>2</v>
      </c>
      <c r="E713" s="1021">
        <v>0</v>
      </c>
      <c r="F713" s="1031">
        <f>+D713*E713</f>
        <v>0</v>
      </c>
    </row>
    <row r="714" spans="1:6">
      <c r="A714" s="558"/>
      <c r="B714" s="601"/>
      <c r="C714" s="556"/>
      <c r="D714" s="656"/>
      <c r="E714" s="1021"/>
      <c r="F714" s="1031"/>
    </row>
    <row r="715" spans="1:6">
      <c r="A715" s="564" t="s">
        <v>1130</v>
      </c>
      <c r="B715" s="601" t="s">
        <v>991</v>
      </c>
      <c r="C715" s="556"/>
      <c r="D715" s="616"/>
      <c r="E715" s="1021"/>
      <c r="F715" s="1031"/>
    </row>
    <row r="716" spans="1:6" ht="66">
      <c r="A716" s="558"/>
      <c r="B716" s="601" t="s">
        <v>1441</v>
      </c>
      <c r="C716" s="556"/>
      <c r="D716" s="616"/>
      <c r="E716" s="1021"/>
      <c r="F716" s="1031"/>
    </row>
    <row r="717" spans="1:6">
      <c r="A717" s="558"/>
      <c r="B717" s="601" t="s">
        <v>1131</v>
      </c>
      <c r="C717" s="556" t="s">
        <v>15</v>
      </c>
      <c r="D717" s="656">
        <v>2</v>
      </c>
      <c r="E717" s="1021">
        <v>0</v>
      </c>
      <c r="F717" s="1031">
        <f>+D717*E717</f>
        <v>0</v>
      </c>
    </row>
    <row r="718" spans="1:6">
      <c r="A718" s="767"/>
      <c r="B718" s="775"/>
      <c r="C718" s="771"/>
      <c r="D718" s="777"/>
      <c r="E718" s="1023"/>
      <c r="F718" s="1033"/>
    </row>
    <row r="719" spans="1:6">
      <c r="A719" s="564" t="s">
        <v>1132</v>
      </c>
      <c r="B719" s="601" t="s">
        <v>1133</v>
      </c>
      <c r="C719" s="556"/>
      <c r="D719" s="616"/>
      <c r="E719" s="1021"/>
      <c r="F719" s="1031"/>
    </row>
    <row r="720" spans="1:6" ht="92.4">
      <c r="A720" s="558"/>
      <c r="B720" s="601" t="s">
        <v>1442</v>
      </c>
      <c r="C720" s="556"/>
      <c r="D720" s="616"/>
      <c r="E720" s="1021"/>
      <c r="F720" s="1031"/>
    </row>
    <row r="721" spans="1:6">
      <c r="A721" s="558"/>
      <c r="B721" s="601" t="s">
        <v>1134</v>
      </c>
      <c r="C721" s="556" t="s">
        <v>15</v>
      </c>
      <c r="D721" s="656">
        <v>1</v>
      </c>
      <c r="E721" s="1021">
        <v>0</v>
      </c>
      <c r="F721" s="1031">
        <f>+D721*E721</f>
        <v>0</v>
      </c>
    </row>
    <row r="722" spans="1:6">
      <c r="A722" s="558"/>
      <c r="B722" s="601"/>
      <c r="C722" s="556"/>
      <c r="D722" s="656"/>
      <c r="E722" s="1021"/>
      <c r="F722" s="1031"/>
    </row>
    <row r="723" spans="1:6">
      <c r="A723" s="564" t="s">
        <v>1135</v>
      </c>
      <c r="B723" s="601" t="s">
        <v>1136</v>
      </c>
      <c r="C723" s="556"/>
      <c r="D723" s="616"/>
      <c r="E723" s="1021"/>
      <c r="F723" s="1031"/>
    </row>
    <row r="724" spans="1:6" ht="92.4">
      <c r="A724" s="558"/>
      <c r="B724" s="601" t="s">
        <v>1443</v>
      </c>
      <c r="C724" s="556"/>
      <c r="D724" s="616"/>
      <c r="E724" s="1021"/>
      <c r="F724" s="1031"/>
    </row>
    <row r="725" spans="1:6">
      <c r="A725" s="558"/>
      <c r="B725" s="601" t="s">
        <v>1137</v>
      </c>
      <c r="C725" s="556" t="s">
        <v>15</v>
      </c>
      <c r="D725" s="656">
        <v>2</v>
      </c>
      <c r="E725" s="1021">
        <v>0</v>
      </c>
      <c r="F725" s="1031">
        <f>+D725*E725</f>
        <v>0</v>
      </c>
    </row>
    <row r="726" spans="1:6">
      <c r="A726" s="558"/>
      <c r="B726" s="601"/>
      <c r="C726" s="556"/>
      <c r="D726" s="616"/>
      <c r="E726" s="1021"/>
      <c r="F726" s="1031"/>
    </row>
    <row r="727" spans="1:6">
      <c r="A727" s="564" t="s">
        <v>1138</v>
      </c>
      <c r="B727" s="601" t="s">
        <v>1139</v>
      </c>
      <c r="C727" s="556"/>
      <c r="D727" s="616"/>
      <c r="E727" s="1021"/>
      <c r="F727" s="1031"/>
    </row>
    <row r="728" spans="1:6" ht="66">
      <c r="A728" s="558"/>
      <c r="B728" s="601" t="s">
        <v>1444</v>
      </c>
      <c r="C728" s="556"/>
      <c r="D728" s="616"/>
      <c r="E728" s="1021"/>
      <c r="F728" s="1031"/>
    </row>
    <row r="729" spans="1:6">
      <c r="A729" s="558"/>
      <c r="B729" s="601" t="s">
        <v>1140</v>
      </c>
      <c r="C729" s="556" t="s">
        <v>15</v>
      </c>
      <c r="D729" s="656">
        <v>2</v>
      </c>
      <c r="E729" s="1021">
        <v>0</v>
      </c>
      <c r="F729" s="1031">
        <f>+D729*E729</f>
        <v>0</v>
      </c>
    </row>
    <row r="730" spans="1:6">
      <c r="A730" s="558"/>
      <c r="B730" s="601"/>
      <c r="C730" s="556"/>
      <c r="D730" s="656"/>
      <c r="E730" s="1021"/>
      <c r="F730" s="1031"/>
    </row>
    <row r="731" spans="1:6" ht="15">
      <c r="A731" s="558" t="s">
        <v>1141</v>
      </c>
      <c r="B731" s="670" t="s">
        <v>1115</v>
      </c>
      <c r="C731" s="556"/>
      <c r="D731" s="656"/>
      <c r="E731" s="1021"/>
      <c r="F731" s="1031"/>
    </row>
    <row r="732" spans="1:6" ht="15">
      <c r="A732" s="558"/>
      <c r="B732" s="670"/>
      <c r="C732" s="556"/>
      <c r="D732" s="656"/>
      <c r="E732" s="1021"/>
      <c r="F732" s="1031"/>
    </row>
    <row r="733" spans="1:6" ht="52.8">
      <c r="A733" s="558"/>
      <c r="B733" s="668" t="s">
        <v>1116</v>
      </c>
      <c r="C733" s="556"/>
      <c r="D733" s="656"/>
      <c r="E733" s="1021"/>
      <c r="F733" s="1031"/>
    </row>
    <row r="734" spans="1:6" ht="79.2">
      <c r="A734" s="558"/>
      <c r="B734" s="668" t="s">
        <v>1142</v>
      </c>
      <c r="C734" s="556"/>
      <c r="D734" s="656"/>
      <c r="E734" s="1021"/>
      <c r="F734" s="1031"/>
    </row>
    <row r="735" spans="1:6" ht="52.8">
      <c r="A735" s="558"/>
      <c r="B735" s="668" t="s">
        <v>1118</v>
      </c>
      <c r="C735" s="556"/>
      <c r="D735" s="656"/>
      <c r="E735" s="1021"/>
      <c r="F735" s="1031"/>
    </row>
    <row r="736" spans="1:6" ht="52.8">
      <c r="A736" s="767"/>
      <c r="B736" s="781" t="s">
        <v>1119</v>
      </c>
      <c r="C736" s="771"/>
      <c r="D736" s="777"/>
      <c r="E736" s="1023"/>
      <c r="F736" s="1033"/>
    </row>
    <row r="737" spans="1:6" ht="66">
      <c r="A737" s="558"/>
      <c r="B737" s="668" t="s">
        <v>1120</v>
      </c>
      <c r="C737" s="556"/>
      <c r="D737" s="656"/>
      <c r="E737" s="1021"/>
      <c r="F737" s="1031"/>
    </row>
    <row r="738" spans="1:6" ht="39.6">
      <c r="A738" s="558"/>
      <c r="B738" s="668" t="s">
        <v>1121</v>
      </c>
      <c r="C738" s="556"/>
      <c r="D738" s="656"/>
      <c r="E738" s="1021"/>
      <c r="F738" s="1031"/>
    </row>
    <row r="739" spans="1:6" ht="39.6">
      <c r="A739" s="558"/>
      <c r="B739" s="668" t="s">
        <v>1122</v>
      </c>
      <c r="C739" s="556"/>
      <c r="D739" s="656"/>
      <c r="E739" s="1021"/>
      <c r="F739" s="1031"/>
    </row>
    <row r="740" spans="1:6">
      <c r="A740" s="558"/>
      <c r="B740" s="668"/>
      <c r="C740" s="556"/>
      <c r="D740" s="656"/>
      <c r="E740" s="1021"/>
      <c r="F740" s="1031"/>
    </row>
    <row r="741" spans="1:6" ht="26.4">
      <c r="A741" s="558"/>
      <c r="B741" s="668" t="s">
        <v>1123</v>
      </c>
      <c r="C741" s="556"/>
      <c r="D741" s="656"/>
      <c r="E741" s="1021"/>
      <c r="F741" s="1031"/>
    </row>
    <row r="742" spans="1:6">
      <c r="A742" s="558"/>
      <c r="B742" s="601"/>
      <c r="C742" s="556"/>
      <c r="D742" s="656"/>
      <c r="E742" s="1021"/>
      <c r="F742" s="1031"/>
    </row>
    <row r="743" spans="1:6">
      <c r="A743" s="564"/>
      <c r="B743" s="601" t="s">
        <v>979</v>
      </c>
      <c r="C743" s="556"/>
      <c r="D743" s="616"/>
      <c r="E743" s="1021"/>
      <c r="F743" s="1031"/>
    </row>
    <row r="744" spans="1:6">
      <c r="A744" s="558"/>
      <c r="B744" s="601" t="s">
        <v>1143</v>
      </c>
      <c r="C744" s="556"/>
      <c r="D744" s="616"/>
      <c r="E744" s="1021"/>
      <c r="F744" s="1031"/>
    </row>
    <row r="745" spans="1:6">
      <c r="A745" s="558"/>
      <c r="B745" s="601" t="s">
        <v>1144</v>
      </c>
      <c r="C745" s="556" t="s">
        <v>15</v>
      </c>
      <c r="D745" s="656">
        <v>6</v>
      </c>
      <c r="E745" s="1021">
        <v>0</v>
      </c>
      <c r="F745" s="1031">
        <f>+D745*E745</f>
        <v>0</v>
      </c>
    </row>
    <row r="746" spans="1:6" ht="13.8" thickBot="1">
      <c r="A746" s="587"/>
      <c r="B746" s="834"/>
      <c r="C746" s="813"/>
      <c r="D746" s="661"/>
      <c r="E746" s="1051"/>
      <c r="F746" s="1052"/>
    </row>
    <row r="747" spans="1:6" ht="16.2" thickTop="1" thickBot="1">
      <c r="A747" s="611" t="str">
        <f>A679</f>
        <v>9.</v>
      </c>
      <c r="B747" s="589" t="s">
        <v>1104</v>
      </c>
      <c r="C747" s="623"/>
      <c r="D747" s="624"/>
      <c r="E747" s="1061"/>
      <c r="F747" s="1043">
        <f>SUM(F680:F746)</f>
        <v>0</v>
      </c>
    </row>
    <row r="748" spans="1:6" ht="16.2" thickTop="1" thickBot="1">
      <c r="A748" s="625" t="s">
        <v>1145</v>
      </c>
      <c r="B748" s="626" t="s">
        <v>1146</v>
      </c>
      <c r="C748" s="627"/>
      <c r="D748" s="628"/>
      <c r="E748" s="1062"/>
      <c r="F748" s="1063"/>
    </row>
    <row r="749" spans="1:6" ht="15.6" thickTop="1">
      <c r="A749" s="636"/>
      <c r="B749" s="637"/>
      <c r="C749" s="637"/>
      <c r="D749" s="638"/>
      <c r="E749" s="1072"/>
      <c r="F749" s="1073"/>
    </row>
    <row r="750" spans="1:6" ht="15">
      <c r="A750" s="671"/>
      <c r="B750" s="836" t="s">
        <v>607</v>
      </c>
      <c r="C750" s="837"/>
      <c r="D750" s="838"/>
      <c r="E750" s="1074"/>
      <c r="F750" s="1075"/>
    </row>
    <row r="751" spans="1:6" ht="66">
      <c r="A751" s="558"/>
      <c r="B751" s="601" t="s">
        <v>1147</v>
      </c>
      <c r="C751" s="556"/>
      <c r="D751" s="616"/>
      <c r="E751" s="1021"/>
      <c r="F751" s="1031"/>
    </row>
    <row r="752" spans="1:6" ht="26.4">
      <c r="A752" s="558"/>
      <c r="B752" s="601" t="s">
        <v>1148</v>
      </c>
      <c r="C752" s="556"/>
      <c r="D752" s="616"/>
      <c r="E752" s="1021"/>
      <c r="F752" s="1031"/>
    </row>
    <row r="753" spans="1:6" ht="79.2">
      <c r="A753" s="558"/>
      <c r="B753" s="601" t="s">
        <v>1149</v>
      </c>
      <c r="C753" s="556"/>
      <c r="D753" s="616"/>
      <c r="E753" s="1021"/>
      <c r="F753" s="1031"/>
    </row>
    <row r="754" spans="1:6" ht="39.6">
      <c r="A754" s="558"/>
      <c r="B754" s="601" t="s">
        <v>1150</v>
      </c>
      <c r="C754" s="556"/>
      <c r="D754" s="616"/>
      <c r="E754" s="1021"/>
      <c r="F754" s="1031"/>
    </row>
    <row r="755" spans="1:6" ht="26.4">
      <c r="A755" s="558"/>
      <c r="B755" s="601" t="s">
        <v>1151</v>
      </c>
      <c r="C755" s="556"/>
      <c r="D755" s="616"/>
      <c r="E755" s="1021"/>
      <c r="F755" s="1031"/>
    </row>
    <row r="756" spans="1:6" ht="39.6">
      <c r="A756" s="767"/>
      <c r="B756" s="775" t="s">
        <v>1152</v>
      </c>
      <c r="C756" s="771"/>
      <c r="D756" s="772"/>
      <c r="E756" s="1023"/>
      <c r="F756" s="1033"/>
    </row>
    <row r="757" spans="1:6" ht="118.8">
      <c r="A757" s="558"/>
      <c r="B757" s="601" t="s">
        <v>1153</v>
      </c>
      <c r="C757" s="1"/>
      <c r="D757" s="595"/>
      <c r="E757" s="1042"/>
      <c r="F757" s="1031"/>
    </row>
    <row r="758" spans="1:6" ht="52.8">
      <c r="A758" s="558"/>
      <c r="B758" s="601" t="s">
        <v>1154</v>
      </c>
      <c r="C758" s="1"/>
      <c r="D758" s="595"/>
      <c r="E758" s="1042"/>
      <c r="F758" s="1031"/>
    </row>
    <row r="759" spans="1:6" ht="66">
      <c r="A759" s="558"/>
      <c r="B759" s="601" t="s">
        <v>1155</v>
      </c>
      <c r="C759" s="1"/>
      <c r="D759" s="595"/>
      <c r="E759" s="1042"/>
      <c r="F759" s="1031"/>
    </row>
    <row r="760" spans="1:6" ht="52.8">
      <c r="A760" s="558"/>
      <c r="B760" s="601" t="s">
        <v>1156</v>
      </c>
      <c r="C760" s="1"/>
      <c r="D760" s="595"/>
      <c r="E760" s="1042"/>
      <c r="F760" s="1031"/>
    </row>
    <row r="761" spans="1:6">
      <c r="A761" s="564"/>
      <c r="B761" s="641"/>
      <c r="C761" s="556"/>
      <c r="D761" s="616"/>
      <c r="E761" s="1021"/>
      <c r="F761" s="1031"/>
    </row>
    <row r="762" spans="1:6" ht="15">
      <c r="A762" s="558" t="s">
        <v>1157</v>
      </c>
      <c r="B762" s="672" t="s">
        <v>1158</v>
      </c>
      <c r="C762" s="556"/>
      <c r="D762" s="616"/>
      <c r="E762" s="1021"/>
      <c r="F762" s="1031"/>
    </row>
    <row r="763" spans="1:6">
      <c r="A763" s="564"/>
      <c r="B763" s="641"/>
      <c r="C763" s="556"/>
      <c r="D763" s="616"/>
      <c r="E763" s="1021"/>
      <c r="F763" s="1031"/>
    </row>
    <row r="764" spans="1:6" ht="52.8">
      <c r="A764" s="564"/>
      <c r="B764" s="641" t="s">
        <v>1159</v>
      </c>
      <c r="C764" s="556"/>
      <c r="D764" s="616"/>
      <c r="E764" s="1021"/>
      <c r="F764" s="1031"/>
    </row>
    <row r="765" spans="1:6" ht="52.8">
      <c r="A765" s="564"/>
      <c r="B765" s="641" t="s">
        <v>1160</v>
      </c>
      <c r="C765" s="556"/>
      <c r="D765" s="616"/>
      <c r="E765" s="1021"/>
      <c r="F765" s="1031"/>
    </row>
    <row r="766" spans="1:6" ht="26.4">
      <c r="A766" s="564"/>
      <c r="B766" s="641" t="s">
        <v>1161</v>
      </c>
      <c r="C766" s="556"/>
      <c r="D766" s="616"/>
      <c r="E766" s="1021"/>
      <c r="F766" s="1031"/>
    </row>
    <row r="767" spans="1:6" ht="92.4">
      <c r="A767" s="564"/>
      <c r="B767" s="642" t="s">
        <v>1162</v>
      </c>
      <c r="C767" s="556"/>
      <c r="D767" s="616"/>
      <c r="E767" s="1021"/>
      <c r="F767" s="1031"/>
    </row>
    <row r="768" spans="1:6" ht="52.8">
      <c r="A768" s="564"/>
      <c r="B768" s="641" t="s">
        <v>1163</v>
      </c>
      <c r="C768" s="556"/>
      <c r="D768" s="616"/>
      <c r="E768" s="1021"/>
      <c r="F768" s="1031"/>
    </row>
    <row r="769" spans="1:6" ht="52.8">
      <c r="A769" s="564"/>
      <c r="B769" s="641" t="s">
        <v>1164</v>
      </c>
      <c r="C769" s="556"/>
      <c r="D769" s="616"/>
      <c r="E769" s="1021"/>
      <c r="F769" s="1031"/>
    </row>
    <row r="770" spans="1:6" ht="26.4">
      <c r="A770" s="564"/>
      <c r="B770" s="641" t="s">
        <v>1165</v>
      </c>
      <c r="C770" s="1"/>
      <c r="D770" s="595"/>
      <c r="E770" s="1042"/>
      <c r="F770" s="1031"/>
    </row>
    <row r="771" spans="1:6">
      <c r="A771" s="779"/>
      <c r="B771" s="782" t="s">
        <v>1166</v>
      </c>
      <c r="C771" s="771"/>
      <c r="D771" s="772"/>
      <c r="E771" s="1023"/>
      <c r="F771" s="1033"/>
    </row>
    <row r="772" spans="1:6" ht="26.4">
      <c r="A772" s="564"/>
      <c r="B772" s="641" t="s">
        <v>1167</v>
      </c>
      <c r="C772" s="1"/>
      <c r="D772" s="595"/>
      <c r="E772" s="1042"/>
      <c r="F772" s="1031"/>
    </row>
    <row r="773" spans="1:6" ht="26.4">
      <c r="A773" s="564"/>
      <c r="B773" s="673" t="s">
        <v>965</v>
      </c>
      <c r="C773" s="1"/>
      <c r="D773" s="595"/>
      <c r="E773" s="1042"/>
      <c r="F773" s="1031"/>
    </row>
    <row r="774" spans="1:6">
      <c r="A774" s="564"/>
      <c r="B774" s="674"/>
      <c r="C774" s="1"/>
      <c r="D774" s="595"/>
      <c r="E774" s="1042"/>
      <c r="F774" s="1031"/>
    </row>
    <row r="775" spans="1:6">
      <c r="A775" s="564"/>
      <c r="B775" s="641" t="s">
        <v>988</v>
      </c>
      <c r="C775" s="1"/>
      <c r="D775" s="595"/>
      <c r="E775" s="1042"/>
      <c r="F775" s="1031"/>
    </row>
    <row r="776" spans="1:6" ht="39.6">
      <c r="A776" s="564"/>
      <c r="B776" s="601" t="s">
        <v>1168</v>
      </c>
      <c r="C776" s="1"/>
      <c r="D776" s="595"/>
      <c r="E776" s="1042"/>
      <c r="F776" s="1031"/>
    </row>
    <row r="777" spans="1:6">
      <c r="A777" s="564"/>
      <c r="B777" s="601" t="s">
        <v>1169</v>
      </c>
      <c r="C777" s="1" t="s">
        <v>15</v>
      </c>
      <c r="D777" s="655">
        <v>1</v>
      </c>
      <c r="E777" s="1042">
        <v>0</v>
      </c>
      <c r="F777" s="1031">
        <f>D777*E777</f>
        <v>0</v>
      </c>
    </row>
    <row r="778" spans="1:6">
      <c r="A778" s="564"/>
      <c r="B778" s="641"/>
      <c r="C778" s="1"/>
      <c r="D778" s="595"/>
      <c r="E778" s="1042"/>
      <c r="F778" s="1031"/>
    </row>
    <row r="779" spans="1:6" ht="15">
      <c r="A779" s="558" t="s">
        <v>1170</v>
      </c>
      <c r="B779" s="672" t="s">
        <v>1171</v>
      </c>
      <c r="C779" s="1"/>
      <c r="D779" s="595"/>
      <c r="E779" s="1042"/>
      <c r="F779" s="1031"/>
    </row>
    <row r="780" spans="1:6">
      <c r="A780" s="564"/>
      <c r="B780" s="641"/>
      <c r="C780" s="1"/>
      <c r="D780" s="595"/>
      <c r="E780" s="1042"/>
      <c r="F780" s="1031"/>
    </row>
    <row r="781" spans="1:6" ht="39.6">
      <c r="A781" s="564"/>
      <c r="B781" s="641" t="s">
        <v>1172</v>
      </c>
      <c r="C781" s="1"/>
      <c r="D781" s="595"/>
      <c r="E781" s="1042"/>
      <c r="F781" s="1031"/>
    </row>
    <row r="782" spans="1:6" ht="39.6">
      <c r="A782" s="564"/>
      <c r="B782" s="641" t="s">
        <v>1173</v>
      </c>
      <c r="C782" s="1"/>
      <c r="D782" s="595"/>
      <c r="E782" s="1042"/>
      <c r="F782" s="1031"/>
    </row>
    <row r="783" spans="1:6" ht="52.8">
      <c r="A783" s="564"/>
      <c r="B783" s="641" t="s">
        <v>1174</v>
      </c>
      <c r="C783" s="1"/>
      <c r="D783" s="595"/>
      <c r="E783" s="1042"/>
      <c r="F783" s="1031"/>
    </row>
    <row r="784" spans="1:6">
      <c r="A784" s="564"/>
      <c r="B784" s="641"/>
      <c r="C784" s="556"/>
      <c r="D784" s="616"/>
      <c r="E784" s="1021"/>
      <c r="F784" s="1031"/>
    </row>
    <row r="785" spans="1:6" ht="26.4">
      <c r="A785" s="564"/>
      <c r="B785" s="560" t="s">
        <v>1175</v>
      </c>
      <c r="C785" s="556"/>
      <c r="D785" s="616"/>
      <c r="E785" s="1021"/>
      <c r="F785" s="1031"/>
    </row>
    <row r="786" spans="1:6" ht="79.2">
      <c r="A786" s="564"/>
      <c r="B786" s="641" t="s">
        <v>1176</v>
      </c>
      <c r="C786" s="556"/>
      <c r="D786" s="616"/>
      <c r="E786" s="1021"/>
      <c r="F786" s="1031"/>
    </row>
    <row r="787" spans="1:6" ht="39.6">
      <c r="A787" s="564"/>
      <c r="B787" s="641" t="s">
        <v>1177</v>
      </c>
      <c r="C787" s="556"/>
      <c r="D787" s="616"/>
      <c r="E787" s="1021"/>
      <c r="F787" s="1031"/>
    </row>
    <row r="788" spans="1:6" ht="79.2">
      <c r="A788" s="564"/>
      <c r="B788" s="641" t="s">
        <v>1178</v>
      </c>
      <c r="C788" s="556"/>
      <c r="D788" s="616"/>
      <c r="E788" s="1021"/>
      <c r="F788" s="1031"/>
    </row>
    <row r="789" spans="1:6" ht="39.6">
      <c r="A789" s="564"/>
      <c r="B789" s="641" t="s">
        <v>1179</v>
      </c>
      <c r="C789" s="556"/>
      <c r="D789" s="616"/>
      <c r="E789" s="1021"/>
      <c r="F789" s="1031"/>
    </row>
    <row r="790" spans="1:6" ht="39.6">
      <c r="A790" s="564"/>
      <c r="B790" s="641" t="s">
        <v>1180</v>
      </c>
      <c r="C790" s="556"/>
      <c r="D790" s="616"/>
      <c r="E790" s="1021"/>
      <c r="F790" s="1031"/>
    </row>
    <row r="791" spans="1:6" ht="39.6">
      <c r="A791" s="564"/>
      <c r="B791" s="673" t="s">
        <v>1181</v>
      </c>
      <c r="C791" s="556"/>
      <c r="D791" s="616"/>
      <c r="E791" s="1021"/>
      <c r="F791" s="1031"/>
    </row>
    <row r="792" spans="1:6">
      <c r="A792" s="779"/>
      <c r="B792" s="782"/>
      <c r="C792" s="771"/>
      <c r="D792" s="772"/>
      <c r="E792" s="1023"/>
      <c r="F792" s="1033"/>
    </row>
    <row r="793" spans="1:6">
      <c r="A793" s="564"/>
      <c r="B793" s="601" t="s">
        <v>991</v>
      </c>
      <c r="C793" s="1"/>
      <c r="D793" s="595"/>
      <c r="E793" s="1042"/>
      <c r="F793" s="1031"/>
    </row>
    <row r="794" spans="1:6" ht="39.6">
      <c r="A794" s="564"/>
      <c r="B794" s="601" t="s">
        <v>1182</v>
      </c>
      <c r="C794" s="1"/>
      <c r="D794" s="595"/>
      <c r="E794" s="1042"/>
      <c r="F794" s="1031"/>
    </row>
    <row r="795" spans="1:6">
      <c r="A795" s="564"/>
      <c r="B795" s="601" t="s">
        <v>1183</v>
      </c>
      <c r="C795" s="1" t="s">
        <v>15</v>
      </c>
      <c r="D795" s="655">
        <v>2</v>
      </c>
      <c r="E795" s="1042">
        <v>0</v>
      </c>
      <c r="F795" s="1031">
        <f>D795*E795</f>
        <v>0</v>
      </c>
    </row>
    <row r="796" spans="1:6">
      <c r="A796" s="564"/>
      <c r="B796" s="641"/>
      <c r="C796" s="1"/>
      <c r="D796" s="595"/>
      <c r="E796" s="1042"/>
      <c r="F796" s="1031"/>
    </row>
    <row r="797" spans="1:6" ht="15">
      <c r="A797" s="558" t="s">
        <v>1184</v>
      </c>
      <c r="B797" s="675" t="s">
        <v>1185</v>
      </c>
      <c r="C797" s="1"/>
      <c r="D797" s="595"/>
      <c r="E797" s="1042"/>
      <c r="F797" s="1031"/>
    </row>
    <row r="798" spans="1:6">
      <c r="A798" s="564"/>
      <c r="B798" s="641"/>
      <c r="C798" s="1"/>
      <c r="D798" s="595"/>
      <c r="E798" s="1042"/>
      <c r="F798" s="1031"/>
    </row>
    <row r="799" spans="1:6" ht="39.6">
      <c r="A799" s="564"/>
      <c r="B799" s="641" t="s">
        <v>1186</v>
      </c>
      <c r="C799" s="1"/>
      <c r="D799" s="595"/>
      <c r="E799" s="1042"/>
      <c r="F799" s="1031"/>
    </row>
    <row r="800" spans="1:6" ht="66">
      <c r="A800" s="564"/>
      <c r="B800" s="641" t="s">
        <v>1187</v>
      </c>
      <c r="C800" s="1"/>
      <c r="D800" s="595"/>
      <c r="E800" s="1042"/>
      <c r="F800" s="1031"/>
    </row>
    <row r="801" spans="1:6" ht="26.4">
      <c r="A801" s="564"/>
      <c r="B801" s="641" t="s">
        <v>1175</v>
      </c>
      <c r="C801" s="1"/>
      <c r="D801" s="595"/>
      <c r="E801" s="1042"/>
      <c r="F801" s="1031"/>
    </row>
    <row r="802" spans="1:6" ht="26.4">
      <c r="A802" s="564"/>
      <c r="B802" s="641" t="s">
        <v>1188</v>
      </c>
      <c r="C802" s="1"/>
      <c r="D802" s="595"/>
      <c r="E802" s="1042"/>
      <c r="F802" s="1031"/>
    </row>
    <row r="803" spans="1:6" ht="39.6">
      <c r="A803" s="564"/>
      <c r="B803" s="641" t="s">
        <v>1189</v>
      </c>
      <c r="C803" s="1"/>
      <c r="D803" s="595"/>
      <c r="E803" s="1042"/>
      <c r="F803" s="1031"/>
    </row>
    <row r="804" spans="1:6" ht="26.4">
      <c r="A804" s="564"/>
      <c r="B804" s="641" t="s">
        <v>1190</v>
      </c>
      <c r="C804" s="1"/>
      <c r="D804" s="595"/>
      <c r="E804" s="1042"/>
      <c r="F804" s="1031"/>
    </row>
    <row r="805" spans="1:6">
      <c r="A805" s="564"/>
      <c r="B805" s="641" t="s">
        <v>1191</v>
      </c>
      <c r="C805" s="1"/>
      <c r="D805" s="595"/>
      <c r="E805" s="1042"/>
      <c r="F805" s="1031"/>
    </row>
    <row r="806" spans="1:6">
      <c r="A806" s="564"/>
      <c r="B806" s="641"/>
      <c r="C806" s="1"/>
      <c r="D806" s="595"/>
      <c r="E806" s="1042"/>
      <c r="F806" s="1031"/>
    </row>
    <row r="807" spans="1:6">
      <c r="A807" s="564"/>
      <c r="B807" s="641" t="s">
        <v>1133</v>
      </c>
      <c r="C807" s="1"/>
      <c r="D807" s="595"/>
      <c r="E807" s="1042"/>
      <c r="F807" s="1031"/>
    </row>
    <row r="808" spans="1:6" ht="26.4">
      <c r="A808" s="564"/>
      <c r="B808" s="641" t="s">
        <v>1192</v>
      </c>
      <c r="C808" s="1"/>
      <c r="D808" s="595"/>
      <c r="E808" s="1042"/>
      <c r="F808" s="1031"/>
    </row>
    <row r="809" spans="1:6">
      <c r="A809" s="564"/>
      <c r="B809" s="641" t="s">
        <v>1193</v>
      </c>
      <c r="C809" s="1" t="s">
        <v>15</v>
      </c>
      <c r="D809" s="655">
        <v>2</v>
      </c>
      <c r="E809" s="1042">
        <v>0</v>
      </c>
      <c r="F809" s="1031">
        <f>D809*E809</f>
        <v>0</v>
      </c>
    </row>
    <row r="810" spans="1:6">
      <c r="A810" s="564"/>
      <c r="B810" s="641"/>
      <c r="C810" s="1"/>
      <c r="D810" s="595"/>
      <c r="E810" s="1042"/>
      <c r="F810" s="1031"/>
    </row>
    <row r="811" spans="1:6" ht="15">
      <c r="A811" s="558" t="s">
        <v>1194</v>
      </c>
      <c r="B811" s="675" t="s">
        <v>1195</v>
      </c>
      <c r="C811" s="1"/>
      <c r="D811" s="655"/>
      <c r="E811" s="1042"/>
      <c r="F811" s="1031"/>
    </row>
    <row r="812" spans="1:6" ht="15">
      <c r="A812" s="558"/>
      <c r="B812" s="676"/>
      <c r="C812" s="1"/>
      <c r="D812" s="655"/>
      <c r="E812" s="1042"/>
      <c r="F812" s="1031"/>
    </row>
    <row r="813" spans="1:6" ht="52.8">
      <c r="A813" s="558"/>
      <c r="B813" s="601" t="s">
        <v>1196</v>
      </c>
      <c r="C813" s="1"/>
      <c r="D813" s="655"/>
      <c r="E813" s="1042"/>
      <c r="F813" s="1031"/>
    </row>
    <row r="814" spans="1:6" ht="26.4">
      <c r="A814" s="558"/>
      <c r="B814" s="601" t="s">
        <v>1197</v>
      </c>
      <c r="C814" s="1"/>
      <c r="D814" s="655"/>
      <c r="E814" s="1042"/>
      <c r="F814" s="1031"/>
    </row>
    <row r="815" spans="1:6" ht="39.6">
      <c r="A815" s="558"/>
      <c r="B815" s="601" t="s">
        <v>1198</v>
      </c>
      <c r="C815" s="1"/>
      <c r="D815" s="655"/>
      <c r="E815" s="1042"/>
      <c r="F815" s="1031"/>
    </row>
    <row r="816" spans="1:6" ht="52.8">
      <c r="A816" s="767"/>
      <c r="B816" s="783" t="s">
        <v>1199</v>
      </c>
      <c r="C816" s="771"/>
      <c r="D816" s="777"/>
      <c r="E816" s="1023"/>
      <c r="F816" s="1033"/>
    </row>
    <row r="817" spans="1:6" ht="105.6">
      <c r="A817" s="564"/>
      <c r="B817" s="10" t="s">
        <v>1200</v>
      </c>
      <c r="C817" s="1"/>
      <c r="D817" s="655"/>
      <c r="E817" s="1042"/>
      <c r="F817" s="1031"/>
    </row>
    <row r="818" spans="1:6" ht="92.4">
      <c r="A818" s="558"/>
      <c r="B818" s="677" t="s">
        <v>1201</v>
      </c>
      <c r="C818" s="1"/>
      <c r="D818" s="655"/>
      <c r="E818" s="1042"/>
      <c r="F818" s="1031"/>
    </row>
    <row r="819" spans="1:6" ht="39.6">
      <c r="A819" s="550"/>
      <c r="B819" s="668" t="s">
        <v>1202</v>
      </c>
      <c r="C819" s="1"/>
      <c r="D819" s="655"/>
      <c r="E819" s="1012"/>
      <c r="F819" s="1015"/>
    </row>
    <row r="820" spans="1:6" ht="92.4">
      <c r="A820" s="558"/>
      <c r="B820" s="668" t="s">
        <v>1203</v>
      </c>
      <c r="C820" s="1"/>
      <c r="D820" s="655"/>
      <c r="E820" s="1042"/>
      <c r="F820" s="1031"/>
    </row>
    <row r="821" spans="1:6">
      <c r="A821" s="558"/>
      <c r="B821" s="673" t="s">
        <v>939</v>
      </c>
      <c r="C821" s="1"/>
      <c r="D821" s="655"/>
      <c r="E821" s="1042"/>
      <c r="F821" s="1031"/>
    </row>
    <row r="822" spans="1:6">
      <c r="A822" s="558"/>
      <c r="B822" s="674"/>
      <c r="C822" s="1"/>
      <c r="D822" s="655"/>
      <c r="E822" s="1042"/>
      <c r="F822" s="1031"/>
    </row>
    <row r="823" spans="1:6">
      <c r="A823" s="678" t="s">
        <v>1204</v>
      </c>
      <c r="B823" s="641" t="s">
        <v>1205</v>
      </c>
      <c r="C823" s="1"/>
      <c r="D823" s="655"/>
      <c r="E823" s="1042"/>
      <c r="F823" s="1031"/>
    </row>
    <row r="824" spans="1:6">
      <c r="A824" s="564"/>
      <c r="B824" s="641" t="s">
        <v>1206</v>
      </c>
      <c r="C824" s="1"/>
      <c r="D824" s="655"/>
      <c r="E824" s="1042"/>
      <c r="F824" s="1031"/>
    </row>
    <row r="825" spans="1:6">
      <c r="A825" s="558"/>
      <c r="B825" s="641" t="s">
        <v>1207</v>
      </c>
      <c r="C825" s="1" t="s">
        <v>15</v>
      </c>
      <c r="D825" s="655">
        <v>3</v>
      </c>
      <c r="E825" s="1076">
        <v>0</v>
      </c>
      <c r="F825" s="1077">
        <f>D825*E825</f>
        <v>0</v>
      </c>
    </row>
    <row r="826" spans="1:6">
      <c r="A826" s="558"/>
      <c r="B826" s="641"/>
      <c r="C826" s="1"/>
      <c r="D826" s="655"/>
      <c r="E826" s="1042"/>
      <c r="F826" s="1031"/>
    </row>
    <row r="827" spans="1:6">
      <c r="A827" s="678" t="s">
        <v>1208</v>
      </c>
      <c r="B827" s="641" t="s">
        <v>1209</v>
      </c>
      <c r="C827" s="1"/>
      <c r="D827" s="655"/>
      <c r="E827" s="1012"/>
      <c r="F827" s="1015"/>
    </row>
    <row r="828" spans="1:6">
      <c r="A828" s="550"/>
      <c r="B828" s="641" t="s">
        <v>1210</v>
      </c>
      <c r="C828" s="1"/>
      <c r="D828" s="655"/>
      <c r="E828" s="1012"/>
      <c r="F828" s="1015"/>
    </row>
    <row r="829" spans="1:6">
      <c r="A829" s="564"/>
      <c r="B829" s="641" t="s">
        <v>1211</v>
      </c>
      <c r="C829" s="1" t="s">
        <v>15</v>
      </c>
      <c r="D829" s="655">
        <v>2</v>
      </c>
      <c r="E829" s="1076">
        <v>0</v>
      </c>
      <c r="F829" s="1077">
        <f>D829*E829</f>
        <v>0</v>
      </c>
    </row>
    <row r="830" spans="1:6">
      <c r="A830" s="558"/>
      <c r="B830" s="641"/>
      <c r="C830" s="1"/>
      <c r="D830" s="655"/>
      <c r="E830" s="1042"/>
      <c r="F830" s="1031"/>
    </row>
    <row r="831" spans="1:6" ht="15">
      <c r="A831" s="558" t="s">
        <v>1212</v>
      </c>
      <c r="B831" s="679" t="s">
        <v>1213</v>
      </c>
      <c r="C831" s="556"/>
      <c r="D831" s="656"/>
      <c r="E831" s="1021"/>
      <c r="F831" s="1031"/>
    </row>
    <row r="832" spans="1:6" ht="15">
      <c r="A832" s="558"/>
      <c r="B832" s="679"/>
      <c r="C832" s="556"/>
      <c r="D832" s="656"/>
      <c r="E832" s="1021"/>
      <c r="F832" s="1031"/>
    </row>
    <row r="833" spans="1:6" ht="79.2">
      <c r="A833" s="558"/>
      <c r="B833" s="599" t="s">
        <v>1214</v>
      </c>
      <c r="C833" s="556"/>
      <c r="D833" s="656"/>
      <c r="E833" s="1021"/>
      <c r="F833" s="1031"/>
    </row>
    <row r="834" spans="1:6" ht="39.6">
      <c r="A834" s="558"/>
      <c r="B834" s="599" t="s">
        <v>1215</v>
      </c>
      <c r="C834" s="556"/>
      <c r="D834" s="656"/>
      <c r="E834" s="1021"/>
      <c r="F834" s="1031"/>
    </row>
    <row r="835" spans="1:6" ht="26.4">
      <c r="A835" s="558"/>
      <c r="B835" s="599" t="s">
        <v>1216</v>
      </c>
      <c r="C835" s="556"/>
      <c r="D835" s="656"/>
      <c r="E835" s="1021"/>
      <c r="F835" s="1031"/>
    </row>
    <row r="836" spans="1:6" ht="52.8">
      <c r="A836" s="767"/>
      <c r="B836" s="770" t="s">
        <v>1217</v>
      </c>
      <c r="C836" s="771"/>
      <c r="D836" s="777"/>
      <c r="E836" s="1023"/>
      <c r="F836" s="1033"/>
    </row>
    <row r="837" spans="1:6">
      <c r="A837" s="558"/>
      <c r="B837" s="599" t="s">
        <v>1218</v>
      </c>
      <c r="C837" s="556"/>
      <c r="D837" s="656"/>
      <c r="E837" s="1021"/>
      <c r="F837" s="1031"/>
    </row>
    <row r="838" spans="1:6" ht="26.4">
      <c r="A838" s="558"/>
      <c r="B838" s="599" t="s">
        <v>1219</v>
      </c>
      <c r="C838" s="556"/>
      <c r="D838" s="656"/>
      <c r="E838" s="1021"/>
      <c r="F838" s="1031"/>
    </row>
    <row r="839" spans="1:6">
      <c r="A839" s="558"/>
      <c r="B839" s="599"/>
      <c r="C839" s="556"/>
      <c r="D839" s="656"/>
      <c r="E839" s="1021"/>
      <c r="F839" s="1031"/>
    </row>
    <row r="840" spans="1:6">
      <c r="A840" s="564" t="s">
        <v>1220</v>
      </c>
      <c r="B840" s="599" t="s">
        <v>1221</v>
      </c>
      <c r="C840" s="556"/>
      <c r="D840" s="656"/>
      <c r="E840" s="1021"/>
      <c r="F840" s="1031"/>
    </row>
    <row r="841" spans="1:6" ht="26.4">
      <c r="A841" s="558"/>
      <c r="B841" s="599" t="s">
        <v>1222</v>
      </c>
      <c r="C841" s="556"/>
      <c r="D841" s="656"/>
      <c r="E841" s="1021"/>
      <c r="F841" s="1031"/>
    </row>
    <row r="842" spans="1:6">
      <c r="A842" s="558"/>
      <c r="B842" s="599" t="s">
        <v>1223</v>
      </c>
      <c r="C842" s="556" t="s">
        <v>15</v>
      </c>
      <c r="D842" s="656">
        <v>1</v>
      </c>
      <c r="E842" s="1021">
        <v>0</v>
      </c>
      <c r="F842" s="1031">
        <f>+D842*E842</f>
        <v>0</v>
      </c>
    </row>
    <row r="843" spans="1:6">
      <c r="A843" s="558"/>
      <c r="B843" s="640"/>
      <c r="C843" s="556"/>
      <c r="D843" s="656"/>
      <c r="E843" s="1021"/>
      <c r="F843" s="1031"/>
    </row>
    <row r="844" spans="1:6">
      <c r="A844" s="564" t="s">
        <v>1224</v>
      </c>
      <c r="B844" s="599" t="s">
        <v>1225</v>
      </c>
      <c r="C844" s="556"/>
      <c r="D844" s="656"/>
      <c r="E844" s="1021"/>
      <c r="F844" s="1031"/>
    </row>
    <row r="845" spans="1:6" ht="26.4">
      <c r="A845" s="558"/>
      <c r="B845" s="599" t="s">
        <v>1222</v>
      </c>
      <c r="C845" s="556"/>
      <c r="D845" s="656"/>
      <c r="E845" s="1021"/>
      <c r="F845" s="1031"/>
    </row>
    <row r="846" spans="1:6">
      <c r="A846" s="558"/>
      <c r="B846" s="640" t="s">
        <v>1226</v>
      </c>
      <c r="C846" s="556" t="s">
        <v>15</v>
      </c>
      <c r="D846" s="656">
        <v>1</v>
      </c>
      <c r="E846" s="1021">
        <v>0</v>
      </c>
      <c r="F846" s="1031">
        <f>+D846*E846</f>
        <v>0</v>
      </c>
    </row>
    <row r="847" spans="1:6">
      <c r="A847" s="558"/>
      <c r="B847" s="640"/>
      <c r="C847" s="556"/>
      <c r="D847" s="656"/>
      <c r="E847" s="1021"/>
      <c r="F847" s="1031"/>
    </row>
    <row r="848" spans="1:6" ht="15">
      <c r="A848" s="558" t="s">
        <v>1227</v>
      </c>
      <c r="B848" s="679" t="s">
        <v>1213</v>
      </c>
      <c r="C848" s="556"/>
      <c r="D848" s="656"/>
      <c r="E848" s="1021"/>
      <c r="F848" s="1031"/>
    </row>
    <row r="849" spans="1:6">
      <c r="A849" s="558"/>
      <c r="B849" s="640"/>
      <c r="C849" s="556"/>
      <c r="D849" s="656"/>
      <c r="E849" s="1021"/>
      <c r="F849" s="1031"/>
    </row>
    <row r="850" spans="1:6" ht="52.8">
      <c r="A850" s="558"/>
      <c r="B850" s="842" t="s">
        <v>1228</v>
      </c>
      <c r="C850" s="556"/>
      <c r="D850" s="656"/>
      <c r="E850" s="1021"/>
      <c r="F850" s="1031"/>
    </row>
    <row r="851" spans="1:6" ht="52.8">
      <c r="A851" s="558"/>
      <c r="B851" s="842" t="s">
        <v>1229</v>
      </c>
      <c r="C851" s="556"/>
      <c r="D851" s="656"/>
      <c r="E851" s="1021"/>
      <c r="F851" s="1031"/>
    </row>
    <row r="852" spans="1:6" ht="52.8">
      <c r="A852" s="558"/>
      <c r="B852" s="640" t="s">
        <v>1230</v>
      </c>
      <c r="C852" s="556"/>
      <c r="D852" s="656"/>
      <c r="E852" s="1021"/>
      <c r="F852" s="1031"/>
    </row>
    <row r="853" spans="1:6" ht="52.8">
      <c r="A853" s="558"/>
      <c r="B853" s="640" t="s">
        <v>1231</v>
      </c>
      <c r="C853" s="1"/>
      <c r="D853" s="655"/>
      <c r="E853" s="1042"/>
      <c r="F853" s="1031"/>
    </row>
    <row r="854" spans="1:6">
      <c r="A854" s="558"/>
      <c r="B854" s="640"/>
      <c r="C854" s="556"/>
      <c r="D854" s="656"/>
      <c r="E854" s="1021"/>
      <c r="F854" s="1031"/>
    </row>
    <row r="855" spans="1:6" ht="79.2">
      <c r="A855" s="558"/>
      <c r="B855" s="640" t="s">
        <v>1232</v>
      </c>
      <c r="C855" s="556"/>
      <c r="D855" s="656"/>
      <c r="E855" s="1021"/>
      <c r="F855" s="1031"/>
    </row>
    <row r="856" spans="1:6" ht="39.6">
      <c r="A856" s="558"/>
      <c r="B856" s="640" t="s">
        <v>1233</v>
      </c>
      <c r="C856" s="556"/>
      <c r="D856" s="656"/>
      <c r="E856" s="1021"/>
      <c r="F856" s="1031"/>
    </row>
    <row r="857" spans="1:6">
      <c r="A857" s="558"/>
      <c r="B857" s="599" t="s">
        <v>1218</v>
      </c>
      <c r="C857" s="1"/>
      <c r="D857" s="655"/>
      <c r="E857" s="1042"/>
      <c r="F857" s="1031"/>
    </row>
    <row r="858" spans="1:6" ht="26.4">
      <c r="A858" s="558"/>
      <c r="B858" s="599" t="s">
        <v>1219</v>
      </c>
      <c r="C858" s="1"/>
      <c r="D858" s="655"/>
      <c r="E858" s="1042"/>
      <c r="F858" s="1031"/>
    </row>
    <row r="859" spans="1:6">
      <c r="A859" s="558"/>
      <c r="B859" s="640"/>
      <c r="C859" s="1"/>
      <c r="D859" s="655"/>
      <c r="E859" s="1042"/>
      <c r="F859" s="1031"/>
    </row>
    <row r="860" spans="1:6">
      <c r="A860" s="558"/>
      <c r="B860" s="640" t="s">
        <v>979</v>
      </c>
      <c r="C860" s="1"/>
      <c r="D860" s="655"/>
      <c r="E860" s="1042"/>
      <c r="F860" s="1031"/>
    </row>
    <row r="861" spans="1:6" ht="26.4">
      <c r="A861" s="558"/>
      <c r="B861" s="640" t="s">
        <v>1234</v>
      </c>
      <c r="C861" s="1"/>
      <c r="D861" s="655"/>
      <c r="E861" s="1042"/>
      <c r="F861" s="1031"/>
    </row>
    <row r="862" spans="1:6">
      <c r="A862" s="558"/>
      <c r="B862" s="640" t="s">
        <v>1235</v>
      </c>
      <c r="C862" s="1" t="s">
        <v>15</v>
      </c>
      <c r="D862" s="655">
        <v>1</v>
      </c>
      <c r="E862" s="1042">
        <v>0</v>
      </c>
      <c r="F862" s="1031">
        <f>+D862*E862</f>
        <v>0</v>
      </c>
    </row>
    <row r="863" spans="1:6">
      <c r="A863" s="767"/>
      <c r="B863" s="780"/>
      <c r="C863" s="7"/>
      <c r="D863" s="776"/>
      <c r="E863" s="1078"/>
      <c r="F863" s="1033"/>
    </row>
    <row r="864" spans="1:6" ht="26.4">
      <c r="A864" s="558" t="s">
        <v>1236</v>
      </c>
      <c r="B864" s="601" t="s">
        <v>1237</v>
      </c>
      <c r="C864" s="1"/>
      <c r="D864" s="655"/>
      <c r="E864" s="1042"/>
      <c r="F864" s="1031"/>
    </row>
    <row r="865" spans="1:6" ht="52.8">
      <c r="A865" s="558"/>
      <c r="B865" s="601" t="s">
        <v>1238</v>
      </c>
      <c r="C865" s="1"/>
      <c r="D865" s="655"/>
      <c r="E865" s="1042"/>
      <c r="F865" s="1031"/>
    </row>
    <row r="866" spans="1:6" ht="52.8">
      <c r="A866" s="558"/>
      <c r="B866" s="601" t="s">
        <v>1239</v>
      </c>
      <c r="C866" s="1"/>
      <c r="D866" s="655"/>
      <c r="E866" s="1042"/>
      <c r="F866" s="1031"/>
    </row>
    <row r="867" spans="1:6">
      <c r="A867" s="558"/>
      <c r="B867" s="601" t="s">
        <v>1240</v>
      </c>
      <c r="C867" s="1"/>
      <c r="D867" s="655"/>
      <c r="E867" s="1042"/>
      <c r="F867" s="1031"/>
    </row>
    <row r="868" spans="1:6">
      <c r="A868" s="558"/>
      <c r="B868" s="601"/>
      <c r="C868" s="1"/>
      <c r="D868" s="655"/>
      <c r="E868" s="1042"/>
      <c r="F868" s="1031"/>
    </row>
    <row r="869" spans="1:6">
      <c r="A869" s="558"/>
      <c r="B869" s="601" t="s">
        <v>1241</v>
      </c>
      <c r="C869" s="1"/>
      <c r="D869" s="655"/>
      <c r="E869" s="1042"/>
      <c r="F869" s="1031"/>
    </row>
    <row r="870" spans="1:6">
      <c r="A870" s="558"/>
      <c r="B870" s="601" t="s">
        <v>1242</v>
      </c>
      <c r="C870" s="1"/>
      <c r="D870" s="655"/>
      <c r="E870" s="1042"/>
      <c r="F870" s="1031"/>
    </row>
    <row r="871" spans="1:6">
      <c r="A871" s="558"/>
      <c r="B871" s="632" t="s">
        <v>1243</v>
      </c>
      <c r="C871" s="1" t="s">
        <v>713</v>
      </c>
      <c r="D871" s="595">
        <f>1.46+1.82+1.46</f>
        <v>4.74</v>
      </c>
      <c r="E871" s="1042">
        <v>0</v>
      </c>
      <c r="F871" s="1031">
        <f>+D871*E871</f>
        <v>0</v>
      </c>
    </row>
    <row r="872" spans="1:6">
      <c r="A872" s="558"/>
      <c r="B872" s="601"/>
      <c r="C872" s="1"/>
      <c r="D872" s="655"/>
      <c r="E872" s="1042"/>
      <c r="F872" s="1031"/>
    </row>
    <row r="873" spans="1:6" ht="26.4">
      <c r="A873" s="558" t="s">
        <v>1244</v>
      </c>
      <c r="B873" s="601" t="s">
        <v>1245</v>
      </c>
      <c r="C873" s="1"/>
      <c r="D873" s="655"/>
      <c r="E873" s="1042"/>
      <c r="F873" s="1031"/>
    </row>
    <row r="874" spans="1:6" ht="26.4">
      <c r="A874" s="558"/>
      <c r="B874" s="632" t="s">
        <v>1246</v>
      </c>
      <c r="C874" s="1"/>
      <c r="D874" s="655"/>
      <c r="E874" s="1042"/>
      <c r="F874" s="1031"/>
    </row>
    <row r="875" spans="1:6" ht="26.4">
      <c r="A875" s="558"/>
      <c r="B875" s="632" t="s">
        <v>1247</v>
      </c>
      <c r="C875" s="1"/>
      <c r="D875" s="655"/>
      <c r="E875" s="1042"/>
      <c r="F875" s="1031"/>
    </row>
    <row r="876" spans="1:6" ht="66">
      <c r="A876" s="558"/>
      <c r="B876" s="632" t="s">
        <v>1248</v>
      </c>
      <c r="C876" s="1"/>
      <c r="D876" s="655"/>
      <c r="E876" s="1042"/>
      <c r="F876" s="1031"/>
    </row>
    <row r="877" spans="1:6">
      <c r="A877" s="558"/>
      <c r="B877" s="601" t="s">
        <v>787</v>
      </c>
      <c r="C877" s="1"/>
      <c r="D877" s="655"/>
      <c r="E877" s="1042"/>
      <c r="F877" s="1031"/>
    </row>
    <row r="878" spans="1:6">
      <c r="A878" s="558"/>
      <c r="B878" s="601"/>
      <c r="C878" s="1"/>
      <c r="D878" s="655"/>
      <c r="E878" s="1042"/>
      <c r="F878" s="1031"/>
    </row>
    <row r="879" spans="1:6">
      <c r="A879" s="558"/>
      <c r="B879" s="601" t="s">
        <v>1249</v>
      </c>
      <c r="C879" s="1"/>
      <c r="D879" s="655"/>
      <c r="E879" s="1042"/>
      <c r="F879" s="1031"/>
    </row>
    <row r="880" spans="1:6">
      <c r="A880" s="558"/>
      <c r="B880" s="632" t="s">
        <v>1250</v>
      </c>
      <c r="C880" s="1"/>
      <c r="D880" s="655"/>
      <c r="E880" s="1042"/>
      <c r="F880" s="1031"/>
    </row>
    <row r="881" spans="1:6">
      <c r="A881" s="558"/>
      <c r="B881" s="680" t="s">
        <v>1251</v>
      </c>
      <c r="C881" s="1" t="s">
        <v>713</v>
      </c>
      <c r="D881" s="632">
        <f>2*0.96+3.9+2*2.15+2*1.76+1.78</f>
        <v>15.42</v>
      </c>
      <c r="E881" s="1042">
        <v>0</v>
      </c>
      <c r="F881" s="1031">
        <f>+D881*E881</f>
        <v>0</v>
      </c>
    </row>
    <row r="882" spans="1:6">
      <c r="A882" s="558"/>
      <c r="B882" s="680"/>
      <c r="C882" s="1"/>
      <c r="D882" s="632"/>
      <c r="E882" s="1042"/>
      <c r="F882" s="1031"/>
    </row>
    <row r="883" spans="1:6" ht="39.6">
      <c r="A883" s="558" t="s">
        <v>1252</v>
      </c>
      <c r="B883" s="632" t="s">
        <v>1253</v>
      </c>
      <c r="C883" s="1"/>
      <c r="D883" s="632"/>
      <c r="E883" s="1042"/>
      <c r="F883" s="1031"/>
    </row>
    <row r="884" spans="1:6" ht="66">
      <c r="A884" s="558"/>
      <c r="B884" s="632" t="s">
        <v>1254</v>
      </c>
      <c r="C884" s="1"/>
      <c r="D884" s="632"/>
      <c r="E884" s="1042"/>
      <c r="F884" s="1031"/>
    </row>
    <row r="885" spans="1:6" ht="52.8">
      <c r="A885" s="558"/>
      <c r="B885" s="632" t="s">
        <v>1255</v>
      </c>
      <c r="C885" s="1"/>
      <c r="D885" s="632"/>
      <c r="E885" s="1042"/>
      <c r="F885" s="1031"/>
    </row>
    <row r="886" spans="1:6" ht="26.4">
      <c r="A886" s="558"/>
      <c r="B886" s="632" t="s">
        <v>1256</v>
      </c>
      <c r="C886" s="1"/>
      <c r="D886" s="632"/>
      <c r="E886" s="1042"/>
      <c r="F886" s="1031"/>
    </row>
    <row r="887" spans="1:6">
      <c r="A887" s="558"/>
      <c r="B887" s="601" t="s">
        <v>782</v>
      </c>
      <c r="C887" s="1"/>
      <c r="D887" s="632"/>
      <c r="E887" s="1042"/>
      <c r="F887" s="1031"/>
    </row>
    <row r="888" spans="1:6">
      <c r="A888" s="558"/>
      <c r="B888" s="680"/>
      <c r="C888" s="1"/>
      <c r="D888" s="632"/>
      <c r="E888" s="1042"/>
      <c r="F888" s="1031"/>
    </row>
    <row r="889" spans="1:6">
      <c r="A889" s="558"/>
      <c r="B889" s="680" t="s">
        <v>1257</v>
      </c>
      <c r="C889" s="1" t="s">
        <v>1258</v>
      </c>
      <c r="D889" s="680">
        <f>1.05*(1.75+2.65+5.05+0.9)*2</f>
        <v>21.734999999999999</v>
      </c>
      <c r="E889" s="1042">
        <v>0</v>
      </c>
      <c r="F889" s="1031">
        <f>+D889*E889</f>
        <v>0</v>
      </c>
    </row>
    <row r="890" spans="1:6" ht="13.8" thickBot="1">
      <c r="A890" s="558"/>
      <c r="B890" s="641"/>
      <c r="C890" s="1"/>
      <c r="D890" s="655"/>
      <c r="E890" s="1042"/>
      <c r="F890" s="1031"/>
    </row>
    <row r="891" spans="1:6" ht="16.2" thickTop="1" thickBot="1">
      <c r="A891" s="611" t="str">
        <f>A748</f>
        <v>10.</v>
      </c>
      <c r="B891" s="589" t="s">
        <v>1259</v>
      </c>
      <c r="C891" s="623"/>
      <c r="D891" s="624"/>
      <c r="E891" s="1061"/>
      <c r="F891" s="1043">
        <f>SUM(F752:F890)</f>
        <v>0</v>
      </c>
    </row>
    <row r="892" spans="1:6" s="684" customFormat="1" ht="16.2" thickTop="1" thickBot="1">
      <c r="A892" s="681" t="s">
        <v>1260</v>
      </c>
      <c r="B892" s="682" t="s">
        <v>1261</v>
      </c>
      <c r="C892" s="683"/>
      <c r="D892" s="683"/>
      <c r="E892" s="1079"/>
      <c r="F892" s="1080"/>
    </row>
    <row r="893" spans="1:6" s="684" customFormat="1" ht="13.8" thickTop="1">
      <c r="A893" s="685"/>
      <c r="B893" s="686"/>
      <c r="C893" s="687"/>
      <c r="D893" s="687"/>
      <c r="E893" s="1081"/>
      <c r="F893" s="1082"/>
    </row>
    <row r="894" spans="1:6" s="684" customFormat="1" ht="79.2">
      <c r="A894" s="688" t="s">
        <v>1262</v>
      </c>
      <c r="B894" s="666" t="s">
        <v>1263</v>
      </c>
      <c r="C894" s="689"/>
      <c r="D894" s="689"/>
      <c r="E894" s="1083"/>
      <c r="F894" s="1084"/>
    </row>
    <row r="895" spans="1:6" s="684" customFormat="1" ht="92.4">
      <c r="A895" s="690"/>
      <c r="B895" s="666" t="s">
        <v>1264</v>
      </c>
      <c r="C895" s="689"/>
      <c r="D895" s="689"/>
      <c r="E895" s="1083"/>
      <c r="F895" s="1084"/>
    </row>
    <row r="896" spans="1:6" s="684" customFormat="1" ht="66">
      <c r="A896" s="690"/>
      <c r="B896" s="691" t="s">
        <v>1265</v>
      </c>
      <c r="C896" s="689"/>
      <c r="D896" s="689"/>
      <c r="E896" s="1083"/>
      <c r="F896" s="1084"/>
    </row>
    <row r="897" spans="1:6" s="684" customFormat="1" ht="52.8">
      <c r="A897" s="690"/>
      <c r="B897" s="666" t="s">
        <v>1266</v>
      </c>
      <c r="C897" s="689"/>
      <c r="D897" s="689"/>
      <c r="E897" s="1083"/>
      <c r="F897" s="1084"/>
    </row>
    <row r="898" spans="1:6" s="684" customFormat="1" ht="26.4">
      <c r="A898" s="690"/>
      <c r="B898" s="666" t="s">
        <v>1267</v>
      </c>
      <c r="C898" s="692" t="s">
        <v>253</v>
      </c>
      <c r="D898" s="693">
        <v>449.03</v>
      </c>
      <c r="E898" s="1085">
        <v>0</v>
      </c>
      <c r="F898" s="1040">
        <f>D898*E898</f>
        <v>0</v>
      </c>
    </row>
    <row r="899" spans="1:6" s="684" customFormat="1" ht="13.8" thickBot="1">
      <c r="A899" s="694"/>
      <c r="B899" s="689"/>
      <c r="C899" s="689"/>
      <c r="D899" s="689"/>
      <c r="E899" s="1083"/>
      <c r="F899" s="1084"/>
    </row>
    <row r="900" spans="1:6" s="684" customFormat="1" ht="16.2" thickTop="1" thickBot="1">
      <c r="A900" s="695" t="str">
        <f>A892</f>
        <v>11.</v>
      </c>
      <c r="B900" s="696" t="s">
        <v>1268</v>
      </c>
      <c r="C900" s="696"/>
      <c r="D900" s="696"/>
      <c r="E900" s="1086"/>
      <c r="F900" s="1087">
        <f>SUM(F898:F899)</f>
        <v>0</v>
      </c>
    </row>
    <row r="901" spans="1:6" s="699" customFormat="1" ht="16.2" thickTop="1" thickBot="1">
      <c r="A901" s="625" t="s">
        <v>1269</v>
      </c>
      <c r="B901" s="626" t="s">
        <v>1270</v>
      </c>
      <c r="C901" s="697"/>
      <c r="D901" s="698"/>
      <c r="E901" s="1088"/>
      <c r="F901" s="1089"/>
    </row>
    <row r="902" spans="1:6" s="699" customFormat="1" ht="15.6" thickTop="1">
      <c r="A902" s="636"/>
      <c r="B902" s="637"/>
      <c r="C902" s="700"/>
      <c r="D902" s="701"/>
      <c r="E902" s="1090"/>
      <c r="F902" s="1091"/>
    </row>
    <row r="903" spans="1:6" s="630" customFormat="1" ht="79.2">
      <c r="A903" s="702" t="s">
        <v>1271</v>
      </c>
      <c r="B903" s="111" t="s">
        <v>1272</v>
      </c>
      <c r="C903" s="639"/>
      <c r="D903" s="639"/>
      <c r="E903" s="1092"/>
      <c r="F903" s="1017"/>
    </row>
    <row r="904" spans="1:6" s="630" customFormat="1" ht="66">
      <c r="A904" s="702"/>
      <c r="B904" s="111" t="s">
        <v>1273</v>
      </c>
      <c r="C904" s="639"/>
      <c r="D904" s="639"/>
      <c r="E904" s="1092"/>
      <c r="F904" s="1017"/>
    </row>
    <row r="905" spans="1:6" s="630" customFormat="1">
      <c r="A905" s="702"/>
      <c r="B905" s="111" t="s">
        <v>1274</v>
      </c>
      <c r="C905" s="639"/>
      <c r="D905" s="639"/>
      <c r="E905" s="1092"/>
      <c r="F905" s="1017"/>
    </row>
    <row r="906" spans="1:6" s="630" customFormat="1">
      <c r="A906" s="702"/>
      <c r="B906" s="111" t="s">
        <v>787</v>
      </c>
      <c r="C906" s="639"/>
      <c r="D906" s="639"/>
      <c r="E906" s="1092"/>
      <c r="F906" s="1017"/>
    </row>
    <row r="907" spans="1:6" s="630" customFormat="1">
      <c r="A907" s="702"/>
      <c r="B907" s="691"/>
      <c r="C907" s="639"/>
      <c r="D907" s="639"/>
      <c r="E907" s="1092"/>
      <c r="F907" s="1017"/>
    </row>
    <row r="908" spans="1:6" s="630" customFormat="1">
      <c r="A908" s="702"/>
      <c r="B908" s="703" t="s">
        <v>1275</v>
      </c>
      <c r="C908" s="704"/>
      <c r="D908" s="551"/>
      <c r="E908" s="1092"/>
      <c r="F908" s="1017"/>
    </row>
    <row r="909" spans="1:6" s="630" customFormat="1">
      <c r="A909" s="702"/>
      <c r="B909" s="594" t="s">
        <v>716</v>
      </c>
      <c r="C909" s="1" t="s">
        <v>713</v>
      </c>
      <c r="D909" s="595">
        <f>14.45*2</f>
        <v>28.9</v>
      </c>
      <c r="E909" s="1092">
        <v>0</v>
      </c>
      <c r="F909" s="1017">
        <f>D909*E909</f>
        <v>0</v>
      </c>
    </row>
    <row r="910" spans="1:6" s="630" customFormat="1">
      <c r="A910" s="784"/>
      <c r="B910" s="785"/>
      <c r="C910" s="766"/>
      <c r="D910" s="382"/>
      <c r="E910" s="1093"/>
      <c r="F910" s="1024"/>
    </row>
    <row r="911" spans="1:6" s="630" customFormat="1" ht="92.4">
      <c r="A911" s="702" t="s">
        <v>1276</v>
      </c>
      <c r="B911" s="705" t="s">
        <v>1277</v>
      </c>
      <c r="C911" s="639"/>
      <c r="D911" s="639"/>
      <c r="E911" s="1092"/>
      <c r="F911" s="1027"/>
    </row>
    <row r="912" spans="1:6" s="630" customFormat="1" ht="39.6">
      <c r="A912" s="702"/>
      <c r="B912" s="705" t="s">
        <v>1278</v>
      </c>
      <c r="C912" s="639"/>
      <c r="D912" s="639"/>
      <c r="E912" s="1092"/>
      <c r="F912" s="1027"/>
    </row>
    <row r="913" spans="1:6" s="630" customFormat="1" ht="52.8">
      <c r="A913" s="702"/>
      <c r="B913" s="705" t="s">
        <v>1279</v>
      </c>
      <c r="C913" s="639"/>
      <c r="D913" s="639"/>
      <c r="E913" s="1092"/>
      <c r="F913" s="1017"/>
    </row>
    <row r="914" spans="1:6" s="630" customFormat="1">
      <c r="A914" s="702"/>
      <c r="B914" s="706" t="s">
        <v>1280</v>
      </c>
      <c r="C914" s="639"/>
      <c r="D914" s="639"/>
      <c r="E914" s="1092"/>
      <c r="F914" s="1027"/>
    </row>
    <row r="915" spans="1:6" s="630" customFormat="1">
      <c r="A915" s="702"/>
      <c r="B915" s="707"/>
      <c r="C915" s="639"/>
      <c r="D915" s="639"/>
      <c r="E915" s="1092"/>
      <c r="F915" s="1027"/>
    </row>
    <row r="916" spans="1:6" s="630" customFormat="1">
      <c r="A916" s="702"/>
      <c r="B916" s="548" t="s">
        <v>135</v>
      </c>
      <c r="C916" s="551"/>
      <c r="D916" s="110"/>
      <c r="E916" s="1092"/>
      <c r="F916" s="1027"/>
    </row>
    <row r="917" spans="1:6" s="630" customFormat="1">
      <c r="A917" s="702"/>
      <c r="B917" s="568" t="s">
        <v>709</v>
      </c>
      <c r="C917" s="1"/>
      <c r="D917" s="569">
        <f>8.5*2</f>
        <v>17</v>
      </c>
      <c r="E917" s="1092">
        <v>0</v>
      </c>
      <c r="F917" s="1027">
        <f>D917*E917</f>
        <v>0</v>
      </c>
    </row>
    <row r="918" spans="1:6" s="630" customFormat="1">
      <c r="A918" s="702"/>
      <c r="B918" s="568"/>
      <c r="C918" s="1"/>
      <c r="D918" s="569"/>
      <c r="E918" s="1092"/>
      <c r="F918" s="1027"/>
    </row>
    <row r="919" spans="1:6" s="630" customFormat="1">
      <c r="A919" s="702"/>
      <c r="B919" s="548" t="s">
        <v>710</v>
      </c>
      <c r="C919" s="1"/>
      <c r="D919" s="569"/>
      <c r="E919" s="1092"/>
      <c r="F919" s="1027"/>
    </row>
    <row r="920" spans="1:6" s="630" customFormat="1">
      <c r="A920" s="702"/>
      <c r="B920" s="568" t="s">
        <v>711</v>
      </c>
      <c r="C920" s="1"/>
      <c r="D920" s="569">
        <f>3.85*2+4.55*2</f>
        <v>16.8</v>
      </c>
      <c r="E920" s="1092">
        <v>0</v>
      </c>
      <c r="F920" s="1027">
        <f>D920*E920</f>
        <v>0</v>
      </c>
    </row>
    <row r="921" spans="1:6" s="630" customFormat="1">
      <c r="A921" s="702"/>
      <c r="B921" s="621"/>
      <c r="C921" s="639"/>
      <c r="D921" s="639"/>
      <c r="E921" s="1092"/>
      <c r="F921" s="1027"/>
    </row>
    <row r="922" spans="1:6" s="630" customFormat="1" ht="39.6">
      <c r="A922" s="702" t="s">
        <v>1281</v>
      </c>
      <c r="B922" s="621" t="s">
        <v>1282</v>
      </c>
      <c r="C922" s="639"/>
      <c r="D922" s="639"/>
      <c r="E922" s="1092"/>
      <c r="F922" s="1027"/>
    </row>
    <row r="923" spans="1:6" s="630" customFormat="1" ht="79.2">
      <c r="A923" s="702"/>
      <c r="B923" s="621" t="s">
        <v>1283</v>
      </c>
      <c r="C923" s="639"/>
      <c r="D923" s="639"/>
      <c r="E923" s="1092"/>
      <c r="F923" s="1027"/>
    </row>
    <row r="924" spans="1:6" s="630" customFormat="1" ht="26.4">
      <c r="A924" s="702"/>
      <c r="B924" s="621" t="s">
        <v>1284</v>
      </c>
      <c r="C924" s="552" t="s">
        <v>15</v>
      </c>
      <c r="D924" s="844">
        <v>6</v>
      </c>
      <c r="E924" s="1092">
        <v>0</v>
      </c>
      <c r="F924" s="1027">
        <f>+D924*E924</f>
        <v>0</v>
      </c>
    </row>
    <row r="925" spans="1:6" s="630" customFormat="1">
      <c r="A925" s="702"/>
      <c r="B925" s="621"/>
      <c r="C925" s="639"/>
      <c r="D925" s="639"/>
      <c r="E925" s="1092"/>
      <c r="F925" s="1027"/>
    </row>
    <row r="926" spans="1:6" s="630" customFormat="1" ht="92.4">
      <c r="A926" s="702" t="s">
        <v>1285</v>
      </c>
      <c r="B926" s="633" t="s">
        <v>1286</v>
      </c>
      <c r="C926" s="639"/>
      <c r="D926" s="639"/>
      <c r="E926" s="1092"/>
      <c r="F926" s="1027"/>
    </row>
    <row r="927" spans="1:6" s="630" customFormat="1" ht="39.6">
      <c r="A927" s="702"/>
      <c r="B927" s="633" t="s">
        <v>1287</v>
      </c>
      <c r="C927" s="639"/>
      <c r="D927" s="639"/>
      <c r="E927" s="1092"/>
      <c r="F927" s="1027"/>
    </row>
    <row r="928" spans="1:6" s="630" customFormat="1">
      <c r="A928" s="702"/>
      <c r="B928" s="633" t="s">
        <v>1288</v>
      </c>
      <c r="C928" s="639"/>
      <c r="D928" s="639"/>
      <c r="E928" s="1092"/>
      <c r="F928" s="1027"/>
    </row>
    <row r="929" spans="1:6" s="630" customFormat="1">
      <c r="A929" s="702"/>
      <c r="B929" s="634"/>
      <c r="C929" s="639"/>
      <c r="D929" s="534"/>
      <c r="E929" s="1092"/>
      <c r="F929" s="1027"/>
    </row>
    <row r="930" spans="1:6" s="630" customFormat="1" ht="39.6">
      <c r="A930" s="708" t="s">
        <v>1289</v>
      </c>
      <c r="B930" s="601" t="s">
        <v>1290</v>
      </c>
      <c r="C930" s="639"/>
      <c r="D930" s="534"/>
      <c r="E930" s="1092"/>
      <c r="F930" s="1027"/>
    </row>
    <row r="931" spans="1:6" s="630" customFormat="1">
      <c r="A931" s="708"/>
      <c r="B931" s="568" t="s">
        <v>721</v>
      </c>
      <c r="C931" s="1" t="s">
        <v>713</v>
      </c>
      <c r="D931" s="568">
        <f>1.76*2+4.9+3.1*2+7.8</f>
        <v>22.42</v>
      </c>
      <c r="E931" s="1094">
        <v>0</v>
      </c>
      <c r="F931" s="1027">
        <f>D931*E931</f>
        <v>0</v>
      </c>
    </row>
    <row r="932" spans="1:6" s="630" customFormat="1">
      <c r="A932" s="786"/>
      <c r="B932" s="763"/>
      <c r="C932" s="7"/>
      <c r="D932" s="763"/>
      <c r="E932" s="1095"/>
      <c r="F932" s="1024"/>
    </row>
    <row r="933" spans="1:6" s="630" customFormat="1" ht="26.4">
      <c r="A933" s="708" t="s">
        <v>1291</v>
      </c>
      <c r="B933" s="566" t="s">
        <v>1292</v>
      </c>
      <c r="C933" s="1"/>
      <c r="D933" s="568"/>
      <c r="E933" s="1018"/>
      <c r="F933" s="1035"/>
    </row>
    <row r="934" spans="1:6" s="630" customFormat="1">
      <c r="A934" s="708"/>
      <c r="B934" s="566" t="s">
        <v>723</v>
      </c>
      <c r="C934" s="1" t="s">
        <v>713</v>
      </c>
      <c r="D934" s="568">
        <v>13.73</v>
      </c>
      <c r="E934" s="1094">
        <v>0</v>
      </c>
      <c r="F934" s="1035">
        <f>+D934*E934</f>
        <v>0</v>
      </c>
    </row>
    <row r="935" spans="1:6" s="630" customFormat="1">
      <c r="A935" s="708"/>
      <c r="B935" s="566"/>
      <c r="C935" s="1"/>
      <c r="D935" s="568"/>
      <c r="E935" s="1018"/>
      <c r="F935" s="1035"/>
    </row>
    <row r="936" spans="1:6" s="630" customFormat="1" ht="26.4">
      <c r="A936" s="708" t="s">
        <v>1293</v>
      </c>
      <c r="B936" s="566" t="s">
        <v>1294</v>
      </c>
      <c r="C936" s="1"/>
      <c r="D936" s="568"/>
      <c r="E936" s="1018"/>
      <c r="F936" s="1035"/>
    </row>
    <row r="937" spans="1:6" s="630" customFormat="1">
      <c r="A937" s="708"/>
      <c r="B937" s="566" t="s">
        <v>725</v>
      </c>
      <c r="C937" s="1" t="s">
        <v>713</v>
      </c>
      <c r="D937" s="568">
        <v>13.73</v>
      </c>
      <c r="E937" s="1094">
        <v>0</v>
      </c>
      <c r="F937" s="1035">
        <f>+D937*E937</f>
        <v>0</v>
      </c>
    </row>
    <row r="938" spans="1:6" s="630" customFormat="1">
      <c r="A938" s="708"/>
      <c r="B938" s="566"/>
      <c r="C938" s="1"/>
      <c r="D938" s="568"/>
      <c r="E938" s="1018"/>
      <c r="F938" s="1035"/>
    </row>
    <row r="939" spans="1:6" s="630" customFormat="1" ht="26.4">
      <c r="A939" s="708" t="s">
        <v>1295</v>
      </c>
      <c r="B939" s="566" t="s">
        <v>1296</v>
      </c>
      <c r="C939" s="1"/>
      <c r="D939" s="568"/>
      <c r="E939" s="1018"/>
      <c r="F939" s="1035"/>
    </row>
    <row r="940" spans="1:6" s="630" customFormat="1">
      <c r="A940" s="708"/>
      <c r="B940" s="568" t="s">
        <v>727</v>
      </c>
      <c r="C940" s="1" t="s">
        <v>713</v>
      </c>
      <c r="D940" s="568">
        <f>8.02*2+8.05*2</f>
        <v>32.14</v>
      </c>
      <c r="E940" s="1094">
        <v>0</v>
      </c>
      <c r="F940" s="1035">
        <f>+D940*E940</f>
        <v>0</v>
      </c>
    </row>
    <row r="941" spans="1:6" s="630" customFormat="1">
      <c r="A941" s="702"/>
      <c r="B941" s="568"/>
      <c r="C941" s="1"/>
      <c r="D941" s="568"/>
      <c r="E941" s="1094"/>
      <c r="F941" s="1027"/>
    </row>
    <row r="942" spans="1:6" s="630" customFormat="1" ht="79.2">
      <c r="A942" s="702" t="s">
        <v>1297</v>
      </c>
      <c r="B942" s="633" t="s">
        <v>1298</v>
      </c>
      <c r="C942" s="639"/>
      <c r="D942" s="534"/>
      <c r="E942" s="1092"/>
      <c r="F942" s="1027"/>
    </row>
    <row r="943" spans="1:6" s="630" customFormat="1" ht="39.6">
      <c r="A943" s="702"/>
      <c r="B943" s="633" t="s">
        <v>1299</v>
      </c>
      <c r="C943" s="639"/>
      <c r="D943" s="534"/>
      <c r="E943" s="1092"/>
      <c r="F943" s="1027"/>
    </row>
    <row r="944" spans="1:6" s="630" customFormat="1" ht="66">
      <c r="A944" s="702"/>
      <c r="B944" s="633" t="s">
        <v>1300</v>
      </c>
      <c r="C944" s="639"/>
      <c r="D944" s="534"/>
      <c r="E944" s="1092"/>
      <c r="F944" s="1027"/>
    </row>
    <row r="945" spans="1:6" s="630" customFormat="1" ht="26.4">
      <c r="A945" s="702"/>
      <c r="B945" s="633" t="s">
        <v>1301</v>
      </c>
      <c r="C945" s="639"/>
      <c r="D945" s="534"/>
      <c r="E945" s="1092"/>
      <c r="F945" s="1027"/>
    </row>
    <row r="946" spans="1:6" s="630" customFormat="1">
      <c r="A946" s="702"/>
      <c r="B946" s="601"/>
      <c r="C946" s="639"/>
      <c r="D946" s="534"/>
      <c r="E946" s="1092"/>
      <c r="F946" s="1027"/>
    </row>
    <row r="947" spans="1:6" s="630" customFormat="1" ht="26.4">
      <c r="A947" s="702"/>
      <c r="B947" s="566" t="s">
        <v>1302</v>
      </c>
      <c r="C947" s="1" t="s">
        <v>713</v>
      </c>
      <c r="D947" s="567">
        <f>2*3.14*0.6/2*4+2.4*2+1*2+0.65*2*2+2.1*4+1.15*4</f>
        <v>29.936</v>
      </c>
      <c r="E947" s="1094">
        <v>0</v>
      </c>
      <c r="F947" s="1027">
        <f>+D947*E947</f>
        <v>0</v>
      </c>
    </row>
    <row r="948" spans="1:6" s="630" customFormat="1">
      <c r="A948" s="702"/>
      <c r="B948" s="566"/>
      <c r="C948" s="1"/>
      <c r="D948" s="567"/>
      <c r="E948" s="1094"/>
      <c r="F948" s="1027"/>
    </row>
    <row r="949" spans="1:6" s="630" customFormat="1" ht="39.6">
      <c r="A949" s="702" t="s">
        <v>1303</v>
      </c>
      <c r="B949" s="566" t="s">
        <v>1304</v>
      </c>
      <c r="C949" s="1"/>
      <c r="D949" s="567"/>
      <c r="E949" s="1094"/>
      <c r="F949" s="1027"/>
    </row>
    <row r="950" spans="1:6" s="630" customFormat="1" ht="79.2">
      <c r="A950" s="702"/>
      <c r="B950" s="566" t="s">
        <v>1305</v>
      </c>
      <c r="C950" s="1"/>
      <c r="D950" s="567"/>
      <c r="E950" s="1094"/>
      <c r="F950" s="1027"/>
    </row>
    <row r="951" spans="1:6" s="630" customFormat="1" ht="39.6">
      <c r="A951" s="702"/>
      <c r="B951" s="566" t="s">
        <v>1306</v>
      </c>
      <c r="C951" s="1"/>
      <c r="D951" s="567"/>
      <c r="E951" s="1094"/>
      <c r="F951" s="1027"/>
    </row>
    <row r="952" spans="1:6" s="630" customFormat="1">
      <c r="A952" s="702"/>
      <c r="B952" s="566" t="s">
        <v>939</v>
      </c>
      <c r="C952" s="1" t="s">
        <v>15</v>
      </c>
      <c r="D952" s="710">
        <v>14</v>
      </c>
      <c r="E952" s="1094">
        <v>0</v>
      </c>
      <c r="F952" s="1027">
        <f>+D952*E952</f>
        <v>0</v>
      </c>
    </row>
    <row r="953" spans="1:6" s="630" customFormat="1">
      <c r="A953" s="784"/>
      <c r="B953" s="762"/>
      <c r="C953" s="7"/>
      <c r="D953" s="787"/>
      <c r="E953" s="1095"/>
      <c r="F953" s="1024"/>
    </row>
    <row r="954" spans="1:6" s="630" customFormat="1" ht="52.8">
      <c r="A954" s="702" t="s">
        <v>1307</v>
      </c>
      <c r="B954" s="566" t="s">
        <v>1308</v>
      </c>
      <c r="C954" s="1"/>
      <c r="D954" s="710"/>
      <c r="E954" s="1094"/>
      <c r="F954" s="1027"/>
    </row>
    <row r="955" spans="1:6" s="630" customFormat="1" ht="26.4">
      <c r="A955" s="702"/>
      <c r="B955" s="566" t="s">
        <v>1309</v>
      </c>
      <c r="C955" s="1"/>
      <c r="D955" s="710"/>
      <c r="E955" s="1094"/>
      <c r="F955" s="1027"/>
    </row>
    <row r="956" spans="1:6" s="630" customFormat="1">
      <c r="A956" s="702"/>
      <c r="B956" s="566" t="s">
        <v>939</v>
      </c>
      <c r="C956" s="1" t="s">
        <v>15</v>
      </c>
      <c r="D956" s="710">
        <v>20</v>
      </c>
      <c r="E956" s="1094">
        <v>0</v>
      </c>
      <c r="F956" s="1027">
        <f>+D956*E956</f>
        <v>0</v>
      </c>
    </row>
    <row r="957" spans="1:6" s="630" customFormat="1" ht="13.8" thickBot="1">
      <c r="A957" s="845"/>
      <c r="B957" s="709"/>
      <c r="C957" s="843"/>
      <c r="D957" s="843"/>
      <c r="E957" s="1096"/>
      <c r="F957" s="1097"/>
    </row>
    <row r="958" spans="1:6" s="684" customFormat="1" ht="16.2" thickTop="1" thickBot="1">
      <c r="A958" s="695" t="str">
        <f>A901</f>
        <v>12.</v>
      </c>
      <c r="B958" s="696" t="s">
        <v>1310</v>
      </c>
      <c r="C958" s="696"/>
      <c r="D958" s="696"/>
      <c r="E958" s="1086"/>
      <c r="F958" s="1087">
        <f>SUM(F903:F957)</f>
        <v>0</v>
      </c>
    </row>
    <row r="959" spans="1:6" s="699" customFormat="1" ht="16.2" thickTop="1" thickBot="1">
      <c r="A959" s="625" t="s">
        <v>1311</v>
      </c>
      <c r="B959" s="626" t="s">
        <v>1312</v>
      </c>
      <c r="C959" s="697"/>
      <c r="D959" s="698"/>
      <c r="E959" s="1088"/>
      <c r="F959" s="1089"/>
    </row>
    <row r="960" spans="1:6" s="699" customFormat="1" ht="15.6" thickTop="1">
      <c r="A960" s="636"/>
      <c r="B960" s="637"/>
      <c r="C960" s="700"/>
      <c r="D960" s="701"/>
      <c r="E960" s="1090"/>
      <c r="F960" s="1091"/>
    </row>
    <row r="961" spans="1:6" s="712" customFormat="1" ht="26.4">
      <c r="A961" s="711" t="s">
        <v>1313</v>
      </c>
      <c r="B961" s="691" t="s">
        <v>1314</v>
      </c>
      <c r="C961" s="691"/>
      <c r="D961" s="691"/>
      <c r="E961" s="1094"/>
      <c r="F961" s="1098"/>
    </row>
    <row r="962" spans="1:6" s="712" customFormat="1" ht="52.8">
      <c r="A962" s="711"/>
      <c r="B962" s="691" t="s">
        <v>1315</v>
      </c>
      <c r="C962" s="691"/>
      <c r="D962" s="691"/>
      <c r="E962" s="1094"/>
      <c r="F962" s="1098"/>
    </row>
    <row r="963" spans="1:6" s="712" customFormat="1" ht="66">
      <c r="A963" s="711"/>
      <c r="B963" s="691" t="s">
        <v>1316</v>
      </c>
      <c r="C963" s="691"/>
      <c r="D963" s="691"/>
      <c r="E963" s="1094"/>
      <c r="F963" s="1098"/>
    </row>
    <row r="964" spans="1:6" s="712" customFormat="1">
      <c r="A964" s="711"/>
      <c r="B964" s="691" t="s">
        <v>782</v>
      </c>
      <c r="C964" s="691"/>
      <c r="D964" s="691"/>
      <c r="E964" s="1094"/>
      <c r="F964" s="1098"/>
    </row>
    <row r="965" spans="1:6" s="712" customFormat="1">
      <c r="A965" s="711"/>
      <c r="B965" s="691"/>
      <c r="C965" s="691"/>
      <c r="D965" s="691"/>
      <c r="E965" s="1094"/>
      <c r="F965" s="1098"/>
    </row>
    <row r="966" spans="1:6" s="712" customFormat="1" ht="26.4">
      <c r="A966" s="711"/>
      <c r="B966" s="578" t="s">
        <v>1317</v>
      </c>
      <c r="C966" s="713" t="s">
        <v>618</v>
      </c>
      <c r="D966" s="579">
        <f>3*(13.9+10.7)-(3.14*0.6*0.6*6+0.8*2.05*2-0.5*8)</f>
        <v>67.737600000000015</v>
      </c>
      <c r="E966" s="1099">
        <v>0</v>
      </c>
      <c r="F966" s="1040">
        <f>+D966*E966</f>
        <v>0</v>
      </c>
    </row>
    <row r="967" spans="1:6" s="712" customFormat="1" ht="13.8" thickBot="1">
      <c r="A967" s="711"/>
      <c r="B967" s="578"/>
      <c r="C967" s="555"/>
      <c r="D967" s="579"/>
      <c r="E967" s="1099"/>
      <c r="F967" s="1040"/>
    </row>
    <row r="968" spans="1:6" ht="16.2" thickTop="1" thickBot="1">
      <c r="A968" s="611" t="str">
        <f>A959</f>
        <v>13.</v>
      </c>
      <c r="B968" s="589" t="s">
        <v>1318</v>
      </c>
      <c r="C968" s="714"/>
      <c r="D968" s="715"/>
      <c r="E968" s="1100"/>
      <c r="F968" s="1043">
        <f>SUM(F961:F967)</f>
        <v>0</v>
      </c>
    </row>
    <row r="969" spans="1:6" s="699" customFormat="1" ht="16.2" thickTop="1" thickBot="1">
      <c r="A969" s="625" t="s">
        <v>1319</v>
      </c>
      <c r="B969" s="626" t="s">
        <v>1320</v>
      </c>
      <c r="C969" s="697"/>
      <c r="D969" s="698"/>
      <c r="E969" s="1088"/>
      <c r="F969" s="1089"/>
    </row>
    <row r="970" spans="1:6" s="712" customFormat="1" ht="13.8" thickTop="1">
      <c r="A970" s="846"/>
      <c r="B970" s="847"/>
      <c r="C970" s="847"/>
      <c r="D970" s="847"/>
      <c r="E970" s="1101"/>
      <c r="F970" s="1102"/>
    </row>
    <row r="971" spans="1:6" s="712" customFormat="1" ht="79.2">
      <c r="A971" s="711" t="s">
        <v>1321</v>
      </c>
      <c r="B971" s="717" t="s">
        <v>1322</v>
      </c>
      <c r="C971" s="716"/>
      <c r="D971" s="716"/>
      <c r="E971" s="1103"/>
      <c r="F971" s="1098"/>
    </row>
    <row r="972" spans="1:6" s="712" customFormat="1" ht="79.2">
      <c r="A972" s="711"/>
      <c r="B972" s="717" t="s">
        <v>1323</v>
      </c>
      <c r="C972" s="716"/>
      <c r="D972" s="716"/>
      <c r="E972" s="1103"/>
      <c r="F972" s="1098"/>
    </row>
    <row r="973" spans="1:6" s="712" customFormat="1" ht="26.4">
      <c r="A973" s="711"/>
      <c r="B973" s="717" t="s">
        <v>1324</v>
      </c>
      <c r="C973" s="716"/>
      <c r="D973" s="601"/>
      <c r="E973" s="1103"/>
      <c r="F973" s="1098"/>
    </row>
    <row r="974" spans="1:6" s="712" customFormat="1" ht="92.4">
      <c r="A974" s="788"/>
      <c r="B974" s="789" t="s">
        <v>1325</v>
      </c>
      <c r="C974" s="785"/>
      <c r="D974" s="775"/>
      <c r="E974" s="1095"/>
      <c r="F974" s="1104"/>
    </row>
    <row r="975" spans="1:6" s="712" customFormat="1" ht="39.6">
      <c r="A975" s="711"/>
      <c r="B975" s="717" t="s">
        <v>1326</v>
      </c>
      <c r="C975" s="716"/>
      <c r="D975" s="601"/>
      <c r="E975" s="1103"/>
      <c r="F975" s="1098"/>
    </row>
    <row r="976" spans="1:6" s="712" customFormat="1">
      <c r="A976" s="711"/>
      <c r="B976" s="718" t="s">
        <v>782</v>
      </c>
      <c r="C976" s="716"/>
      <c r="D976" s="601"/>
      <c r="E976" s="1103"/>
      <c r="F976" s="1098"/>
    </row>
    <row r="977" spans="1:6" s="712" customFormat="1">
      <c r="A977" s="711"/>
      <c r="B977" s="601"/>
      <c r="C977" s="716"/>
      <c r="D977" s="601"/>
      <c r="E977" s="1103"/>
      <c r="F977" s="1098"/>
    </row>
    <row r="978" spans="1:6" s="712" customFormat="1">
      <c r="A978" s="719" t="s">
        <v>1327</v>
      </c>
      <c r="B978" s="601" t="s">
        <v>1328</v>
      </c>
      <c r="C978" s="716"/>
      <c r="D978" s="601"/>
      <c r="E978" s="1103"/>
      <c r="F978" s="1098"/>
    </row>
    <row r="979" spans="1:6" s="712" customFormat="1">
      <c r="A979" s="719"/>
      <c r="B979" s="601" t="s">
        <v>636</v>
      </c>
      <c r="C979" s="716"/>
      <c r="D979" s="601"/>
      <c r="E979" s="1103"/>
      <c r="F979" s="1098"/>
    </row>
    <row r="980" spans="1:6" s="712" customFormat="1" ht="26.4">
      <c r="A980" s="719"/>
      <c r="B980" s="720" t="s">
        <v>1329</v>
      </c>
      <c r="C980" s="721" t="s">
        <v>618</v>
      </c>
      <c r="D980" s="722">
        <f>5.15+5.95+6.1+20.75+14.65+6.95+52.25+19.45</f>
        <v>131.25</v>
      </c>
      <c r="E980" s="1103">
        <v>0</v>
      </c>
      <c r="F980" s="1040">
        <f>+D980*E980</f>
        <v>0</v>
      </c>
    </row>
    <row r="981" spans="1:6" s="712" customFormat="1">
      <c r="A981" s="719"/>
      <c r="B981" s="601"/>
      <c r="C981" s="716"/>
      <c r="D981" s="601"/>
      <c r="E981" s="1103"/>
      <c r="F981" s="1098"/>
    </row>
    <row r="982" spans="1:6" s="712" customFormat="1" ht="26.4">
      <c r="A982" s="719" t="s">
        <v>1330</v>
      </c>
      <c r="B982" s="601" t="s">
        <v>1331</v>
      </c>
      <c r="C982" s="716"/>
      <c r="D982" s="601"/>
      <c r="E982" s="1103"/>
      <c r="F982" s="1098"/>
    </row>
    <row r="983" spans="1:6" s="712" customFormat="1">
      <c r="A983" s="719"/>
      <c r="B983" s="608" t="s">
        <v>777</v>
      </c>
      <c r="C983" s="556" t="s">
        <v>618</v>
      </c>
      <c r="D983" s="609">
        <f>(0.16+0.3)*5*2*0.95+0.95*2</f>
        <v>6.27</v>
      </c>
      <c r="E983" s="1103">
        <v>0</v>
      </c>
      <c r="F983" s="1040">
        <f>+D983*E983</f>
        <v>0</v>
      </c>
    </row>
    <row r="984" spans="1:6" s="712" customFormat="1">
      <c r="A984" s="719"/>
      <c r="B984" s="601"/>
      <c r="C984" s="716"/>
      <c r="D984" s="601"/>
      <c r="E984" s="1103"/>
      <c r="F984" s="1098"/>
    </row>
    <row r="985" spans="1:6" s="712" customFormat="1">
      <c r="A985" s="719" t="s">
        <v>1332</v>
      </c>
      <c r="B985" s="601" t="s">
        <v>1333</v>
      </c>
      <c r="C985" s="716"/>
      <c r="D985" s="601"/>
      <c r="E985" s="1103"/>
      <c r="F985" s="1098"/>
    </row>
    <row r="986" spans="1:6" s="712" customFormat="1">
      <c r="A986" s="711"/>
      <c r="B986" s="601"/>
      <c r="C986" s="716"/>
      <c r="D986" s="601"/>
      <c r="E986" s="1103"/>
      <c r="F986" s="1098"/>
    </row>
    <row r="987" spans="1:6" s="712" customFormat="1">
      <c r="A987" s="711"/>
      <c r="B987" s="601" t="s">
        <v>636</v>
      </c>
      <c r="C987" s="716"/>
      <c r="D987" s="601"/>
      <c r="E987" s="1103"/>
      <c r="F987" s="1098"/>
    </row>
    <row r="988" spans="1:6" s="712" customFormat="1">
      <c r="A988" s="711"/>
      <c r="B988" s="632" t="s">
        <v>1334</v>
      </c>
      <c r="C988" s="716"/>
      <c r="D988" s="632">
        <f>5.6*2</f>
        <v>11.2</v>
      </c>
      <c r="E988" s="1103"/>
      <c r="F988" s="1098"/>
    </row>
    <row r="989" spans="1:6" s="712" customFormat="1">
      <c r="A989" s="711"/>
      <c r="B989" s="601"/>
      <c r="C989" s="716"/>
      <c r="D989" s="601"/>
      <c r="E989" s="1103"/>
      <c r="F989" s="1098"/>
    </row>
    <row r="990" spans="1:6" s="712" customFormat="1">
      <c r="A990" s="711"/>
      <c r="B990" s="601" t="s">
        <v>627</v>
      </c>
      <c r="C990" s="716"/>
      <c r="D990" s="601"/>
      <c r="E990" s="1103"/>
      <c r="F990" s="1098"/>
    </row>
    <row r="991" spans="1:6" s="712" customFormat="1">
      <c r="A991" s="711"/>
      <c r="B991" s="578" t="s">
        <v>654</v>
      </c>
      <c r="C991" s="713"/>
      <c r="D991" s="579">
        <f>5.7+16.7+5.7</f>
        <v>28.099999999999998</v>
      </c>
      <c r="E991" s="1099"/>
      <c r="F991" s="1040"/>
    </row>
    <row r="992" spans="1:6" s="712" customFormat="1">
      <c r="A992" s="711"/>
      <c r="B992" s="716"/>
      <c r="C992" s="716"/>
      <c r="D992" s="716"/>
      <c r="E992" s="1103"/>
      <c r="F992" s="1098"/>
    </row>
    <row r="993" spans="1:6" s="712" customFormat="1">
      <c r="A993" s="711"/>
      <c r="B993" s="716" t="s">
        <v>1335</v>
      </c>
      <c r="C993" s="721" t="s">
        <v>618</v>
      </c>
      <c r="D993" s="716">
        <f>SUM(D986:D992)</f>
        <v>39.299999999999997</v>
      </c>
      <c r="E993" s="1103">
        <v>0</v>
      </c>
      <c r="F993" s="1040">
        <f>+D993*E993</f>
        <v>0</v>
      </c>
    </row>
    <row r="994" spans="1:6" s="712" customFormat="1">
      <c r="A994" s="711"/>
      <c r="B994" s="716"/>
      <c r="C994" s="721"/>
      <c r="D994" s="716"/>
      <c r="E994" s="1103"/>
      <c r="F994" s="1040"/>
    </row>
    <row r="995" spans="1:6" s="712" customFormat="1" ht="52.8">
      <c r="A995" s="711" t="s">
        <v>1336</v>
      </c>
      <c r="B995" s="723" t="s">
        <v>1337</v>
      </c>
      <c r="C995" s="721"/>
      <c r="D995" s="716"/>
      <c r="E995" s="1103"/>
      <c r="F995" s="1040"/>
    </row>
    <row r="996" spans="1:6" s="712" customFormat="1">
      <c r="A996" s="711"/>
      <c r="B996" s="718" t="s">
        <v>787</v>
      </c>
      <c r="C996" s="721"/>
      <c r="D996" s="716"/>
      <c r="E996" s="1103"/>
      <c r="F996" s="1040"/>
    </row>
    <row r="997" spans="1:6" s="712" customFormat="1">
      <c r="A997" s="711"/>
      <c r="B997" s="716"/>
      <c r="C997" s="721"/>
      <c r="D997" s="716"/>
      <c r="E997" s="1103"/>
      <c r="F997" s="1040"/>
    </row>
    <row r="998" spans="1:6" s="712" customFormat="1">
      <c r="A998" s="711"/>
      <c r="B998" s="716" t="s">
        <v>636</v>
      </c>
      <c r="C998" s="721"/>
      <c r="D998" s="716"/>
      <c r="E998" s="1103"/>
      <c r="F998" s="1040"/>
    </row>
    <row r="999" spans="1:6" s="712" customFormat="1" ht="26.4">
      <c r="A999" s="711"/>
      <c r="B999" s="726" t="s">
        <v>1338</v>
      </c>
      <c r="C999" s="721"/>
      <c r="D999" s="727">
        <f>9.9+9.8+10.1+38.55+13.9+21.36+11.85+36.15+25+10.7</f>
        <v>187.30999999999997</v>
      </c>
      <c r="E999" s="1103"/>
      <c r="F999" s="1040"/>
    </row>
    <row r="1000" spans="1:6" s="712" customFormat="1">
      <c r="A1000" s="711"/>
      <c r="B1000" s="716"/>
      <c r="C1000" s="721"/>
      <c r="D1000" s="716"/>
      <c r="E1000" s="1103"/>
      <c r="F1000" s="1040"/>
    </row>
    <row r="1001" spans="1:6" s="712" customFormat="1">
      <c r="A1001" s="711"/>
      <c r="B1001" s="716" t="s">
        <v>627</v>
      </c>
      <c r="C1001" s="721"/>
      <c r="D1001" s="716"/>
      <c r="E1001" s="1103"/>
      <c r="F1001" s="1040"/>
    </row>
    <row r="1002" spans="1:6" s="712" customFormat="1">
      <c r="A1002" s="711"/>
      <c r="B1002" s="716" t="s">
        <v>1339</v>
      </c>
      <c r="C1002" s="721"/>
      <c r="D1002" s="716">
        <f>10.7*2+17.9</f>
        <v>39.299999999999997</v>
      </c>
      <c r="E1002" s="1103"/>
      <c r="F1002" s="1040"/>
    </row>
    <row r="1003" spans="1:6" s="712" customFormat="1">
      <c r="A1003" s="711"/>
      <c r="B1003" s="716"/>
      <c r="C1003" s="721"/>
      <c r="D1003" s="716"/>
      <c r="E1003" s="1103"/>
      <c r="F1003" s="1040"/>
    </row>
    <row r="1004" spans="1:6" s="712" customFormat="1">
      <c r="A1004" s="711"/>
      <c r="B1004" s="716" t="s">
        <v>1340</v>
      </c>
      <c r="C1004" s="721" t="s">
        <v>713</v>
      </c>
      <c r="D1004" s="716">
        <f>SUM(D999:D1003)</f>
        <v>226.60999999999996</v>
      </c>
      <c r="E1004" s="1105">
        <v>0</v>
      </c>
      <c r="F1004" s="1040">
        <f>+D1004*E1004</f>
        <v>0</v>
      </c>
    </row>
    <row r="1005" spans="1:6" s="712" customFormat="1">
      <c r="A1005" s="711"/>
      <c r="B1005" s="716"/>
      <c r="C1005" s="721"/>
      <c r="D1005" s="716"/>
      <c r="E1005" s="1103"/>
      <c r="F1005" s="1040"/>
    </row>
    <row r="1006" spans="1:6" s="712" customFormat="1" ht="52.8">
      <c r="A1006" s="711" t="s">
        <v>1341</v>
      </c>
      <c r="B1006" s="848" t="s">
        <v>1342</v>
      </c>
      <c r="C1006" s="721"/>
      <c r="D1006" s="716"/>
      <c r="E1006" s="1103"/>
      <c r="F1006" s="1040"/>
    </row>
    <row r="1007" spans="1:6" s="712" customFormat="1" ht="66">
      <c r="A1007" s="711"/>
      <c r="B1007" s="848" t="s">
        <v>1343</v>
      </c>
      <c r="C1007" s="721"/>
      <c r="D1007" s="716"/>
      <c r="E1007" s="1103"/>
      <c r="F1007" s="1040"/>
    </row>
    <row r="1008" spans="1:6" s="712" customFormat="1" ht="39.6">
      <c r="A1008" s="788"/>
      <c r="B1008" s="790" t="s">
        <v>1344</v>
      </c>
      <c r="C1008" s="791"/>
      <c r="D1008" s="785"/>
      <c r="E1008" s="1095"/>
      <c r="F1008" s="1041"/>
    </row>
    <row r="1009" spans="1:6" s="712" customFormat="1" ht="79.2">
      <c r="A1009" s="711"/>
      <c r="B1009" s="848" t="s">
        <v>1345</v>
      </c>
      <c r="C1009" s="721"/>
      <c r="D1009" s="716"/>
      <c r="E1009" s="1103"/>
      <c r="F1009" s="1040"/>
    </row>
    <row r="1010" spans="1:6" s="712" customFormat="1" ht="26.4">
      <c r="A1010" s="711"/>
      <c r="B1010" s="716" t="s">
        <v>875</v>
      </c>
      <c r="C1010" s="721"/>
      <c r="D1010" s="716"/>
      <c r="E1010" s="1103"/>
      <c r="F1010" s="1040"/>
    </row>
    <row r="1011" spans="1:6" s="712" customFormat="1">
      <c r="A1011" s="711"/>
      <c r="B1011" s="716" t="s">
        <v>782</v>
      </c>
      <c r="C1011" s="721"/>
      <c r="D1011" s="716"/>
      <c r="E1011" s="1103"/>
      <c r="F1011" s="1040"/>
    </row>
    <row r="1012" spans="1:6" s="712" customFormat="1">
      <c r="A1012" s="711"/>
      <c r="B1012" s="716"/>
      <c r="C1012" s="721"/>
      <c r="D1012" s="716"/>
      <c r="E1012" s="1103"/>
      <c r="F1012" s="1040"/>
    </row>
    <row r="1013" spans="1:6" s="712" customFormat="1" ht="26.4">
      <c r="A1013" s="711"/>
      <c r="B1013" s="716" t="s">
        <v>1346</v>
      </c>
      <c r="C1013" s="721"/>
      <c r="D1013" s="716"/>
      <c r="E1013" s="1103"/>
      <c r="F1013" s="1040"/>
    </row>
    <row r="1014" spans="1:6" s="712" customFormat="1">
      <c r="A1014" s="711"/>
      <c r="B1014" s="716"/>
      <c r="C1014" s="721"/>
      <c r="D1014" s="716"/>
      <c r="E1014" s="1103"/>
      <c r="F1014" s="1040"/>
    </row>
    <row r="1015" spans="1:6" s="712" customFormat="1" ht="66">
      <c r="A1015" s="711"/>
      <c r="B1015" s="727" t="s">
        <v>1347</v>
      </c>
      <c r="C1015" s="721"/>
      <c r="D1015" s="728">
        <f>((1+1.05+8.01)+(1+1.05+10.37)+(1+1.05+12.72)+(1+1.05+15.08)+(1+1.05+15.08)+(1+1.05+17.43)+(1+1.05+19.08))*(0.75+0.49)+(2.4+0.49)*16.05+26.1</f>
        <v>211.51329999999999</v>
      </c>
      <c r="E1015" s="1105"/>
      <c r="F1015" s="1040"/>
    </row>
    <row r="1016" spans="1:6" s="712" customFormat="1">
      <c r="A1016" s="711"/>
      <c r="B1016" s="727"/>
      <c r="C1016" s="721"/>
      <c r="D1016" s="728"/>
      <c r="E1016" s="1105"/>
      <c r="F1016" s="1040"/>
    </row>
    <row r="1017" spans="1:6" s="712" customFormat="1">
      <c r="A1017" s="711"/>
      <c r="B1017" s="716" t="s">
        <v>1348</v>
      </c>
      <c r="C1017" s="716"/>
      <c r="D1017" s="716"/>
      <c r="E1017" s="1103"/>
      <c r="F1017" s="1098"/>
    </row>
    <row r="1018" spans="1:6" s="712" customFormat="1" ht="26.4">
      <c r="A1018" s="711"/>
      <c r="B1018" s="632" t="s">
        <v>1349</v>
      </c>
      <c r="C1018" s="716"/>
      <c r="D1018" s="632">
        <f>2*(0.165+0.25)*3*2.1+2*(0.16+0.3)*5*1+2*1+2*(0.175+0.28)*20+2.1*1.1</f>
        <v>32.338999999999999</v>
      </c>
      <c r="E1018" s="1103"/>
      <c r="F1018" s="1098"/>
    </row>
    <row r="1019" spans="1:6" s="712" customFormat="1">
      <c r="A1019" s="711"/>
      <c r="B1019" s="578"/>
      <c r="C1019" s="713"/>
      <c r="D1019" s="579"/>
      <c r="E1019" s="1099"/>
      <c r="F1019" s="1040"/>
    </row>
    <row r="1020" spans="1:6" s="712" customFormat="1">
      <c r="A1020" s="711"/>
      <c r="B1020" s="566" t="s">
        <v>1350</v>
      </c>
      <c r="C1020" s="721" t="s">
        <v>618</v>
      </c>
      <c r="D1020" s="728">
        <f>SUM(D1015:D1019)</f>
        <v>243.85229999999999</v>
      </c>
      <c r="E1020" s="1105">
        <v>0</v>
      </c>
      <c r="F1020" s="1040">
        <f>+D1020*E1020</f>
        <v>0</v>
      </c>
    </row>
    <row r="1021" spans="1:6" s="712" customFormat="1">
      <c r="A1021" s="711"/>
      <c r="B1021" s="566"/>
      <c r="C1021" s="721"/>
      <c r="D1021" s="567"/>
      <c r="E1021" s="1099"/>
      <c r="F1021" s="1040"/>
    </row>
    <row r="1022" spans="1:6" s="712" customFormat="1" ht="39.6">
      <c r="A1022" s="711" t="s">
        <v>1351</v>
      </c>
      <c r="B1022" s="566" t="s">
        <v>1352</v>
      </c>
      <c r="C1022" s="721"/>
      <c r="D1022" s="567"/>
      <c r="E1022" s="1099"/>
      <c r="F1022" s="1040"/>
    </row>
    <row r="1023" spans="1:6" s="712" customFormat="1" ht="39.6">
      <c r="A1023" s="711"/>
      <c r="B1023" s="566" t="s">
        <v>1353</v>
      </c>
      <c r="C1023" s="721"/>
      <c r="D1023" s="567"/>
      <c r="E1023" s="1099"/>
      <c r="F1023" s="1040"/>
    </row>
    <row r="1024" spans="1:6" s="712" customFormat="1">
      <c r="A1024" s="711"/>
      <c r="B1024" s="716" t="s">
        <v>782</v>
      </c>
      <c r="C1024" s="721"/>
      <c r="D1024" s="567"/>
      <c r="E1024" s="1099"/>
      <c r="F1024" s="1040"/>
    </row>
    <row r="1025" spans="1:6" s="712" customFormat="1">
      <c r="A1025" s="711"/>
      <c r="B1025" s="566"/>
      <c r="C1025" s="721"/>
      <c r="D1025" s="567"/>
      <c r="E1025" s="1099"/>
      <c r="F1025" s="1040"/>
    </row>
    <row r="1026" spans="1:6" s="712" customFormat="1" ht="66">
      <c r="A1026" s="711"/>
      <c r="B1026" s="727" t="s">
        <v>1347</v>
      </c>
      <c r="C1026" s="721"/>
      <c r="D1026" s="728">
        <f>((1+1.05+8.01)+(1+1.05+10.37)+(1+1.05+12.72)+(1+1.05+15.08)+(1+1.05+15.08)+(1+1.05+17.43)+(1+1.05+19.08))*(0.75+0.49)+(2.4+0.49)*16.05+26.1</f>
        <v>211.51329999999999</v>
      </c>
      <c r="E1026" s="1099"/>
      <c r="F1026" s="1040"/>
    </row>
    <row r="1027" spans="1:6" s="712" customFormat="1">
      <c r="A1027" s="711"/>
      <c r="B1027" s="632"/>
      <c r="C1027" s="721"/>
      <c r="D1027" s="680"/>
      <c r="E1027" s="1099"/>
      <c r="F1027" s="1040"/>
    </row>
    <row r="1028" spans="1:6" s="712" customFormat="1">
      <c r="A1028" s="711"/>
      <c r="B1028" s="716" t="s">
        <v>1348</v>
      </c>
      <c r="C1028" s="716"/>
      <c r="D1028" s="716"/>
      <c r="E1028" s="1103"/>
      <c r="F1028" s="1098"/>
    </row>
    <row r="1029" spans="1:6" s="712" customFormat="1" ht="26.4">
      <c r="A1029" s="711"/>
      <c r="B1029" s="632" t="s">
        <v>1349</v>
      </c>
      <c r="C1029" s="716"/>
      <c r="D1029" s="632">
        <f>2*(0.165+0.25)*3*2.1+2*(0.16+0.3)*5*1+2*1+2*(0.175+0.28)*20+2.1*1.1</f>
        <v>32.338999999999999</v>
      </c>
      <c r="E1029" s="1103"/>
      <c r="F1029" s="1098"/>
    </row>
    <row r="1030" spans="1:6" s="712" customFormat="1">
      <c r="A1030" s="711"/>
      <c r="B1030" s="578"/>
      <c r="C1030" s="713"/>
      <c r="D1030" s="579"/>
      <c r="E1030" s="1099"/>
      <c r="F1030" s="1040"/>
    </row>
    <row r="1031" spans="1:6" s="712" customFormat="1">
      <c r="A1031" s="711"/>
      <c r="B1031" s="566" t="s">
        <v>1354</v>
      </c>
      <c r="C1031" s="713" t="s">
        <v>618</v>
      </c>
      <c r="D1031" s="728">
        <f>SUM(D1026:D1030)</f>
        <v>243.85229999999999</v>
      </c>
      <c r="E1031" s="1099">
        <v>0</v>
      </c>
      <c r="F1031" s="1040">
        <f>+D1031*E1031</f>
        <v>0</v>
      </c>
    </row>
    <row r="1032" spans="1:6" s="712" customFormat="1" ht="13.8" thickBot="1">
      <c r="A1032" s="724"/>
      <c r="B1032" s="841"/>
      <c r="C1032" s="725"/>
      <c r="D1032" s="840"/>
      <c r="E1032" s="1106"/>
      <c r="F1032" s="1067"/>
    </row>
    <row r="1033" spans="1:6" ht="16.2" thickTop="1" thickBot="1">
      <c r="A1033" s="611" t="str">
        <f>A969</f>
        <v>14.</v>
      </c>
      <c r="B1033" s="589" t="s">
        <v>1355</v>
      </c>
      <c r="C1033" s="714"/>
      <c r="D1033" s="715"/>
      <c r="E1033" s="1107"/>
      <c r="F1033" s="1108">
        <f>SUM(F974:F1031)</f>
        <v>0</v>
      </c>
    </row>
    <row r="1034" spans="1:6" ht="16.2" thickTop="1" thickBot="1">
      <c r="A1034" s="625" t="s">
        <v>1356</v>
      </c>
      <c r="B1034" s="626" t="s">
        <v>1357</v>
      </c>
      <c r="C1034" s="697"/>
      <c r="D1034" s="698"/>
      <c r="E1034" s="1088"/>
      <c r="F1034" s="1089"/>
    </row>
    <row r="1035" spans="1:6" ht="15.6" thickTop="1">
      <c r="A1035" s="636"/>
      <c r="B1035" s="637"/>
      <c r="C1035" s="700"/>
      <c r="D1035" s="701"/>
      <c r="E1035" s="1090"/>
      <c r="F1035" s="1091"/>
    </row>
    <row r="1036" spans="1:6" s="712" customFormat="1" ht="79.2">
      <c r="A1036" s="711" t="s">
        <v>1358</v>
      </c>
      <c r="B1036" s="716" t="s">
        <v>1359</v>
      </c>
      <c r="C1036" s="716"/>
      <c r="D1036" s="716"/>
      <c r="E1036" s="1103"/>
      <c r="F1036" s="1098"/>
    </row>
    <row r="1037" spans="1:6" s="712" customFormat="1">
      <c r="A1037" s="711"/>
      <c r="B1037" s="716" t="s">
        <v>1360</v>
      </c>
      <c r="C1037" s="716"/>
      <c r="D1037" s="716"/>
      <c r="E1037" s="1103"/>
      <c r="F1037" s="1098"/>
    </row>
    <row r="1038" spans="1:6" s="712" customFormat="1">
      <c r="A1038" s="711"/>
      <c r="B1038" s="716"/>
      <c r="C1038" s="716"/>
      <c r="D1038" s="716"/>
      <c r="E1038" s="1103"/>
      <c r="F1038" s="1098"/>
    </row>
    <row r="1039" spans="1:6" s="712" customFormat="1">
      <c r="A1039" s="711"/>
      <c r="B1039" s="570" t="s">
        <v>636</v>
      </c>
      <c r="C1039" s="849"/>
      <c r="D1039" s="849"/>
      <c r="E1039" s="1103"/>
      <c r="F1039" s="1098"/>
    </row>
    <row r="1040" spans="1:6" s="712" customFormat="1" ht="39.6">
      <c r="A1040" s="711"/>
      <c r="B1040" s="643" t="s">
        <v>1361</v>
      </c>
      <c r="C1040" s="556" t="s">
        <v>901</v>
      </c>
      <c r="D1040" s="572">
        <f>1.5*(9.9+9.8+10.1+38.55+13.9+21.35+11.85+36.15+25+10.7)+6.5*2+0.5*36.15</f>
        <v>312.02499999999998</v>
      </c>
      <c r="E1040" s="1103">
        <v>0</v>
      </c>
      <c r="F1040" s="1040">
        <f>+D1040*E1040</f>
        <v>0</v>
      </c>
    </row>
    <row r="1041" spans="1:6" s="712" customFormat="1">
      <c r="A1041" s="711"/>
      <c r="B1041" s="643"/>
      <c r="C1041" s="849"/>
      <c r="D1041" s="643"/>
      <c r="E1041" s="1103"/>
      <c r="F1041" s="1098"/>
    </row>
    <row r="1042" spans="1:6" s="712" customFormat="1" ht="39.6">
      <c r="A1042" s="711" t="s">
        <v>1362</v>
      </c>
      <c r="B1042" s="716" t="s">
        <v>1363</v>
      </c>
      <c r="C1042" s="849"/>
      <c r="D1042" s="643"/>
      <c r="E1042" s="1103"/>
      <c r="F1042" s="1098"/>
    </row>
    <row r="1043" spans="1:6" s="712" customFormat="1" ht="26.4">
      <c r="A1043" s="711"/>
      <c r="B1043" s="716" t="s">
        <v>1364</v>
      </c>
      <c r="C1043" s="849"/>
      <c r="D1043" s="643"/>
      <c r="E1043" s="1103"/>
      <c r="F1043" s="1098"/>
    </row>
    <row r="1044" spans="1:6" s="712" customFormat="1" ht="52.8">
      <c r="A1044" s="711"/>
      <c r="B1044" s="716" t="s">
        <v>1365</v>
      </c>
      <c r="C1044" s="849"/>
      <c r="D1044" s="643"/>
      <c r="E1044" s="1103"/>
      <c r="F1044" s="1098"/>
    </row>
    <row r="1045" spans="1:6" s="712" customFormat="1">
      <c r="A1045" s="711"/>
      <c r="B1045" s="716" t="s">
        <v>1360</v>
      </c>
      <c r="C1045" s="849"/>
      <c r="D1045" s="643"/>
      <c r="E1045" s="1103"/>
      <c r="F1045" s="1098"/>
    </row>
    <row r="1046" spans="1:6" s="712" customFormat="1">
      <c r="A1046" s="711"/>
      <c r="B1046" s="643"/>
      <c r="C1046" s="849"/>
      <c r="D1046" s="643"/>
      <c r="E1046" s="1103"/>
      <c r="F1046" s="1098"/>
    </row>
    <row r="1047" spans="1:6" s="712" customFormat="1">
      <c r="A1047" s="711"/>
      <c r="B1047" s="570" t="s">
        <v>627</v>
      </c>
      <c r="C1047" s="849"/>
      <c r="D1047" s="849"/>
      <c r="E1047" s="1103"/>
      <c r="F1047" s="1098"/>
    </row>
    <row r="1048" spans="1:6" s="712" customFormat="1" ht="26.4">
      <c r="A1048" s="711"/>
      <c r="B1048" s="643" t="s">
        <v>818</v>
      </c>
      <c r="C1048" s="556"/>
      <c r="D1048" s="572">
        <f>2*(9.9+9.8+10.1+38.55+13.9+21.35+11.85+36.15+25+10.7)</f>
        <v>374.59999999999997</v>
      </c>
      <c r="E1048" s="1103"/>
      <c r="F1048" s="1098"/>
    </row>
    <row r="1049" spans="1:6" s="712" customFormat="1" ht="39.6">
      <c r="A1049" s="711"/>
      <c r="B1049" s="643" t="s">
        <v>1366</v>
      </c>
      <c r="C1049" s="556"/>
      <c r="D1049" s="572">
        <f>3.22*(13.95+40.8+13.95+41.55)-(2.1*2.4*2+2.1*3.6*2+(0.65*2*2*2+0.8*2.8*2)-3*6)</f>
        <v>338.125</v>
      </c>
      <c r="E1049" s="1103"/>
      <c r="F1049" s="1098"/>
    </row>
    <row r="1050" spans="1:6" s="712" customFormat="1">
      <c r="A1050" s="711"/>
      <c r="B1050" s="716"/>
      <c r="C1050" s="716"/>
      <c r="D1050" s="716"/>
      <c r="E1050" s="1103"/>
      <c r="F1050" s="1098"/>
    </row>
    <row r="1051" spans="1:6" s="712" customFormat="1" ht="26.4">
      <c r="A1051" s="711"/>
      <c r="B1051" s="716" t="s">
        <v>1445</v>
      </c>
      <c r="C1051" s="716"/>
      <c r="D1051" s="716"/>
      <c r="E1051" s="1103"/>
      <c r="F1051" s="1098"/>
    </row>
    <row r="1052" spans="1:6" s="712" customFormat="1">
      <c r="A1052" s="711"/>
      <c r="B1052" s="850" t="s">
        <v>636</v>
      </c>
      <c r="C1052" s="556"/>
      <c r="D1052" s="616"/>
      <c r="E1052" s="1103"/>
      <c r="F1052" s="1098"/>
    </row>
    <row r="1053" spans="1:6" s="712" customFormat="1">
      <c r="A1053" s="711"/>
      <c r="B1053" s="851" t="s">
        <v>1368</v>
      </c>
      <c r="C1053" s="556"/>
      <c r="D1053" s="632">
        <f>19.75+3.14</f>
        <v>22.89</v>
      </c>
      <c r="E1053" s="1103"/>
      <c r="F1053" s="1098"/>
    </row>
    <row r="1054" spans="1:6" s="712" customFormat="1">
      <c r="A1054" s="711"/>
      <c r="B1054" s="850"/>
      <c r="C1054" s="556"/>
      <c r="D1054" s="616"/>
      <c r="E1054" s="1103"/>
      <c r="F1054" s="1098"/>
    </row>
    <row r="1055" spans="1:6" s="712" customFormat="1">
      <c r="A1055" s="711"/>
      <c r="B1055" s="850" t="s">
        <v>898</v>
      </c>
      <c r="C1055" s="556"/>
      <c r="D1055" s="616"/>
      <c r="E1055" s="1103"/>
      <c r="F1055" s="1098"/>
    </row>
    <row r="1056" spans="1:6" s="712" customFormat="1">
      <c r="A1056" s="711"/>
      <c r="B1056" s="852" t="s">
        <v>899</v>
      </c>
      <c r="C1056" s="556"/>
      <c r="D1056" s="650">
        <f>6.45+29.7+6.45+72.55</f>
        <v>115.15</v>
      </c>
      <c r="E1056" s="1103"/>
      <c r="F1056" s="1098"/>
    </row>
    <row r="1057" spans="1:6" s="712" customFormat="1">
      <c r="A1057" s="711"/>
      <c r="B1057" s="850"/>
      <c r="C1057" s="556"/>
      <c r="D1057" s="616"/>
      <c r="E1057" s="1103"/>
      <c r="F1057" s="1098"/>
    </row>
    <row r="1058" spans="1:6" s="712" customFormat="1">
      <c r="A1058" s="711"/>
      <c r="B1058" s="850" t="s">
        <v>900</v>
      </c>
      <c r="C1058" s="556" t="s">
        <v>901</v>
      </c>
      <c r="D1058" s="728">
        <f>SUM(D1047:D1057)</f>
        <v>850.76499999999987</v>
      </c>
      <c r="E1058" s="1103">
        <v>0</v>
      </c>
      <c r="F1058" s="1040">
        <f>+D1058*E1058</f>
        <v>0</v>
      </c>
    </row>
    <row r="1059" spans="1:6" s="712" customFormat="1">
      <c r="A1059" s="711"/>
      <c r="B1059" s="850"/>
      <c r="C1059" s="556"/>
      <c r="D1059" s="728"/>
      <c r="E1059" s="1103"/>
      <c r="F1059" s="1040"/>
    </row>
    <row r="1060" spans="1:6" s="712" customFormat="1" ht="39.6">
      <c r="A1060" s="711" t="s">
        <v>1369</v>
      </c>
      <c r="B1060" s="716" t="s">
        <v>1370</v>
      </c>
      <c r="C1060" s="556"/>
      <c r="D1060" s="728"/>
      <c r="E1060" s="1103"/>
      <c r="F1060" s="1040"/>
    </row>
    <row r="1061" spans="1:6" s="712" customFormat="1" ht="26.4">
      <c r="A1061" s="711"/>
      <c r="B1061" s="716" t="s">
        <v>1364</v>
      </c>
      <c r="C1061" s="556"/>
      <c r="D1061" s="728"/>
      <c r="E1061" s="1103"/>
      <c r="F1061" s="1040"/>
    </row>
    <row r="1062" spans="1:6" s="712" customFormat="1" ht="52.8">
      <c r="A1062" s="788"/>
      <c r="B1062" s="785" t="s">
        <v>1365</v>
      </c>
      <c r="C1062" s="7"/>
      <c r="D1062" s="792"/>
      <c r="E1062" s="1095"/>
      <c r="F1062" s="1041"/>
    </row>
    <row r="1063" spans="1:6" s="712" customFormat="1">
      <c r="A1063" s="711"/>
      <c r="B1063" s="716" t="s">
        <v>1360</v>
      </c>
      <c r="C1063" s="556"/>
      <c r="D1063" s="728"/>
      <c r="E1063" s="1103"/>
      <c r="F1063" s="1040"/>
    </row>
    <row r="1064" spans="1:6" s="712" customFormat="1">
      <c r="A1064" s="711"/>
      <c r="B1064" s="850"/>
      <c r="C1064" s="556"/>
      <c r="D1064" s="728"/>
      <c r="E1064" s="1103"/>
      <c r="F1064" s="1040"/>
    </row>
    <row r="1065" spans="1:6" s="712" customFormat="1" ht="26.4">
      <c r="A1065" s="711"/>
      <c r="B1065" s="716" t="s">
        <v>1367</v>
      </c>
      <c r="C1065" s="556"/>
      <c r="D1065" s="728"/>
      <c r="E1065" s="1103"/>
      <c r="F1065" s="1040"/>
    </row>
    <row r="1066" spans="1:6" s="712" customFormat="1">
      <c r="A1066" s="711"/>
      <c r="B1066" s="851" t="s">
        <v>1371</v>
      </c>
      <c r="C1066" s="556" t="s">
        <v>901</v>
      </c>
      <c r="D1066" s="632">
        <f>168.32-19.75-3.14</f>
        <v>145.43</v>
      </c>
      <c r="E1066" s="1103">
        <v>0</v>
      </c>
      <c r="F1066" s="1040">
        <f>+D1066*E1066</f>
        <v>0</v>
      </c>
    </row>
    <row r="1067" spans="1:6" ht="13.8" thickBot="1">
      <c r="A1067" s="730"/>
      <c r="B1067" s="348"/>
      <c r="C1067" s="713"/>
      <c r="D1067" s="691"/>
      <c r="E1067" s="1109"/>
      <c r="F1067" s="1040"/>
    </row>
    <row r="1068" spans="1:6" ht="16.2" thickTop="1" thickBot="1">
      <c r="A1068" s="611" t="str">
        <f>A1034</f>
        <v>15.</v>
      </c>
      <c r="B1068" s="589" t="s">
        <v>1372</v>
      </c>
      <c r="C1068" s="731"/>
      <c r="D1068" s="732"/>
      <c r="E1068" s="1110"/>
      <c r="F1068" s="1043">
        <f>SUM(F1036:F1067)</f>
        <v>0</v>
      </c>
    </row>
    <row r="1069" spans="1:6" ht="16.2" thickTop="1" thickBot="1">
      <c r="A1069" s="625" t="s">
        <v>1373</v>
      </c>
      <c r="B1069" s="626" t="s">
        <v>1374</v>
      </c>
      <c r="C1069" s="697"/>
      <c r="D1069" s="698"/>
      <c r="E1069" s="1088"/>
      <c r="F1069" s="1089"/>
    </row>
    <row r="1070" spans="1:6" ht="15.6" thickTop="1">
      <c r="A1070" s="636"/>
      <c r="B1070" s="637"/>
      <c r="C1070" s="700"/>
      <c r="D1070" s="701"/>
      <c r="E1070" s="1090"/>
      <c r="F1070" s="1091"/>
    </row>
    <row r="1071" spans="1:6" s="712" customFormat="1" ht="79.2">
      <c r="A1071" s="711" t="s">
        <v>1375</v>
      </c>
      <c r="B1071" s="560" t="s">
        <v>1376</v>
      </c>
      <c r="C1071" s="691"/>
      <c r="D1071" s="691"/>
      <c r="E1071" s="1094"/>
      <c r="F1071" s="1098"/>
    </row>
    <row r="1072" spans="1:6" ht="15">
      <c r="A1072" s="671"/>
      <c r="B1072" s="733" t="s">
        <v>782</v>
      </c>
      <c r="C1072" s="734"/>
      <c r="D1072" s="735"/>
      <c r="E1072" s="1111"/>
      <c r="F1072" s="1112"/>
    </row>
    <row r="1073" spans="1:6" ht="15">
      <c r="A1073" s="671"/>
      <c r="B1073" s="560"/>
      <c r="C1073" s="734"/>
      <c r="D1073" s="735"/>
      <c r="E1073" s="1111"/>
      <c r="F1073" s="1112"/>
    </row>
    <row r="1074" spans="1:6" ht="15">
      <c r="A1074" s="671"/>
      <c r="B1074" s="566" t="s">
        <v>1377</v>
      </c>
      <c r="C1074" s="736" t="s">
        <v>618</v>
      </c>
      <c r="D1074" s="729">
        <f>13.15*77.1</f>
        <v>1013.865</v>
      </c>
      <c r="E1074" s="1109">
        <v>0</v>
      </c>
      <c r="F1074" s="1035">
        <f>+D1074*E1074</f>
        <v>0</v>
      </c>
    </row>
    <row r="1075" spans="1:6" ht="15">
      <c r="A1075" s="671"/>
      <c r="B1075" s="560"/>
      <c r="C1075" s="734"/>
      <c r="D1075" s="735"/>
      <c r="E1075" s="1111"/>
      <c r="F1075" s="1112"/>
    </row>
    <row r="1076" spans="1:6" s="712" customFormat="1" ht="92.4">
      <c r="A1076" s="711" t="s">
        <v>1378</v>
      </c>
      <c r="B1076" s="560" t="s">
        <v>1379</v>
      </c>
      <c r="C1076" s="691"/>
      <c r="D1076" s="691"/>
      <c r="E1076" s="1094"/>
      <c r="F1076" s="1113"/>
    </row>
    <row r="1077" spans="1:6" s="712" customFormat="1" ht="145.19999999999999">
      <c r="A1077" s="711"/>
      <c r="B1077" s="560" t="s">
        <v>1380</v>
      </c>
      <c r="C1077" s="691"/>
      <c r="D1077" s="691"/>
      <c r="E1077" s="1094"/>
      <c r="F1077" s="1113"/>
    </row>
    <row r="1078" spans="1:6" s="712" customFormat="1" ht="52.8">
      <c r="A1078" s="711"/>
      <c r="B1078" s="560" t="s">
        <v>1381</v>
      </c>
      <c r="C1078" s="691"/>
      <c r="D1078" s="691"/>
      <c r="E1078" s="1094"/>
      <c r="F1078" s="1113"/>
    </row>
    <row r="1079" spans="1:6" s="712" customFormat="1" ht="26.4">
      <c r="A1079" s="711"/>
      <c r="B1079" s="560" t="s">
        <v>1382</v>
      </c>
      <c r="C1079" s="691"/>
      <c r="D1079" s="691"/>
      <c r="E1079" s="1094"/>
      <c r="F1079" s="1113"/>
    </row>
    <row r="1080" spans="1:6" s="712" customFormat="1" ht="26.4">
      <c r="A1080" s="711"/>
      <c r="B1080" s="560" t="s">
        <v>1383</v>
      </c>
      <c r="C1080" s="691"/>
      <c r="D1080" s="691"/>
      <c r="E1080" s="1094"/>
      <c r="F1080" s="1113"/>
    </row>
    <row r="1081" spans="1:6" s="712" customFormat="1">
      <c r="A1081" s="711"/>
      <c r="B1081" s="601"/>
      <c r="C1081" s="691"/>
      <c r="D1081" s="691"/>
      <c r="E1081" s="1094"/>
      <c r="F1081" s="1098"/>
    </row>
    <row r="1082" spans="1:6" s="712" customFormat="1">
      <c r="A1082" s="711"/>
      <c r="B1082" s="632" t="s">
        <v>1384</v>
      </c>
      <c r="C1082" s="1" t="s">
        <v>618</v>
      </c>
      <c r="D1082" s="632">
        <f>4*70.04</f>
        <v>280.16000000000003</v>
      </c>
      <c r="E1082" s="1109">
        <v>0</v>
      </c>
      <c r="F1082" s="1035">
        <f>+D1082*E1082</f>
        <v>0</v>
      </c>
    </row>
    <row r="1083" spans="1:6" s="712" customFormat="1">
      <c r="A1083" s="788"/>
      <c r="B1083" s="775"/>
      <c r="C1083" s="785"/>
      <c r="D1083" s="785"/>
      <c r="E1083" s="1095"/>
      <c r="F1083" s="1104"/>
    </row>
    <row r="1084" spans="1:6" s="712" customFormat="1" ht="66">
      <c r="A1084" s="711" t="s">
        <v>1385</v>
      </c>
      <c r="B1084" s="560" t="s">
        <v>1386</v>
      </c>
      <c r="C1084" s="691"/>
      <c r="D1084" s="691"/>
      <c r="E1084" s="1094"/>
      <c r="F1084" s="1113"/>
    </row>
    <row r="1085" spans="1:6" s="712" customFormat="1" ht="39.6">
      <c r="A1085" s="711"/>
      <c r="B1085" s="560" t="s">
        <v>1387</v>
      </c>
      <c r="C1085" s="691"/>
      <c r="D1085" s="691"/>
      <c r="E1085" s="1094"/>
      <c r="F1085" s="1113"/>
    </row>
    <row r="1086" spans="1:6" s="712" customFormat="1">
      <c r="A1086" s="711"/>
      <c r="B1086" s="560"/>
      <c r="C1086" s="691"/>
      <c r="D1086" s="691"/>
      <c r="E1086" s="1094"/>
      <c r="F1086" s="1113"/>
    </row>
    <row r="1087" spans="1:6" s="712" customFormat="1" ht="39.6">
      <c r="A1087" s="711"/>
      <c r="B1087" s="560" t="s">
        <v>816</v>
      </c>
      <c r="C1087" s="691"/>
      <c r="D1087" s="691"/>
      <c r="E1087" s="1094"/>
      <c r="F1087" s="1113"/>
    </row>
    <row r="1088" spans="1:6" s="712" customFormat="1">
      <c r="A1088" s="711"/>
      <c r="B1088" s="560" t="s">
        <v>811</v>
      </c>
      <c r="C1088" s="691"/>
      <c r="D1088" s="691"/>
      <c r="E1088" s="1042"/>
      <c r="F1088" s="1046"/>
    </row>
    <row r="1089" spans="1:6" s="712" customFormat="1">
      <c r="A1089" s="711"/>
      <c r="B1089" s="560"/>
      <c r="C1089" s="691"/>
      <c r="D1089" s="691"/>
      <c r="E1089" s="1042"/>
      <c r="F1089" s="1046"/>
    </row>
    <row r="1090" spans="1:6" s="712" customFormat="1" ht="26.4">
      <c r="A1090" s="711"/>
      <c r="B1090" s="566" t="s">
        <v>1388</v>
      </c>
      <c r="C1090" s="713" t="s">
        <v>618</v>
      </c>
      <c r="D1090" s="567">
        <f>2.8*(70.04-2*2-6.9-3.05*2-9.2)+2.48*(2*2+6.9+3.05*2+9.2)</f>
        <v>187.72800000000001</v>
      </c>
      <c r="E1090" s="1042">
        <v>0</v>
      </c>
      <c r="F1090" s="1046">
        <f>+D1090*E1090</f>
        <v>0</v>
      </c>
    </row>
    <row r="1091" spans="1:6" s="712" customFormat="1">
      <c r="A1091" s="711"/>
      <c r="B1091" s="560"/>
      <c r="C1091" s="691"/>
      <c r="D1091" s="691"/>
      <c r="E1091" s="1042"/>
      <c r="F1091" s="1046"/>
    </row>
    <row r="1092" spans="1:6" s="712" customFormat="1" ht="52.8">
      <c r="A1092" s="711" t="s">
        <v>1389</v>
      </c>
      <c r="B1092" s="560" t="s">
        <v>1390</v>
      </c>
      <c r="C1092" s="691"/>
      <c r="D1092" s="691"/>
      <c r="E1092" s="1042"/>
      <c r="F1092" s="1046"/>
    </row>
    <row r="1093" spans="1:6" s="712" customFormat="1" ht="92.4">
      <c r="A1093" s="711"/>
      <c r="B1093" s="560" t="s">
        <v>1391</v>
      </c>
      <c r="C1093" s="691"/>
      <c r="D1093" s="691"/>
      <c r="E1093" s="1042"/>
      <c r="F1093" s="1046"/>
    </row>
    <row r="1094" spans="1:6" s="712" customFormat="1" ht="39.6">
      <c r="A1094" s="711"/>
      <c r="B1094" s="560" t="s">
        <v>816</v>
      </c>
      <c r="C1094" s="691"/>
      <c r="D1094" s="691"/>
      <c r="E1094" s="1042"/>
      <c r="F1094" s="1046"/>
    </row>
    <row r="1095" spans="1:6" s="712" customFormat="1">
      <c r="A1095" s="711"/>
      <c r="B1095" s="560" t="s">
        <v>811</v>
      </c>
      <c r="C1095" s="691"/>
      <c r="D1095" s="691"/>
      <c r="E1095" s="1042"/>
      <c r="F1095" s="1046"/>
    </row>
    <row r="1096" spans="1:6" s="712" customFormat="1">
      <c r="A1096" s="711"/>
      <c r="B1096" s="601"/>
      <c r="C1096" s="691"/>
      <c r="D1096" s="691"/>
      <c r="E1096" s="1042"/>
      <c r="F1096" s="1046"/>
    </row>
    <row r="1097" spans="1:6" s="712" customFormat="1">
      <c r="A1097" s="711"/>
      <c r="B1097" s="601" t="s">
        <v>1392</v>
      </c>
      <c r="C1097" s="691"/>
      <c r="D1097" s="691"/>
      <c r="E1097" s="1042"/>
      <c r="F1097" s="1046"/>
    </row>
    <row r="1098" spans="1:6" s="712" customFormat="1" ht="39.6">
      <c r="A1098" s="711"/>
      <c r="B1098" s="632" t="s">
        <v>1393</v>
      </c>
      <c r="C1098" s="713" t="s">
        <v>618</v>
      </c>
      <c r="D1098" s="632">
        <f>3.93*(77.1-2*2-6.9-3.05*2-9.2)+(0.56+4)*(2*2+6.9+3.05*2+9.2)+2.45*13.85/2*2</f>
        <v>353.44150000000002</v>
      </c>
      <c r="E1098" s="1042">
        <v>0</v>
      </c>
      <c r="F1098" s="1046">
        <f>+D1098*E1098</f>
        <v>0</v>
      </c>
    </row>
    <row r="1099" spans="1:6" s="712" customFormat="1">
      <c r="A1099" s="711"/>
      <c r="B1099" s="601"/>
      <c r="C1099" s="691"/>
      <c r="D1099" s="691"/>
      <c r="E1099" s="1042"/>
      <c r="F1099" s="1046"/>
    </row>
    <row r="1100" spans="1:6" s="712" customFormat="1">
      <c r="A1100" s="711"/>
      <c r="B1100" s="601" t="s">
        <v>1394</v>
      </c>
      <c r="C1100" s="691"/>
      <c r="D1100" s="691"/>
      <c r="E1100" s="1042"/>
      <c r="F1100" s="1046"/>
    </row>
    <row r="1101" spans="1:6" s="712" customFormat="1" ht="26.4">
      <c r="A1101" s="711"/>
      <c r="B1101" s="566" t="s">
        <v>1388</v>
      </c>
      <c r="C1101" s="713" t="s">
        <v>618</v>
      </c>
      <c r="D1101" s="567">
        <f>2.8*(70.04-2*2-6.9-3.05*2-9.2)+2.48*(2*2+6.9+3.05*2+9.2)</f>
        <v>187.72800000000001</v>
      </c>
      <c r="E1101" s="1042">
        <v>0</v>
      </c>
      <c r="F1101" s="1046">
        <f>+D1101*E1101</f>
        <v>0</v>
      </c>
    </row>
    <row r="1102" spans="1:6" s="712" customFormat="1">
      <c r="A1102" s="711"/>
      <c r="B1102" s="601"/>
      <c r="C1102" s="691"/>
      <c r="D1102" s="691"/>
      <c r="E1102" s="1094"/>
      <c r="F1102" s="1113"/>
    </row>
    <row r="1103" spans="1:6" s="712" customFormat="1" ht="39.6">
      <c r="A1103" s="711" t="s">
        <v>1395</v>
      </c>
      <c r="B1103" s="601" t="s">
        <v>1396</v>
      </c>
      <c r="C1103" s="691"/>
      <c r="D1103" s="691"/>
      <c r="E1103" s="1094"/>
      <c r="F1103" s="1113"/>
    </row>
    <row r="1104" spans="1:6" s="712" customFormat="1" ht="39.6">
      <c r="A1104" s="711"/>
      <c r="B1104" s="560" t="s">
        <v>1397</v>
      </c>
      <c r="C1104" s="691"/>
      <c r="D1104" s="691"/>
      <c r="E1104" s="1094"/>
      <c r="F1104" s="1113"/>
    </row>
    <row r="1105" spans="1:9" s="712" customFormat="1">
      <c r="A1105" s="711"/>
      <c r="B1105" s="560" t="s">
        <v>811</v>
      </c>
      <c r="C1105" s="691"/>
      <c r="D1105" s="691"/>
      <c r="E1105" s="1094"/>
      <c r="F1105" s="1113"/>
    </row>
    <row r="1106" spans="1:9" s="712" customFormat="1">
      <c r="A1106" s="711"/>
      <c r="B1106" s="601"/>
      <c r="C1106" s="691"/>
      <c r="D1106" s="691"/>
      <c r="E1106" s="1094"/>
      <c r="F1106" s="1113"/>
    </row>
    <row r="1107" spans="1:9" s="712" customFormat="1" ht="26.4">
      <c r="A1107" s="711"/>
      <c r="B1107" s="632" t="s">
        <v>1398</v>
      </c>
      <c r="C1107" s="713" t="s">
        <v>618</v>
      </c>
      <c r="D1107" s="632">
        <f>2*(0.97*7.8*2+0.97*(2*2+6.9+3.05*2+9.2*2))</f>
        <v>98.94</v>
      </c>
      <c r="E1107" s="1042">
        <v>0</v>
      </c>
      <c r="F1107" s="1046">
        <f>+D1107*E1107</f>
        <v>0</v>
      </c>
    </row>
    <row r="1108" spans="1:9" s="712" customFormat="1">
      <c r="A1108" s="788"/>
      <c r="B1108" s="775"/>
      <c r="C1108" s="785"/>
      <c r="D1108" s="785"/>
      <c r="E1108" s="1095"/>
      <c r="F1108" s="1104"/>
    </row>
    <row r="1109" spans="1:9" s="712" customFormat="1" ht="52.8">
      <c r="A1109" s="711" t="s">
        <v>1399</v>
      </c>
      <c r="B1109" s="566" t="s">
        <v>1400</v>
      </c>
      <c r="C1109" s="691"/>
      <c r="D1109" s="601"/>
      <c r="E1109" s="1094"/>
      <c r="F1109" s="1113"/>
    </row>
    <row r="1110" spans="1:9" s="712" customFormat="1" ht="52.8">
      <c r="A1110" s="711"/>
      <c r="B1110" s="620" t="s">
        <v>1401</v>
      </c>
      <c r="C1110" s="691"/>
      <c r="D1110" s="691"/>
      <c r="E1110" s="1094"/>
      <c r="F1110" s="1113"/>
    </row>
    <row r="1111" spans="1:9" s="712" customFormat="1">
      <c r="A1111" s="711"/>
      <c r="B1111" s="566"/>
      <c r="C1111" s="691"/>
      <c r="D1111" s="601"/>
      <c r="E1111" s="1094"/>
      <c r="F1111" s="1113"/>
    </row>
    <row r="1112" spans="1:9" s="712" customFormat="1" ht="66">
      <c r="A1112" s="711"/>
      <c r="B1112" s="566" t="s">
        <v>1402</v>
      </c>
      <c r="C1112" s="691"/>
      <c r="D1112" s="601"/>
      <c r="E1112" s="1094"/>
      <c r="F1112" s="1113"/>
    </row>
    <row r="1113" spans="1:9" s="712" customFormat="1" ht="26.4">
      <c r="A1113" s="711"/>
      <c r="B1113" s="560" t="s">
        <v>1383</v>
      </c>
      <c r="C1113" s="691"/>
      <c r="D1113" s="601"/>
      <c r="E1113" s="1094"/>
      <c r="F1113" s="1113"/>
    </row>
    <row r="1114" spans="1:9" s="712" customFormat="1">
      <c r="A1114" s="711"/>
      <c r="B1114" s="601"/>
      <c r="C1114" s="691"/>
      <c r="D1114" s="601"/>
      <c r="E1114" s="1094"/>
      <c r="F1114" s="1113"/>
    </row>
    <row r="1115" spans="1:9" s="712" customFormat="1" ht="39.6">
      <c r="A1115" s="711"/>
      <c r="B1115" s="632" t="s">
        <v>1393</v>
      </c>
      <c r="C1115" s="713"/>
      <c r="D1115" s="632">
        <f>3.93*(77.1-2*2-6.9-3.05*2-9.2)+(0.56+4)*(2*2+6.9+3.05*2+9.2)+2.45*13.85/2*2</f>
        <v>353.44150000000002</v>
      </c>
      <c r="E1115" s="1094"/>
      <c r="F1115" s="1113"/>
      <c r="G1115" s="601"/>
      <c r="H1115" s="601"/>
      <c r="I1115" s="601"/>
    </row>
    <row r="1116" spans="1:9" s="712" customFormat="1" ht="26.4">
      <c r="A1116" s="711"/>
      <c r="B1116" s="566" t="s">
        <v>1388</v>
      </c>
      <c r="C1116" s="713"/>
      <c r="D1116" s="567">
        <f>2.8*(70.04-2*2-6.9-3.05*2-9.2)+2.48*(2*2+6.9+3.05*2+9.2)</f>
        <v>187.72800000000001</v>
      </c>
      <c r="E1116" s="1094"/>
      <c r="F1116" s="1113"/>
      <c r="G1116" s="601"/>
      <c r="H1116" s="601"/>
      <c r="I1116" s="601"/>
    </row>
    <row r="1117" spans="1:9" s="712" customFormat="1" ht="26.4">
      <c r="A1117" s="711"/>
      <c r="B1117" s="632" t="s">
        <v>1398</v>
      </c>
      <c r="C1117" s="713"/>
      <c r="D1117" s="632">
        <f>2*(0.97*7.8*2+0.97*(2*2+6.9+3.05*2+9.2*2))</f>
        <v>98.94</v>
      </c>
      <c r="E1117" s="1094"/>
      <c r="F1117" s="1113"/>
      <c r="G1117" s="601"/>
      <c r="H1117" s="601"/>
      <c r="I1117" s="601"/>
    </row>
    <row r="1118" spans="1:9" s="712" customFormat="1">
      <c r="A1118" s="711"/>
      <c r="B1118" s="601"/>
      <c r="C1118" s="691"/>
      <c r="D1118" s="601"/>
      <c r="E1118" s="1094"/>
      <c r="F1118" s="1113"/>
      <c r="G1118" s="601"/>
      <c r="H1118" s="601"/>
      <c r="I1118" s="601"/>
    </row>
    <row r="1119" spans="1:9" s="712" customFormat="1">
      <c r="A1119" s="711"/>
      <c r="B1119" s="601" t="s">
        <v>1403</v>
      </c>
      <c r="C1119" s="713" t="s">
        <v>618</v>
      </c>
      <c r="D1119" s="601">
        <f>SUM(D1115:D1118)</f>
        <v>640.10950000000003</v>
      </c>
      <c r="E1119" s="1094">
        <v>0</v>
      </c>
      <c r="F1119" s="1046">
        <f>+D1119*E1119</f>
        <v>0</v>
      </c>
      <c r="G1119" s="601"/>
      <c r="H1119" s="601"/>
      <c r="I1119" s="601"/>
    </row>
    <row r="1120" spans="1:9" s="712" customFormat="1">
      <c r="A1120" s="711"/>
      <c r="B1120" s="601"/>
      <c r="C1120" s="713"/>
      <c r="D1120" s="601"/>
      <c r="E1120" s="1094"/>
      <c r="F1120" s="1046"/>
      <c r="G1120" s="601"/>
      <c r="H1120" s="601"/>
      <c r="I1120" s="601"/>
    </row>
    <row r="1121" spans="1:9" s="712" customFormat="1" ht="66">
      <c r="A1121" s="711" t="s">
        <v>1404</v>
      </c>
      <c r="B1121" s="601" t="s">
        <v>1405</v>
      </c>
      <c r="C1121" s="713"/>
      <c r="D1121" s="601"/>
      <c r="E1121" s="1094"/>
      <c r="F1121" s="1046"/>
      <c r="G1121" s="601"/>
      <c r="H1121" s="601"/>
      <c r="I1121" s="601"/>
    </row>
    <row r="1122" spans="1:9" s="712" customFormat="1" ht="39.6">
      <c r="A1122" s="711"/>
      <c r="B1122" s="601" t="s">
        <v>1122</v>
      </c>
      <c r="C1122" s="713"/>
      <c r="D1122" s="601"/>
      <c r="E1122" s="1094"/>
      <c r="F1122" s="1046"/>
      <c r="G1122" s="601"/>
      <c r="H1122" s="601"/>
      <c r="I1122" s="601"/>
    </row>
    <row r="1123" spans="1:9" s="712" customFormat="1">
      <c r="A1123" s="711"/>
      <c r="B1123" s="601" t="s">
        <v>1406</v>
      </c>
      <c r="C1123" s="713"/>
      <c r="D1123" s="601"/>
      <c r="E1123" s="1094"/>
      <c r="F1123" s="1046"/>
      <c r="G1123" s="601"/>
      <c r="H1123" s="601"/>
      <c r="I1123" s="601"/>
    </row>
    <row r="1124" spans="1:9" s="712" customFormat="1">
      <c r="A1124" s="711"/>
      <c r="B1124" s="601"/>
      <c r="C1124" s="713"/>
      <c r="D1124" s="601"/>
      <c r="E1124" s="1094"/>
      <c r="F1124" s="1046"/>
      <c r="G1124" s="601"/>
      <c r="H1124" s="601"/>
      <c r="I1124" s="601"/>
    </row>
    <row r="1125" spans="1:9" s="712" customFormat="1">
      <c r="A1125" s="711"/>
      <c r="B1125" s="566" t="s">
        <v>1407</v>
      </c>
      <c r="C1125" s="713" t="s">
        <v>1408</v>
      </c>
      <c r="D1125" s="566">
        <f>13.73*2+14.03*2+8.02*2+8.05*2</f>
        <v>87.66</v>
      </c>
      <c r="E1125" s="1094">
        <v>0</v>
      </c>
      <c r="F1125" s="1046">
        <f>+D1125*E1125</f>
        <v>0</v>
      </c>
    </row>
    <row r="1126" spans="1:9" s="712" customFormat="1" ht="13.8" thickBot="1">
      <c r="A1126" s="724"/>
      <c r="B1126" s="820"/>
      <c r="C1126" s="813"/>
      <c r="D1126" s="853"/>
      <c r="E1126" s="1096"/>
      <c r="F1126" s="1067"/>
    </row>
    <row r="1127" spans="1:9" ht="15" customHeight="1" thickTop="1" thickBot="1">
      <c r="A1127" s="611" t="str">
        <f>A1069</f>
        <v>16.</v>
      </c>
      <c r="B1127" s="589" t="s">
        <v>1409</v>
      </c>
      <c r="C1127" s="731"/>
      <c r="D1127" s="732"/>
      <c r="E1127" s="732"/>
      <c r="F1127" s="1043">
        <f>SUM(F1072:F1126)</f>
        <v>0</v>
      </c>
    </row>
    <row r="1128" spans="1:9" ht="15" customHeight="1" thickTop="1" thickBot="1">
      <c r="A1128" s="593" t="s">
        <v>1410</v>
      </c>
      <c r="B1128" s="1310" t="s">
        <v>1411</v>
      </c>
      <c r="C1128" s="1311"/>
      <c r="D1128" s="1311"/>
      <c r="E1128" s="1311"/>
      <c r="F1128" s="1312"/>
    </row>
    <row r="1129" spans="1:9" ht="12.75" customHeight="1" thickTop="1">
      <c r="A1129" s="738"/>
      <c r="B1129" s="613"/>
      <c r="C1129" s="614"/>
      <c r="D1129" s="615"/>
      <c r="E1129" s="1044"/>
      <c r="F1129" s="1045"/>
    </row>
    <row r="1130" spans="1:9" s="712" customFormat="1" ht="52.8">
      <c r="A1130" s="711" t="s">
        <v>1412</v>
      </c>
      <c r="B1130" s="739" t="s">
        <v>1413</v>
      </c>
      <c r="C1130" s="855"/>
      <c r="D1130" s="856"/>
      <c r="E1130" s="1114"/>
      <c r="F1130" s="1035"/>
    </row>
    <row r="1131" spans="1:9" ht="12.75" customHeight="1">
      <c r="A1131" s="740"/>
      <c r="B1131" s="737" t="s">
        <v>782</v>
      </c>
      <c r="C1131" s="862"/>
      <c r="D1131" s="863"/>
      <c r="E1131" s="1047"/>
      <c r="F1131" s="1048"/>
    </row>
    <row r="1132" spans="1:9" ht="12.75" customHeight="1">
      <c r="A1132" s="911"/>
      <c r="B1132" s="912"/>
      <c r="C1132" s="765"/>
      <c r="D1132" s="766"/>
      <c r="E1132" s="1115"/>
      <c r="F1132" s="1050"/>
    </row>
    <row r="1133" spans="1:9" s="712" customFormat="1" ht="79.2">
      <c r="A1133" s="711"/>
      <c r="B1133" s="739" t="s">
        <v>1414</v>
      </c>
      <c r="C1133" s="855" t="s">
        <v>618</v>
      </c>
      <c r="D1133" s="856">
        <f>8*(0.08*2+0.16*2)*17+(0.22*2+0.25*2)*7.5*4+(0.16+0.2)*2*13.6+0.2*4*3.67*4+(0.22*2+0.15*2)*1.2*16+(0.15*2+0.22*2)*3*13.54+(0.16*2+0.2*2)*13.66*2+(0.15*2+0.22*2)*13.66*3+(0.15*2+0.22*2)*(1.2*16+1.75*8+3.12*8)</f>
        <v>252.3168</v>
      </c>
      <c r="E1133" s="1114">
        <v>0</v>
      </c>
      <c r="F1133" s="1046">
        <f>+D1133*E1133</f>
        <v>0</v>
      </c>
    </row>
    <row r="1134" spans="1:9" ht="12.75" customHeight="1">
      <c r="A1134" s="740"/>
      <c r="B1134" s="737"/>
      <c r="C1134" s="862"/>
      <c r="D1134" s="863"/>
      <c r="E1134" s="1047"/>
      <c r="F1134" s="1048"/>
    </row>
    <row r="1135" spans="1:9" s="712" customFormat="1" ht="52.8">
      <c r="A1135" s="711" t="s">
        <v>1415</v>
      </c>
      <c r="B1135" s="739" t="s">
        <v>1416</v>
      </c>
      <c r="C1135" s="855"/>
      <c r="D1135" s="856"/>
      <c r="E1135" s="1114"/>
      <c r="F1135" s="1035"/>
    </row>
    <row r="1136" spans="1:9" s="712" customFormat="1">
      <c r="A1136" s="711"/>
      <c r="B1136" s="856" t="s">
        <v>782</v>
      </c>
      <c r="C1136" s="741" t="s">
        <v>618</v>
      </c>
      <c r="D1136" s="742">
        <f>142.45+143.25</f>
        <v>285.7</v>
      </c>
      <c r="E1136" s="1116">
        <v>0</v>
      </c>
      <c r="F1136" s="1117">
        <f>E1136*D1136</f>
        <v>0</v>
      </c>
    </row>
    <row r="1137" spans="1:6" s="712" customFormat="1">
      <c r="A1137" s="711"/>
      <c r="B1137" s="856"/>
      <c r="C1137" s="855"/>
      <c r="D1137" s="856"/>
      <c r="E1137" s="1114"/>
      <c r="F1137" s="1035"/>
    </row>
    <row r="1138" spans="1:6" s="712" customFormat="1" ht="52.8">
      <c r="A1138" s="711" t="s">
        <v>1417</v>
      </c>
      <c r="B1138" s="739" t="s">
        <v>1418</v>
      </c>
      <c r="C1138" s="855"/>
      <c r="D1138" s="856"/>
      <c r="E1138" s="1114"/>
      <c r="F1138" s="1035"/>
    </row>
    <row r="1139" spans="1:6" s="712" customFormat="1">
      <c r="A1139" s="711"/>
      <c r="B1139" s="854" t="s">
        <v>939</v>
      </c>
      <c r="C1139" s="743" t="s">
        <v>15</v>
      </c>
      <c r="D1139" s="744">
        <v>7</v>
      </c>
      <c r="E1139" s="1116">
        <v>0</v>
      </c>
      <c r="F1139" s="1117">
        <f>E1139*D1139</f>
        <v>0</v>
      </c>
    </row>
    <row r="1140" spans="1:6" s="712" customFormat="1">
      <c r="A1140" s="711"/>
      <c r="B1140" s="739"/>
      <c r="C1140" s="855"/>
      <c r="D1140" s="856"/>
      <c r="E1140" s="1114"/>
      <c r="F1140" s="1035"/>
    </row>
    <row r="1141" spans="1:6" s="712" customFormat="1" ht="66">
      <c r="A1141" s="711" t="s">
        <v>1419</v>
      </c>
      <c r="B1141" s="739" t="s">
        <v>1420</v>
      </c>
      <c r="C1141" s="855"/>
      <c r="D1141" s="856"/>
      <c r="E1141" s="1114"/>
      <c r="F1141" s="1035"/>
    </row>
    <row r="1142" spans="1:6" s="712" customFormat="1">
      <c r="A1142" s="711"/>
      <c r="B1142" s="745" t="s">
        <v>939</v>
      </c>
      <c r="C1142" s="858" t="s">
        <v>15</v>
      </c>
      <c r="D1142" s="746">
        <v>1</v>
      </c>
      <c r="E1142" s="1116">
        <v>0</v>
      </c>
      <c r="F1142" s="1117">
        <f>E1142*D1142</f>
        <v>0</v>
      </c>
    </row>
    <row r="1143" spans="1:6" s="712" customFormat="1">
      <c r="A1143" s="711"/>
      <c r="B1143" s="739"/>
      <c r="C1143" s="855"/>
      <c r="D1143" s="856"/>
      <c r="E1143" s="1114"/>
      <c r="F1143" s="1035"/>
    </row>
    <row r="1144" spans="1:6" s="712" customFormat="1" ht="92.4">
      <c r="A1144" s="711" t="s">
        <v>1421</v>
      </c>
      <c r="B1144" s="601" t="s">
        <v>1422</v>
      </c>
      <c r="C1144" s="855"/>
      <c r="D1144" s="856"/>
      <c r="E1144" s="1114"/>
      <c r="F1144" s="1035"/>
    </row>
    <row r="1145" spans="1:6" s="712" customFormat="1">
      <c r="A1145" s="711"/>
      <c r="B1145" s="601" t="s">
        <v>939</v>
      </c>
      <c r="C1145" s="858" t="s">
        <v>15</v>
      </c>
      <c r="D1145" s="859">
        <v>170</v>
      </c>
      <c r="E1145" s="1114">
        <v>0</v>
      </c>
      <c r="F1145" s="1117">
        <f>E1145*D1145</f>
        <v>0</v>
      </c>
    </row>
    <row r="1146" spans="1:6" s="712" customFormat="1">
      <c r="A1146" s="711"/>
      <c r="B1146" s="601"/>
      <c r="C1146" s="855"/>
      <c r="D1146" s="856"/>
      <c r="E1146" s="1114"/>
      <c r="F1146" s="1035"/>
    </row>
    <row r="1147" spans="1:6" s="712" customFormat="1" ht="79.2">
      <c r="A1147" s="711" t="s">
        <v>1423</v>
      </c>
      <c r="B1147" s="856" t="s">
        <v>1424</v>
      </c>
      <c r="C1147" s="860"/>
      <c r="D1147" s="860"/>
      <c r="E1147" s="1118"/>
      <c r="F1147" s="1035"/>
    </row>
    <row r="1148" spans="1:6" s="712" customFormat="1">
      <c r="A1148" s="711"/>
      <c r="B1148" s="857" t="s">
        <v>1425</v>
      </c>
      <c r="C1148" s="860"/>
      <c r="D1148" s="860"/>
      <c r="E1148" s="1118"/>
      <c r="F1148" s="1035"/>
    </row>
    <row r="1149" spans="1:6" s="712" customFormat="1">
      <c r="A1149" s="711"/>
      <c r="B1149" s="857"/>
      <c r="C1149" s="860"/>
      <c r="D1149" s="860"/>
      <c r="E1149" s="1118"/>
      <c r="F1149" s="1035"/>
    </row>
    <row r="1150" spans="1:6" s="712" customFormat="1">
      <c r="A1150" s="711"/>
      <c r="B1150" s="857" t="s">
        <v>1426</v>
      </c>
      <c r="C1150" s="858" t="s">
        <v>15</v>
      </c>
      <c r="D1150" s="861">
        <v>1</v>
      </c>
      <c r="E1150" s="1114">
        <v>0</v>
      </c>
      <c r="F1150" s="1117">
        <f>E1150*D1150</f>
        <v>0</v>
      </c>
    </row>
    <row r="1151" spans="1:6" s="712" customFormat="1">
      <c r="A1151" s="711"/>
      <c r="B1151" s="739"/>
      <c r="C1151" s="855"/>
      <c r="D1151" s="856"/>
      <c r="E1151" s="1114"/>
      <c r="F1151" s="1035"/>
    </row>
    <row r="1152" spans="1:6" s="712" customFormat="1" ht="39.6">
      <c r="A1152" s="711" t="s">
        <v>1427</v>
      </c>
      <c r="B1152" s="739" t="s">
        <v>1428</v>
      </c>
      <c r="C1152" s="855"/>
      <c r="D1152" s="856"/>
      <c r="E1152" s="1114"/>
      <c r="F1152" s="1035"/>
    </row>
    <row r="1153" spans="1:6" s="712" customFormat="1">
      <c r="A1153" s="711"/>
      <c r="B1153" s="857" t="s">
        <v>1425</v>
      </c>
      <c r="C1153" s="855"/>
      <c r="D1153" s="856"/>
      <c r="E1153" s="1114"/>
      <c r="F1153" s="1035"/>
    </row>
    <row r="1154" spans="1:6" s="712" customFormat="1">
      <c r="A1154" s="711"/>
      <c r="B1154" s="739"/>
      <c r="C1154" s="855"/>
      <c r="D1154" s="856"/>
      <c r="E1154" s="1114"/>
      <c r="F1154" s="1035"/>
    </row>
    <row r="1155" spans="1:6" s="712" customFormat="1">
      <c r="A1155" s="711"/>
      <c r="B1155" s="857" t="s">
        <v>1426</v>
      </c>
      <c r="C1155" s="858" t="s">
        <v>15</v>
      </c>
      <c r="D1155" s="861">
        <v>1</v>
      </c>
      <c r="E1155" s="1114">
        <v>0</v>
      </c>
      <c r="F1155" s="1117">
        <f>E1155*D1155</f>
        <v>0</v>
      </c>
    </row>
    <row r="1156" spans="1:6" s="712" customFormat="1">
      <c r="A1156" s="788"/>
      <c r="B1156" s="913"/>
      <c r="C1156" s="793"/>
      <c r="D1156" s="794"/>
      <c r="E1156" s="1119"/>
      <c r="F1156" s="1120"/>
    </row>
    <row r="1157" spans="1:6" s="712" customFormat="1" ht="39.6">
      <c r="A1157" s="711" t="s">
        <v>1429</v>
      </c>
      <c r="B1157" s="601" t="s">
        <v>1430</v>
      </c>
      <c r="C1157" s="858"/>
      <c r="D1157" s="861"/>
      <c r="E1157" s="1114"/>
      <c r="F1157" s="1066"/>
    </row>
    <row r="1158" spans="1:6" s="712" customFormat="1" ht="39.6">
      <c r="A1158" s="711"/>
      <c r="B1158" s="601" t="s">
        <v>1431</v>
      </c>
      <c r="C1158" s="858"/>
      <c r="D1158" s="861"/>
      <c r="E1158" s="1114"/>
      <c r="F1158" s="1066"/>
    </row>
    <row r="1159" spans="1:6" s="712" customFormat="1">
      <c r="A1159" s="711"/>
      <c r="B1159" s="399" t="s">
        <v>782</v>
      </c>
      <c r="C1159" s="858"/>
      <c r="D1159" s="861"/>
      <c r="E1159" s="1114"/>
      <c r="F1159" s="1066"/>
    </row>
    <row r="1160" spans="1:6" s="712" customFormat="1">
      <c r="A1160" s="711"/>
      <c r="B1160" s="399"/>
      <c r="C1160" s="858"/>
      <c r="D1160" s="861"/>
      <c r="E1160" s="1114"/>
      <c r="F1160" s="1066"/>
    </row>
    <row r="1161" spans="1:6" s="712" customFormat="1">
      <c r="A1161" s="711"/>
      <c r="B1161" s="680" t="s">
        <v>1432</v>
      </c>
      <c r="C1161" s="858" t="s">
        <v>618</v>
      </c>
      <c r="D1161" s="680">
        <f>9.5*0.5</f>
        <v>4.75</v>
      </c>
      <c r="E1161" s="1114">
        <v>0</v>
      </c>
      <c r="F1161" s="1117">
        <f>E1161*D1161</f>
        <v>0</v>
      </c>
    </row>
    <row r="1162" spans="1:6" s="712" customFormat="1" ht="13.8" thickBot="1">
      <c r="A1162" s="724"/>
      <c r="B1162" s="864"/>
      <c r="C1162" s="725"/>
      <c r="D1162" s="709"/>
      <c r="E1162" s="1106"/>
      <c r="F1162" s="1067"/>
    </row>
    <row r="1163" spans="1:6" ht="16.2" thickTop="1" thickBot="1">
      <c r="A1163" s="611" t="str">
        <f>A1128</f>
        <v>17.</v>
      </c>
      <c r="B1163" s="589" t="s">
        <v>1433</v>
      </c>
      <c r="C1163" s="623"/>
      <c r="D1163" s="624"/>
      <c r="E1163" s="624"/>
      <c r="F1163" s="1043">
        <f>SUM(F1131:F1162)</f>
        <v>0</v>
      </c>
    </row>
    <row r="1164" spans="1:6" ht="15.6" thickTop="1">
      <c r="A1164" s="795"/>
      <c r="B1164" s="796"/>
      <c r="C1164" s="796"/>
      <c r="D1164" s="797"/>
      <c r="E1164" s="797"/>
      <c r="F1164" s="798"/>
    </row>
    <row r="1165" spans="1:6" ht="15.6" thickBot="1">
      <c r="A1165" s="799"/>
      <c r="B1165" s="627"/>
      <c r="C1165" s="627"/>
      <c r="D1165" s="628"/>
      <c r="E1165" s="628"/>
      <c r="F1165" s="800"/>
    </row>
    <row r="1166" spans="1:6" ht="16.8" thickTop="1" thickBot="1">
      <c r="A1166" s="133" t="s">
        <v>559</v>
      </c>
      <c r="B1166" s="1308" t="s">
        <v>167</v>
      </c>
      <c r="C1166" s="1308"/>
      <c r="D1166" s="1308"/>
      <c r="E1166" s="1308"/>
      <c r="F1166" s="1309"/>
    </row>
    <row r="1167" spans="1:6" ht="16.8" thickTop="1" thickBot="1">
      <c r="A1167" s="747"/>
      <c r="B1167" s="623"/>
      <c r="C1167" s="748"/>
      <c r="D1167" s="749"/>
      <c r="E1167" s="748"/>
      <c r="F1167" s="750"/>
    </row>
    <row r="1168" spans="1:6" ht="16.8" thickTop="1" thickBot="1">
      <c r="A1168" s="801" t="s">
        <v>41</v>
      </c>
      <c r="B1168" s="802" t="s">
        <v>606</v>
      </c>
      <c r="C1168" s="748"/>
      <c r="D1168" s="749"/>
      <c r="E1168" s="748"/>
      <c r="F1168" s="1121">
        <f>F210</f>
        <v>0</v>
      </c>
    </row>
    <row r="1169" spans="1:6" ht="16.8" thickTop="1" thickBot="1">
      <c r="A1169" s="801" t="str">
        <f>A250</f>
        <v>2.</v>
      </c>
      <c r="B1169" s="803" t="s">
        <v>746</v>
      </c>
      <c r="C1169" s="802"/>
      <c r="D1169" s="804"/>
      <c r="E1169" s="805"/>
      <c r="F1169" s="1122">
        <f>F250</f>
        <v>0</v>
      </c>
    </row>
    <row r="1170" spans="1:6" ht="16.8" thickTop="1" thickBot="1">
      <c r="A1170" s="801" t="str">
        <f>A251</f>
        <v>3.</v>
      </c>
      <c r="B1170" s="803" t="str">
        <f>B251</f>
        <v>ЗИДАРСКИ РАДОВИ</v>
      </c>
      <c r="C1170" s="802"/>
      <c r="D1170" s="804"/>
      <c r="E1170" s="805"/>
      <c r="F1170" s="1122">
        <f>F326</f>
        <v>0</v>
      </c>
    </row>
    <row r="1171" spans="1:6" ht="16.8" thickTop="1" thickBot="1">
      <c r="A1171" s="806" t="str">
        <f>A327</f>
        <v>4.</v>
      </c>
      <c r="B1171" s="803" t="str">
        <f>B327</f>
        <v>ТЕСАРСКИ РАДОВИ</v>
      </c>
      <c r="C1171" s="802"/>
      <c r="D1171" s="804"/>
      <c r="E1171" s="805"/>
      <c r="F1171" s="1122">
        <f>F334</f>
        <v>0</v>
      </c>
    </row>
    <row r="1172" spans="1:6" ht="16.8" thickTop="1" thickBot="1">
      <c r="A1172" s="806" t="str">
        <f>A335</f>
        <v>5.</v>
      </c>
      <c r="B1172" s="803" t="str">
        <f>B335</f>
        <v>ПОКРИВАЧКИ РАДОВИ</v>
      </c>
      <c r="C1172" s="802"/>
      <c r="D1172" s="804"/>
      <c r="E1172" s="805"/>
      <c r="F1172" s="1122">
        <f>F343</f>
        <v>0</v>
      </c>
    </row>
    <row r="1173" spans="1:6" ht="16.8" thickTop="1" thickBot="1">
      <c r="A1173" s="806" t="str">
        <f>A344</f>
        <v>6.</v>
      </c>
      <c r="B1173" s="803" t="str">
        <f>B344</f>
        <v>ИЗОЛАТЕРСКИ РАДОВИ</v>
      </c>
      <c r="C1173" s="802"/>
      <c r="D1173" s="804"/>
      <c r="E1173" s="805"/>
      <c r="F1173" s="1122">
        <f>F396</f>
        <v>0</v>
      </c>
    </row>
    <row r="1174" spans="1:6" ht="16.8" thickTop="1" thickBot="1">
      <c r="A1174" s="801" t="str">
        <f>A397</f>
        <v>7.</v>
      </c>
      <c r="B1174" s="803" t="s">
        <v>882</v>
      </c>
      <c r="C1174" s="802"/>
      <c r="D1174" s="804"/>
      <c r="E1174" s="805"/>
      <c r="F1174" s="1122">
        <f>F476</f>
        <v>0</v>
      </c>
    </row>
    <row r="1175" spans="1:6" ht="16.8" thickTop="1" thickBot="1">
      <c r="A1175" s="801" t="str">
        <f>A477</f>
        <v>8.</v>
      </c>
      <c r="B1175" s="803" t="str">
        <f>B477</f>
        <v>СТОЛАРСКИ РАДОВИ</v>
      </c>
      <c r="C1175" s="802"/>
      <c r="D1175" s="804"/>
      <c r="E1175" s="805"/>
      <c r="F1175" s="1122">
        <f>F678</f>
        <v>0</v>
      </c>
    </row>
    <row r="1176" spans="1:6" ht="16.8" thickTop="1" thickBot="1">
      <c r="A1176" s="807" t="str">
        <f>A679</f>
        <v>9.</v>
      </c>
      <c r="B1176" s="803" t="str">
        <f>B679</f>
        <v>ПВЦ  СТОЛАРИЈА</v>
      </c>
      <c r="C1176" s="802"/>
      <c r="D1176" s="804"/>
      <c r="E1176" s="805"/>
      <c r="F1176" s="1122">
        <f>F747</f>
        <v>0</v>
      </c>
    </row>
    <row r="1177" spans="1:6" ht="16.8" thickTop="1" thickBot="1">
      <c r="A1177" s="801" t="str">
        <f>A748</f>
        <v>10.</v>
      </c>
      <c r="B1177" s="803" t="s">
        <v>1434</v>
      </c>
      <c r="C1177" s="802"/>
      <c r="D1177" s="804"/>
      <c r="E1177" s="805"/>
      <c r="F1177" s="1122">
        <f>F891</f>
        <v>0</v>
      </c>
    </row>
    <row r="1178" spans="1:6" ht="16.8" thickTop="1" thickBot="1">
      <c r="A1178" s="801" t="str">
        <f>A900</f>
        <v>11.</v>
      </c>
      <c r="B1178" s="803" t="str">
        <f>B892</f>
        <v>ЧЕЛИЧНА КОНСТРУКЦИЈА</v>
      </c>
      <c r="C1178" s="802"/>
      <c r="D1178" s="804"/>
      <c r="E1178" s="805"/>
      <c r="F1178" s="1122">
        <f>F900</f>
        <v>0</v>
      </c>
    </row>
    <row r="1179" spans="1:6" ht="16.8" thickTop="1" thickBot="1">
      <c r="A1179" s="801" t="str">
        <f>A901</f>
        <v>12.</v>
      </c>
      <c r="B1179" s="803" t="str">
        <f>B901</f>
        <v>ЛИМАРСКИ РАДОВИ</v>
      </c>
      <c r="C1179" s="802"/>
      <c r="D1179" s="804"/>
      <c r="E1179" s="805"/>
      <c r="F1179" s="1122">
        <f>F958</f>
        <v>0</v>
      </c>
    </row>
    <row r="1180" spans="1:6" ht="16.8" thickTop="1" thickBot="1">
      <c r="A1180" s="801" t="str">
        <f>A959</f>
        <v>13.</v>
      </c>
      <c r="B1180" s="803" t="str">
        <f>B959</f>
        <v>КЕРАМИЧАРСКИ РАДОВИ</v>
      </c>
      <c r="C1180" s="802"/>
      <c r="D1180" s="804"/>
      <c r="E1180" s="805"/>
      <c r="F1180" s="1122">
        <f>F968</f>
        <v>0</v>
      </c>
    </row>
    <row r="1181" spans="1:6" ht="16.8" thickTop="1" thickBot="1">
      <c r="A1181" s="801" t="str">
        <f>A969</f>
        <v>14.</v>
      </c>
      <c r="B1181" s="803" t="str">
        <f>B969</f>
        <v>ПОДОПОЛАГАЧКИ РАДОВИ</v>
      </c>
      <c r="C1181" s="802"/>
      <c r="D1181" s="804"/>
      <c r="E1181" s="805"/>
      <c r="F1181" s="1122">
        <f>F1033</f>
        <v>0</v>
      </c>
    </row>
    <row r="1182" spans="1:6" ht="16.8" thickTop="1" thickBot="1">
      <c r="A1182" s="808" t="str">
        <f>A1034</f>
        <v>15.</v>
      </c>
      <c r="B1182" s="803" t="str">
        <f>B1034</f>
        <v>МОЛЕРСКО ФАРБАРСКИ РАДОВИ</v>
      </c>
      <c r="C1182" s="802"/>
      <c r="D1182" s="804"/>
      <c r="E1182" s="805"/>
      <c r="F1182" s="1122">
        <f>F1068</f>
        <v>0</v>
      </c>
    </row>
    <row r="1183" spans="1:6" ht="16.8" thickTop="1" thickBot="1">
      <c r="A1183" s="808" t="str">
        <f>A1069</f>
        <v>16.</v>
      </c>
      <c r="B1183" s="803" t="str">
        <f>B1069</f>
        <v>ФАСАДЕРСКИ РАДОВИ</v>
      </c>
      <c r="C1183" s="802"/>
      <c r="D1183" s="804"/>
      <c r="E1183" s="805"/>
      <c r="F1183" s="1122">
        <f>F1127</f>
        <v>0</v>
      </c>
    </row>
    <row r="1184" spans="1:6" ht="16.8" thickTop="1" thickBot="1">
      <c r="A1184" s="801" t="str">
        <f>A1128</f>
        <v>17.</v>
      </c>
      <c r="B1184" s="803" t="str">
        <f>B1128</f>
        <v>РАЗНИ РАДОВИ</v>
      </c>
      <c r="C1184" s="802"/>
      <c r="D1184" s="804"/>
      <c r="E1184" s="805"/>
      <c r="F1184" s="1122">
        <f>F1163</f>
        <v>0</v>
      </c>
    </row>
    <row r="1185" spans="1:6" ht="14.4" thickTop="1" thickBot="1">
      <c r="A1185" s="809"/>
      <c r="B1185" s="751"/>
      <c r="C1185" s="751"/>
      <c r="D1185" s="810"/>
      <c r="E1185" s="751"/>
      <c r="F1185" s="811"/>
    </row>
    <row r="1186" spans="1:6" ht="16.8" thickTop="1" thickBot="1">
      <c r="A1186" s="400"/>
      <c r="B1186" s="812"/>
      <c r="C1186" s="1313" t="s">
        <v>168</v>
      </c>
      <c r="D1186" s="1313"/>
      <c r="E1186" s="1314"/>
      <c r="F1186" s="1123">
        <f>SUM(F1168:F1185)</f>
        <v>0</v>
      </c>
    </row>
    <row r="1187" spans="1:6" ht="13.8" thickTop="1">
      <c r="A1187" s="1007"/>
      <c r="B1187" s="1008"/>
      <c r="C1187" s="1009"/>
      <c r="D1187" s="1010"/>
      <c r="E1187" s="1009"/>
      <c r="F1187" s="1011"/>
    </row>
    <row r="1188" spans="1:6">
      <c r="A1188" s="752"/>
      <c r="B1188" s="753"/>
      <c r="C1188" s="754"/>
      <c r="D1188" s="755"/>
      <c r="E1188" s="756"/>
      <c r="F1188" s="756"/>
    </row>
    <row r="1189" spans="1:6">
      <c r="A1189" s="752"/>
      <c r="B1189" s="753"/>
      <c r="C1189" s="754"/>
      <c r="D1189" s="755"/>
      <c r="E1189" s="756"/>
      <c r="F1189" s="756"/>
    </row>
    <row r="1190" spans="1:6">
      <c r="A1190" s="752"/>
      <c r="B1190" s="753"/>
      <c r="C1190" s="754"/>
      <c r="D1190" s="755"/>
      <c r="E1190" s="756"/>
      <c r="F1190" s="756"/>
    </row>
    <row r="1191" spans="1:6">
      <c r="A1191" s="752"/>
      <c r="B1191" s="753"/>
      <c r="C1191" s="754"/>
      <c r="D1191" s="755"/>
      <c r="E1191" s="756"/>
      <c r="F1191" s="756"/>
    </row>
    <row r="1192" spans="1:6">
      <c r="A1192" s="752"/>
      <c r="B1192" s="753"/>
      <c r="C1192" s="754"/>
      <c r="D1192" s="755"/>
      <c r="E1192" s="756"/>
      <c r="F1192" s="756"/>
    </row>
    <row r="1193" spans="1:6">
      <c r="A1193" s="752"/>
      <c r="B1193" s="753"/>
      <c r="C1193" s="754"/>
      <c r="D1193" s="755"/>
      <c r="E1193" s="756"/>
      <c r="F1193" s="756"/>
    </row>
    <row r="1194" spans="1:6">
      <c r="A1194" s="757"/>
      <c r="B1194" s="64"/>
      <c r="C1194" s="64"/>
      <c r="E1194" s="64"/>
      <c r="F1194" s="758"/>
    </row>
    <row r="1195" spans="1:6">
      <c r="A1195" s="757"/>
      <c r="B1195" s="64"/>
      <c r="C1195" s="64"/>
      <c r="E1195" s="64"/>
      <c r="F1195" s="758"/>
    </row>
    <row r="1196" spans="1:6">
      <c r="A1196" s="757"/>
      <c r="B1196" s="64"/>
      <c r="C1196" s="64"/>
      <c r="E1196" s="64"/>
      <c r="F1196" s="758"/>
    </row>
    <row r="1197" spans="1:6">
      <c r="A1197" s="757"/>
      <c r="B1197" s="64"/>
      <c r="C1197" s="64"/>
      <c r="E1197" s="64"/>
      <c r="F1197" s="758"/>
    </row>
    <row r="1198" spans="1:6">
      <c r="A1198" s="757"/>
      <c r="B1198" s="64"/>
      <c r="C1198" s="64"/>
      <c r="E1198" s="64"/>
      <c r="F1198" s="758"/>
    </row>
    <row r="1199" spans="1:6">
      <c r="A1199" s="757"/>
      <c r="B1199" s="64"/>
      <c r="C1199" s="64"/>
      <c r="E1199" s="64"/>
      <c r="F1199" s="758"/>
    </row>
    <row r="1200" spans="1:6">
      <c r="A1200" s="757"/>
      <c r="B1200" s="64"/>
      <c r="C1200" s="64"/>
      <c r="E1200" s="64"/>
      <c r="F1200" s="758"/>
    </row>
    <row r="1201" spans="1:6">
      <c r="A1201" s="757"/>
      <c r="B1201" s="64"/>
      <c r="C1201" s="64"/>
      <c r="E1201" s="64"/>
      <c r="F1201" s="758"/>
    </row>
    <row r="1202" spans="1:6">
      <c r="A1202" s="757"/>
      <c r="B1202" s="64"/>
      <c r="C1202" s="64"/>
      <c r="E1202" s="64"/>
      <c r="F1202" s="758"/>
    </row>
    <row r="1203" spans="1:6">
      <c r="A1203" s="757"/>
      <c r="B1203" s="64"/>
      <c r="C1203" s="64"/>
      <c r="E1203" s="64"/>
      <c r="F1203" s="758"/>
    </row>
    <row r="1204" spans="1:6">
      <c r="A1204" s="757"/>
      <c r="B1204" s="64"/>
      <c r="C1204" s="64"/>
      <c r="E1204" s="64"/>
      <c r="F1204" s="758"/>
    </row>
    <row r="1205" spans="1:6">
      <c r="A1205" s="757"/>
      <c r="B1205" s="64"/>
      <c r="C1205" s="64"/>
      <c r="E1205" s="64"/>
      <c r="F1205" s="758"/>
    </row>
    <row r="1206" spans="1:6">
      <c r="A1206" s="757"/>
      <c r="B1206" s="64"/>
      <c r="C1206" s="64"/>
      <c r="E1206" s="64"/>
      <c r="F1206" s="758"/>
    </row>
    <row r="1207" spans="1:6">
      <c r="A1207" s="757"/>
      <c r="B1207" s="64"/>
      <c r="C1207" s="64"/>
      <c r="E1207" s="64"/>
      <c r="F1207" s="758"/>
    </row>
    <row r="1208" spans="1:6">
      <c r="A1208" s="757"/>
      <c r="B1208" s="64"/>
      <c r="C1208" s="64"/>
      <c r="E1208" s="64"/>
      <c r="F1208" s="758"/>
    </row>
    <row r="1209" spans="1:6">
      <c r="A1209" s="757"/>
      <c r="B1209" s="64"/>
      <c r="C1209" s="64"/>
      <c r="E1209" s="64"/>
      <c r="F1209" s="758"/>
    </row>
    <row r="1210" spans="1:6">
      <c r="A1210" s="757"/>
      <c r="B1210" s="64"/>
      <c r="C1210" s="64"/>
      <c r="E1210" s="64"/>
      <c r="F1210" s="758"/>
    </row>
    <row r="1211" spans="1:6">
      <c r="A1211" s="757"/>
      <c r="B1211" s="64"/>
      <c r="C1211" s="64"/>
      <c r="E1211" s="64"/>
      <c r="F1211" s="758"/>
    </row>
    <row r="1212" spans="1:6">
      <c r="A1212" s="757"/>
      <c r="B1212" s="64"/>
      <c r="C1212" s="64"/>
      <c r="E1212" s="64"/>
      <c r="F1212" s="758"/>
    </row>
    <row r="1213" spans="1:6">
      <c r="A1213" s="757"/>
      <c r="B1213" s="64"/>
      <c r="C1213" s="64"/>
      <c r="E1213" s="64"/>
      <c r="F1213" s="758"/>
    </row>
    <row r="1214" spans="1:6">
      <c r="A1214" s="757"/>
      <c r="B1214" s="64"/>
      <c r="C1214" s="64"/>
      <c r="E1214" s="64"/>
      <c r="F1214" s="758"/>
    </row>
    <row r="1215" spans="1:6">
      <c r="A1215" s="757"/>
      <c r="B1215" s="64"/>
      <c r="C1215" s="64"/>
      <c r="E1215" s="64"/>
      <c r="F1215" s="758"/>
    </row>
    <row r="1216" spans="1:6">
      <c r="A1216" s="757"/>
      <c r="B1216" s="64"/>
      <c r="C1216" s="64"/>
      <c r="E1216" s="64"/>
      <c r="F1216" s="758"/>
    </row>
    <row r="1217" spans="1:6">
      <c r="A1217" s="757"/>
      <c r="B1217" s="64"/>
      <c r="C1217" s="64"/>
      <c r="E1217" s="64"/>
      <c r="F1217" s="758"/>
    </row>
    <row r="1218" spans="1:6">
      <c r="A1218" s="757"/>
      <c r="B1218" s="64"/>
      <c r="C1218" s="64"/>
      <c r="E1218" s="64"/>
      <c r="F1218" s="758"/>
    </row>
    <row r="1219" spans="1:6">
      <c r="A1219" s="757"/>
      <c r="B1219" s="64"/>
      <c r="C1219" s="64"/>
      <c r="E1219" s="64"/>
      <c r="F1219" s="758"/>
    </row>
    <row r="1220" spans="1:6">
      <c r="A1220" s="757"/>
      <c r="B1220" s="64"/>
      <c r="C1220" s="64"/>
      <c r="E1220" s="64"/>
      <c r="F1220" s="758"/>
    </row>
    <row r="1221" spans="1:6">
      <c r="A1221" s="757"/>
      <c r="B1221" s="64"/>
      <c r="C1221" s="64"/>
      <c r="E1221" s="64"/>
      <c r="F1221" s="758"/>
    </row>
    <row r="1222" spans="1:6">
      <c r="A1222" s="757"/>
      <c r="B1222" s="64"/>
      <c r="C1222" s="64"/>
      <c r="E1222" s="64"/>
      <c r="F1222" s="758"/>
    </row>
    <row r="1223" spans="1:6">
      <c r="A1223" s="757"/>
      <c r="B1223" s="64"/>
      <c r="C1223" s="64"/>
      <c r="E1223" s="64"/>
      <c r="F1223" s="758"/>
    </row>
    <row r="1224" spans="1:6">
      <c r="A1224" s="757"/>
      <c r="B1224" s="64"/>
      <c r="C1224" s="64"/>
      <c r="E1224" s="64"/>
      <c r="F1224" s="758"/>
    </row>
    <row r="1225" spans="1:6">
      <c r="A1225" s="757"/>
      <c r="B1225" s="64"/>
      <c r="C1225" s="64"/>
      <c r="E1225" s="64"/>
      <c r="F1225" s="758"/>
    </row>
    <row r="1226" spans="1:6">
      <c r="A1226" s="757"/>
      <c r="B1226" s="64"/>
      <c r="C1226" s="64"/>
      <c r="E1226" s="64"/>
      <c r="F1226" s="758"/>
    </row>
    <row r="1227" spans="1:6">
      <c r="A1227" s="757"/>
      <c r="B1227" s="64"/>
      <c r="C1227" s="64"/>
      <c r="E1227" s="64"/>
      <c r="F1227" s="758"/>
    </row>
    <row r="1228" spans="1:6">
      <c r="A1228" s="757"/>
      <c r="B1228" s="64"/>
      <c r="C1228" s="64"/>
      <c r="E1228" s="64"/>
      <c r="F1228" s="758"/>
    </row>
    <row r="1229" spans="1:6">
      <c r="A1229" s="757"/>
      <c r="B1229" s="64"/>
      <c r="C1229" s="64"/>
      <c r="E1229" s="64"/>
      <c r="F1229" s="758"/>
    </row>
    <row r="1230" spans="1:6">
      <c r="A1230" s="757"/>
      <c r="B1230" s="64"/>
      <c r="C1230" s="64"/>
      <c r="E1230" s="64"/>
      <c r="F1230" s="758"/>
    </row>
    <row r="1231" spans="1:6">
      <c r="A1231" s="757"/>
      <c r="B1231" s="64"/>
      <c r="C1231" s="64"/>
      <c r="E1231" s="64"/>
      <c r="F1231" s="758"/>
    </row>
    <row r="1232" spans="1:6">
      <c r="A1232" s="757"/>
      <c r="B1232" s="64"/>
      <c r="C1232" s="64"/>
      <c r="E1232" s="64"/>
      <c r="F1232" s="758"/>
    </row>
    <row r="1233" spans="1:6">
      <c r="A1233" s="757"/>
      <c r="B1233" s="64"/>
      <c r="C1233" s="64"/>
      <c r="E1233" s="64"/>
      <c r="F1233" s="758"/>
    </row>
    <row r="1234" spans="1:6">
      <c r="A1234" s="757"/>
      <c r="B1234" s="64"/>
      <c r="C1234" s="64"/>
      <c r="E1234" s="64"/>
      <c r="F1234" s="758"/>
    </row>
    <row r="1235" spans="1:6">
      <c r="A1235" s="757"/>
      <c r="B1235" s="64"/>
      <c r="C1235" s="64"/>
      <c r="E1235" s="64"/>
      <c r="F1235" s="758"/>
    </row>
    <row r="1236" spans="1:6">
      <c r="A1236" s="757"/>
      <c r="B1236" s="64"/>
      <c r="C1236" s="64"/>
      <c r="E1236" s="64"/>
      <c r="F1236" s="758"/>
    </row>
    <row r="1237" spans="1:6">
      <c r="A1237" s="757"/>
      <c r="B1237" s="64"/>
      <c r="C1237" s="64"/>
      <c r="E1237" s="64"/>
      <c r="F1237" s="758"/>
    </row>
    <row r="1238" spans="1:6">
      <c r="A1238" s="757"/>
      <c r="B1238" s="64"/>
      <c r="C1238" s="64"/>
      <c r="E1238" s="64"/>
      <c r="F1238" s="758"/>
    </row>
    <row r="1239" spans="1:6">
      <c r="A1239" s="757"/>
      <c r="B1239" s="64"/>
      <c r="C1239" s="64"/>
      <c r="E1239" s="64"/>
      <c r="F1239" s="758"/>
    </row>
    <row r="1240" spans="1:6">
      <c r="A1240" s="757"/>
      <c r="B1240" s="64"/>
      <c r="C1240" s="64"/>
      <c r="E1240" s="64"/>
      <c r="F1240" s="758"/>
    </row>
    <row r="1241" spans="1:6">
      <c r="A1241" s="757"/>
      <c r="B1241" s="64"/>
      <c r="C1241" s="64"/>
      <c r="E1241" s="64"/>
      <c r="F1241" s="758"/>
    </row>
    <row r="1242" spans="1:6">
      <c r="A1242" s="757"/>
      <c r="B1242" s="64"/>
      <c r="C1242" s="64"/>
      <c r="E1242" s="64"/>
      <c r="F1242" s="758"/>
    </row>
    <row r="1243" spans="1:6">
      <c r="A1243" s="757"/>
      <c r="B1243" s="64"/>
      <c r="C1243" s="64"/>
      <c r="E1243" s="64"/>
      <c r="F1243" s="758"/>
    </row>
    <row r="1244" spans="1:6">
      <c r="A1244" s="757"/>
      <c r="B1244" s="64"/>
      <c r="C1244" s="64"/>
      <c r="E1244" s="64"/>
      <c r="F1244" s="758"/>
    </row>
    <row r="1245" spans="1:6">
      <c r="A1245" s="757"/>
      <c r="B1245" s="64"/>
      <c r="C1245" s="64"/>
      <c r="E1245" s="64"/>
      <c r="F1245" s="758"/>
    </row>
    <row r="1246" spans="1:6">
      <c r="A1246" s="757"/>
      <c r="B1246" s="64"/>
      <c r="C1246" s="64"/>
      <c r="E1246" s="64"/>
      <c r="F1246" s="758"/>
    </row>
    <row r="1247" spans="1:6">
      <c r="A1247" s="757"/>
      <c r="B1247" s="64"/>
      <c r="C1247" s="64"/>
      <c r="E1247" s="64"/>
      <c r="F1247" s="758"/>
    </row>
    <row r="1248" spans="1:6">
      <c r="A1248" s="757"/>
      <c r="B1248" s="64"/>
      <c r="C1248" s="64"/>
      <c r="E1248" s="64"/>
      <c r="F1248" s="758"/>
    </row>
    <row r="1249" spans="1:6">
      <c r="A1249" s="757"/>
      <c r="B1249" s="64"/>
      <c r="C1249" s="64"/>
      <c r="E1249" s="64"/>
      <c r="F1249" s="758"/>
    </row>
    <row r="1250" spans="1:6">
      <c r="A1250" s="757"/>
      <c r="B1250" s="64"/>
      <c r="C1250" s="64"/>
      <c r="E1250" s="64"/>
      <c r="F1250" s="758"/>
    </row>
    <row r="1251" spans="1:6">
      <c r="A1251" s="757"/>
      <c r="B1251" s="64"/>
      <c r="C1251" s="64"/>
      <c r="E1251" s="64"/>
      <c r="F1251" s="758"/>
    </row>
    <row r="1252" spans="1:6">
      <c r="A1252" s="757"/>
      <c r="B1252" s="64"/>
      <c r="C1252" s="64"/>
      <c r="E1252" s="64"/>
      <c r="F1252" s="758"/>
    </row>
    <row r="1253" spans="1:6">
      <c r="A1253" s="757"/>
      <c r="B1253" s="64"/>
      <c r="C1253" s="64"/>
      <c r="E1253" s="64"/>
      <c r="F1253" s="758"/>
    </row>
    <row r="1254" spans="1:6">
      <c r="A1254" s="757"/>
      <c r="B1254" s="64"/>
      <c r="C1254" s="64"/>
      <c r="E1254" s="64"/>
      <c r="F1254" s="758"/>
    </row>
    <row r="1255" spans="1:6">
      <c r="A1255" s="757"/>
      <c r="B1255" s="64"/>
      <c r="C1255" s="64"/>
      <c r="E1255" s="64"/>
      <c r="F1255" s="758"/>
    </row>
    <row r="1256" spans="1:6">
      <c r="A1256" s="757"/>
      <c r="B1256" s="64"/>
      <c r="C1256" s="64"/>
      <c r="E1256" s="64"/>
      <c r="F1256" s="758"/>
    </row>
    <row r="1257" spans="1:6">
      <c r="A1257" s="757"/>
      <c r="B1257" s="64"/>
      <c r="C1257" s="64"/>
      <c r="E1257" s="64"/>
      <c r="F1257" s="758"/>
    </row>
    <row r="1258" spans="1:6">
      <c r="A1258" s="757"/>
      <c r="B1258" s="64"/>
      <c r="C1258" s="64"/>
      <c r="E1258" s="64"/>
      <c r="F1258" s="758"/>
    </row>
    <row r="1259" spans="1:6">
      <c r="A1259" s="757"/>
      <c r="B1259" s="64"/>
      <c r="C1259" s="64"/>
      <c r="E1259" s="64"/>
      <c r="F1259" s="758"/>
    </row>
    <row r="1260" spans="1:6">
      <c r="A1260" s="757"/>
      <c r="B1260" s="64"/>
      <c r="C1260" s="64"/>
      <c r="E1260" s="64"/>
      <c r="F1260" s="758"/>
    </row>
    <row r="1261" spans="1:6">
      <c r="A1261" s="757"/>
      <c r="B1261" s="64"/>
      <c r="C1261" s="64"/>
      <c r="E1261" s="64"/>
      <c r="F1261" s="758"/>
    </row>
    <row r="1262" spans="1:6">
      <c r="A1262" s="757"/>
      <c r="B1262" s="64"/>
      <c r="C1262" s="64"/>
      <c r="E1262" s="64"/>
      <c r="F1262" s="758"/>
    </row>
    <row r="1263" spans="1:6">
      <c r="A1263" s="757"/>
      <c r="B1263" s="64"/>
      <c r="C1263" s="64"/>
      <c r="E1263" s="64"/>
      <c r="F1263" s="758"/>
    </row>
    <row r="1264" spans="1:6">
      <c r="A1264" s="757"/>
      <c r="B1264" s="64"/>
      <c r="C1264" s="64"/>
      <c r="E1264" s="64"/>
      <c r="F1264" s="758"/>
    </row>
    <row r="1265" spans="1:6">
      <c r="A1265" s="757"/>
      <c r="B1265" s="64"/>
      <c r="C1265" s="64"/>
      <c r="E1265" s="64"/>
      <c r="F1265" s="758"/>
    </row>
    <row r="1266" spans="1:6">
      <c r="A1266" s="757"/>
      <c r="B1266" s="64"/>
      <c r="C1266" s="64"/>
      <c r="E1266" s="64"/>
      <c r="F1266" s="758"/>
    </row>
    <row r="1267" spans="1:6">
      <c r="A1267" s="757"/>
      <c r="B1267" s="64"/>
      <c r="C1267" s="64"/>
      <c r="E1267" s="64"/>
      <c r="F1267" s="758"/>
    </row>
    <row r="1268" spans="1:6">
      <c r="A1268" s="757"/>
      <c r="B1268" s="64"/>
      <c r="C1268" s="64"/>
      <c r="E1268" s="64"/>
      <c r="F1268" s="758"/>
    </row>
    <row r="1269" spans="1:6">
      <c r="A1269" s="757"/>
      <c r="B1269" s="64"/>
      <c r="C1269" s="64"/>
      <c r="E1269" s="64"/>
      <c r="F1269" s="758"/>
    </row>
    <row r="1270" spans="1:6">
      <c r="A1270" s="757"/>
      <c r="B1270" s="64"/>
      <c r="C1270" s="64"/>
      <c r="E1270" s="64"/>
      <c r="F1270" s="758"/>
    </row>
    <row r="1271" spans="1:6">
      <c r="A1271" s="757"/>
      <c r="B1271" s="64"/>
      <c r="C1271" s="64"/>
      <c r="E1271" s="64"/>
      <c r="F1271" s="758"/>
    </row>
    <row r="1272" spans="1:6">
      <c r="A1272" s="757"/>
      <c r="B1272" s="64"/>
      <c r="C1272" s="64"/>
      <c r="E1272" s="64"/>
      <c r="F1272" s="758"/>
    </row>
    <row r="1273" spans="1:6">
      <c r="A1273" s="757"/>
      <c r="B1273" s="64"/>
      <c r="C1273" s="64"/>
      <c r="E1273" s="64"/>
      <c r="F1273" s="758"/>
    </row>
    <row r="1274" spans="1:6">
      <c r="A1274" s="757"/>
      <c r="B1274" s="64"/>
      <c r="C1274" s="64"/>
      <c r="E1274" s="64"/>
      <c r="F1274" s="758"/>
    </row>
    <row r="1275" spans="1:6">
      <c r="A1275" s="757"/>
      <c r="B1275" s="64"/>
      <c r="C1275" s="64"/>
      <c r="E1275" s="64"/>
      <c r="F1275" s="758"/>
    </row>
    <row r="1276" spans="1:6">
      <c r="A1276" s="757"/>
      <c r="B1276" s="64"/>
      <c r="C1276" s="64"/>
      <c r="E1276" s="64"/>
      <c r="F1276" s="758"/>
    </row>
    <row r="1277" spans="1:6">
      <c r="A1277" s="757"/>
      <c r="B1277" s="64"/>
      <c r="C1277" s="64"/>
      <c r="E1277" s="64"/>
      <c r="F1277" s="758"/>
    </row>
    <row r="1278" spans="1:6">
      <c r="A1278" s="757"/>
      <c r="B1278" s="64"/>
      <c r="C1278" s="64"/>
      <c r="E1278" s="64"/>
      <c r="F1278" s="758"/>
    </row>
    <row r="1279" spans="1:6">
      <c r="A1279" s="757"/>
      <c r="B1279" s="64"/>
      <c r="C1279" s="64"/>
      <c r="E1279" s="64"/>
      <c r="F1279" s="758"/>
    </row>
    <row r="1280" spans="1:6">
      <c r="A1280" s="757"/>
      <c r="B1280" s="64"/>
      <c r="C1280" s="64"/>
      <c r="E1280" s="64"/>
      <c r="F1280" s="758"/>
    </row>
    <row r="1281" spans="1:6">
      <c r="A1281" s="757"/>
      <c r="B1281" s="64"/>
      <c r="C1281" s="64"/>
      <c r="E1281" s="64"/>
      <c r="F1281" s="758"/>
    </row>
    <row r="1282" spans="1:6">
      <c r="A1282" s="757"/>
      <c r="B1282" s="64"/>
      <c r="C1282" s="64"/>
      <c r="E1282" s="64"/>
      <c r="F1282" s="758"/>
    </row>
    <row r="1283" spans="1:6">
      <c r="A1283" s="757"/>
      <c r="B1283" s="64"/>
      <c r="C1283" s="64"/>
      <c r="E1283" s="64"/>
      <c r="F1283" s="758"/>
    </row>
    <row r="1284" spans="1:6">
      <c r="A1284" s="757"/>
      <c r="B1284" s="64"/>
      <c r="C1284" s="64"/>
      <c r="E1284" s="64"/>
      <c r="F1284" s="758"/>
    </row>
    <row r="1285" spans="1:6">
      <c r="A1285" s="757"/>
      <c r="B1285" s="64"/>
      <c r="C1285" s="64"/>
      <c r="E1285" s="64"/>
      <c r="F1285" s="758"/>
    </row>
    <row r="1286" spans="1:6">
      <c r="A1286" s="757"/>
      <c r="B1286" s="64"/>
      <c r="C1286" s="64"/>
      <c r="E1286" s="64"/>
      <c r="F1286" s="758"/>
    </row>
    <row r="1287" spans="1:6">
      <c r="A1287" s="757"/>
      <c r="B1287" s="64"/>
      <c r="C1287" s="64"/>
      <c r="E1287" s="64"/>
      <c r="F1287" s="758"/>
    </row>
    <row r="1288" spans="1:6">
      <c r="A1288" s="757"/>
      <c r="B1288" s="64"/>
      <c r="C1288" s="64"/>
      <c r="E1288" s="64"/>
      <c r="F1288" s="758"/>
    </row>
    <row r="1289" spans="1:6">
      <c r="A1289" s="757"/>
      <c r="B1289" s="64"/>
      <c r="C1289" s="64"/>
      <c r="E1289" s="64"/>
      <c r="F1289" s="758"/>
    </row>
    <row r="1290" spans="1:6">
      <c r="A1290" s="757"/>
      <c r="B1290" s="64"/>
      <c r="C1290" s="64"/>
      <c r="E1290" s="64"/>
      <c r="F1290" s="758"/>
    </row>
    <row r="1291" spans="1:6">
      <c r="A1291" s="757"/>
      <c r="B1291" s="64"/>
      <c r="C1291" s="64"/>
      <c r="E1291" s="64"/>
      <c r="F1291" s="758"/>
    </row>
    <row r="1292" spans="1:6">
      <c r="A1292" s="757"/>
      <c r="B1292" s="64"/>
      <c r="C1292" s="64"/>
      <c r="E1292" s="64"/>
      <c r="F1292" s="758"/>
    </row>
    <row r="1293" spans="1:6">
      <c r="A1293" s="757"/>
      <c r="B1293" s="64"/>
      <c r="C1293" s="64"/>
      <c r="E1293" s="64"/>
      <c r="F1293" s="758"/>
    </row>
    <row r="1294" spans="1:6">
      <c r="A1294" s="757"/>
      <c r="B1294" s="64"/>
      <c r="C1294" s="64"/>
      <c r="E1294" s="64"/>
      <c r="F1294" s="758"/>
    </row>
    <row r="1295" spans="1:6">
      <c r="A1295" s="757"/>
      <c r="B1295" s="64"/>
      <c r="C1295" s="64"/>
      <c r="E1295" s="64"/>
      <c r="F1295" s="758"/>
    </row>
    <row r="1296" spans="1:6">
      <c r="A1296" s="757"/>
      <c r="B1296" s="64"/>
      <c r="C1296" s="64"/>
      <c r="E1296" s="64"/>
      <c r="F1296" s="758"/>
    </row>
    <row r="1297" spans="1:6">
      <c r="A1297" s="757"/>
      <c r="B1297" s="64"/>
      <c r="C1297" s="64"/>
      <c r="E1297" s="64"/>
      <c r="F1297" s="758"/>
    </row>
    <row r="1298" spans="1:6">
      <c r="A1298" s="757"/>
      <c r="B1298" s="64"/>
      <c r="C1298" s="64"/>
      <c r="E1298" s="64"/>
      <c r="F1298" s="758"/>
    </row>
    <row r="1299" spans="1:6">
      <c r="A1299" s="757"/>
      <c r="B1299" s="64"/>
      <c r="C1299" s="64"/>
      <c r="E1299" s="64"/>
      <c r="F1299" s="758"/>
    </row>
    <row r="1300" spans="1:6">
      <c r="A1300" s="757"/>
      <c r="B1300" s="64"/>
      <c r="C1300" s="64"/>
      <c r="E1300" s="64"/>
      <c r="F1300" s="758"/>
    </row>
    <row r="1301" spans="1:6">
      <c r="A1301" s="757"/>
      <c r="B1301" s="64"/>
      <c r="C1301" s="64"/>
      <c r="E1301" s="64"/>
      <c r="F1301" s="758"/>
    </row>
    <row r="1302" spans="1:6">
      <c r="A1302" s="757"/>
      <c r="B1302" s="64"/>
      <c r="C1302" s="64"/>
      <c r="E1302" s="64"/>
      <c r="F1302" s="758"/>
    </row>
    <row r="1303" spans="1:6">
      <c r="A1303" s="757"/>
      <c r="B1303" s="64"/>
      <c r="C1303" s="64"/>
      <c r="E1303" s="64"/>
      <c r="F1303" s="758"/>
    </row>
    <row r="1304" spans="1:6">
      <c r="A1304" s="757"/>
      <c r="B1304" s="64"/>
      <c r="C1304" s="64"/>
      <c r="E1304" s="64"/>
      <c r="F1304" s="758"/>
    </row>
    <row r="1305" spans="1:6">
      <c r="A1305" s="757"/>
      <c r="B1305" s="64"/>
      <c r="C1305" s="64"/>
      <c r="E1305" s="64"/>
      <c r="F1305" s="758"/>
    </row>
    <row r="1306" spans="1:6">
      <c r="A1306" s="757"/>
      <c r="B1306" s="64"/>
      <c r="C1306" s="64"/>
      <c r="E1306" s="64"/>
      <c r="F1306" s="758"/>
    </row>
    <row r="1307" spans="1:6">
      <c r="A1307" s="757"/>
      <c r="B1307" s="64"/>
      <c r="C1307" s="64"/>
      <c r="E1307" s="64"/>
      <c r="F1307" s="758"/>
    </row>
    <row r="1308" spans="1:6">
      <c r="A1308" s="757"/>
      <c r="B1308" s="64"/>
      <c r="C1308" s="64"/>
      <c r="E1308" s="64"/>
      <c r="F1308" s="758"/>
    </row>
    <row r="1309" spans="1:6">
      <c r="A1309" s="757"/>
      <c r="B1309" s="64"/>
      <c r="C1309" s="64"/>
      <c r="E1309" s="64"/>
      <c r="F1309" s="758"/>
    </row>
    <row r="1310" spans="1:6">
      <c r="A1310" s="757"/>
      <c r="B1310" s="64"/>
      <c r="C1310" s="64"/>
      <c r="E1310" s="64"/>
      <c r="F1310" s="758"/>
    </row>
    <row r="1311" spans="1:6">
      <c r="A1311" s="757"/>
      <c r="B1311" s="64"/>
      <c r="C1311" s="64"/>
      <c r="E1311" s="64"/>
      <c r="F1311" s="758"/>
    </row>
    <row r="1312" spans="1:6">
      <c r="A1312" s="757"/>
      <c r="B1312" s="64"/>
      <c r="C1312" s="64"/>
      <c r="E1312" s="64"/>
      <c r="F1312" s="758"/>
    </row>
    <row r="1313" spans="1:6">
      <c r="A1313" s="757"/>
      <c r="B1313" s="64"/>
      <c r="C1313" s="64"/>
      <c r="E1313" s="64"/>
      <c r="F1313" s="758"/>
    </row>
    <row r="1314" spans="1:6">
      <c r="A1314" s="757"/>
      <c r="B1314" s="64"/>
      <c r="C1314" s="64"/>
      <c r="E1314" s="64"/>
      <c r="F1314" s="758"/>
    </row>
    <row r="1315" spans="1:6">
      <c r="A1315" s="757"/>
      <c r="B1315" s="64"/>
      <c r="C1315" s="64"/>
      <c r="E1315" s="64"/>
      <c r="F1315" s="758"/>
    </row>
    <row r="1316" spans="1:6">
      <c r="A1316" s="757"/>
      <c r="B1316" s="64"/>
      <c r="C1316" s="64"/>
      <c r="E1316" s="64"/>
      <c r="F1316" s="758"/>
    </row>
    <row r="1317" spans="1:6">
      <c r="A1317" s="757"/>
      <c r="B1317" s="64"/>
      <c r="C1317" s="64"/>
      <c r="E1317" s="64"/>
      <c r="F1317" s="758"/>
    </row>
    <row r="1318" spans="1:6">
      <c r="A1318" s="757"/>
      <c r="B1318" s="64"/>
      <c r="C1318" s="64"/>
      <c r="E1318" s="64"/>
      <c r="F1318" s="758"/>
    </row>
    <row r="1319" spans="1:6">
      <c r="A1319" s="757"/>
      <c r="B1319" s="64"/>
      <c r="C1319" s="64"/>
      <c r="E1319" s="64"/>
      <c r="F1319" s="758"/>
    </row>
    <row r="1320" spans="1:6">
      <c r="A1320" s="757"/>
      <c r="B1320" s="64"/>
      <c r="C1320" s="64"/>
      <c r="E1320" s="64"/>
      <c r="F1320" s="758"/>
    </row>
    <row r="1321" spans="1:6">
      <c r="A1321" s="757"/>
      <c r="B1321" s="64"/>
      <c r="C1321" s="64"/>
      <c r="E1321" s="64"/>
      <c r="F1321" s="758"/>
    </row>
    <row r="1322" spans="1:6">
      <c r="A1322" s="757"/>
      <c r="B1322" s="64"/>
      <c r="C1322" s="64"/>
      <c r="E1322" s="64"/>
      <c r="F1322" s="758"/>
    </row>
    <row r="1323" spans="1:6">
      <c r="A1323" s="757"/>
      <c r="B1323" s="64"/>
      <c r="C1323" s="64"/>
      <c r="E1323" s="64"/>
      <c r="F1323" s="758"/>
    </row>
    <row r="1324" spans="1:6">
      <c r="A1324" s="757"/>
      <c r="B1324" s="64"/>
      <c r="C1324" s="64"/>
      <c r="E1324" s="64"/>
      <c r="F1324" s="758"/>
    </row>
    <row r="1325" spans="1:6">
      <c r="A1325" s="757"/>
      <c r="B1325" s="64"/>
      <c r="C1325" s="64"/>
      <c r="E1325" s="64"/>
      <c r="F1325" s="758"/>
    </row>
    <row r="1326" spans="1:6">
      <c r="A1326" s="757"/>
      <c r="B1326" s="64"/>
      <c r="C1326" s="64"/>
      <c r="E1326" s="64"/>
      <c r="F1326" s="758"/>
    </row>
    <row r="1327" spans="1:6">
      <c r="A1327" s="757"/>
      <c r="B1327" s="64"/>
      <c r="C1327" s="64"/>
      <c r="E1327" s="64"/>
      <c r="F1327" s="758"/>
    </row>
    <row r="1328" spans="1:6">
      <c r="A1328" s="757"/>
      <c r="B1328" s="64"/>
      <c r="C1328" s="64"/>
      <c r="E1328" s="64"/>
      <c r="F1328" s="758"/>
    </row>
    <row r="1329" spans="1:6">
      <c r="A1329" s="757"/>
      <c r="B1329" s="64"/>
      <c r="C1329" s="64"/>
      <c r="E1329" s="64"/>
      <c r="F1329" s="758"/>
    </row>
    <row r="1330" spans="1:6">
      <c r="A1330" s="757"/>
      <c r="B1330" s="64"/>
      <c r="C1330" s="64"/>
      <c r="E1330" s="64"/>
      <c r="F1330" s="758"/>
    </row>
    <row r="1331" spans="1:6">
      <c r="A1331" s="757"/>
      <c r="B1331" s="64"/>
      <c r="C1331" s="64"/>
      <c r="E1331" s="64"/>
      <c r="F1331" s="758"/>
    </row>
    <row r="1332" spans="1:6">
      <c r="A1332" s="757"/>
      <c r="B1332" s="64"/>
      <c r="C1332" s="64"/>
      <c r="E1332" s="64"/>
      <c r="F1332" s="758"/>
    </row>
    <row r="1333" spans="1:6">
      <c r="A1333" s="757"/>
      <c r="B1333" s="64"/>
      <c r="C1333" s="64"/>
      <c r="E1333" s="64"/>
      <c r="F1333" s="758"/>
    </row>
    <row r="1334" spans="1:6">
      <c r="A1334" s="757"/>
      <c r="B1334" s="64"/>
      <c r="C1334" s="64"/>
      <c r="E1334" s="64"/>
      <c r="F1334" s="758"/>
    </row>
    <row r="1335" spans="1:6">
      <c r="A1335" s="757"/>
      <c r="B1335" s="64"/>
      <c r="C1335" s="64"/>
      <c r="E1335" s="64"/>
      <c r="F1335" s="758"/>
    </row>
    <row r="1336" spans="1:6">
      <c r="A1336" s="757"/>
      <c r="B1336" s="64"/>
      <c r="C1336" s="64"/>
      <c r="E1336" s="64"/>
      <c r="F1336" s="758"/>
    </row>
    <row r="1337" spans="1:6">
      <c r="A1337" s="757"/>
      <c r="B1337" s="64"/>
      <c r="C1337" s="64"/>
      <c r="E1337" s="64"/>
      <c r="F1337" s="758"/>
    </row>
    <row r="1338" spans="1:6">
      <c r="A1338" s="757"/>
      <c r="B1338" s="64"/>
      <c r="C1338" s="64"/>
      <c r="E1338" s="64"/>
      <c r="F1338" s="758"/>
    </row>
    <row r="1339" spans="1:6">
      <c r="A1339" s="757"/>
      <c r="B1339" s="64"/>
      <c r="C1339" s="64"/>
      <c r="E1339" s="64"/>
      <c r="F1339" s="758"/>
    </row>
    <row r="1340" spans="1:6">
      <c r="A1340" s="757"/>
      <c r="B1340" s="64"/>
      <c r="C1340" s="64"/>
      <c r="E1340" s="64"/>
      <c r="F1340" s="758"/>
    </row>
    <row r="1341" spans="1:6">
      <c r="A1341" s="757"/>
      <c r="B1341" s="64"/>
      <c r="C1341" s="64"/>
      <c r="E1341" s="64"/>
      <c r="F1341" s="758"/>
    </row>
    <row r="1342" spans="1:6">
      <c r="A1342" s="757"/>
      <c r="B1342" s="64"/>
      <c r="C1342" s="64"/>
      <c r="E1342" s="64"/>
      <c r="F1342" s="758"/>
    </row>
    <row r="1343" spans="1:6">
      <c r="A1343" s="757"/>
      <c r="B1343" s="64"/>
      <c r="C1343" s="64"/>
      <c r="E1343" s="64"/>
      <c r="F1343" s="758"/>
    </row>
    <row r="1344" spans="1:6">
      <c r="A1344" s="757"/>
      <c r="B1344" s="64"/>
      <c r="C1344" s="64"/>
      <c r="E1344" s="64"/>
      <c r="F1344" s="758"/>
    </row>
    <row r="1345" spans="1:6">
      <c r="A1345" s="757"/>
      <c r="B1345" s="64"/>
      <c r="C1345" s="64"/>
      <c r="E1345" s="64"/>
      <c r="F1345" s="758"/>
    </row>
    <row r="1346" spans="1:6">
      <c r="A1346" s="757"/>
      <c r="B1346" s="64"/>
      <c r="C1346" s="64"/>
      <c r="E1346" s="64"/>
      <c r="F1346" s="758"/>
    </row>
    <row r="1347" spans="1:6">
      <c r="A1347" s="757"/>
      <c r="B1347" s="64"/>
      <c r="C1347" s="64"/>
      <c r="E1347" s="64"/>
      <c r="F1347" s="758"/>
    </row>
    <row r="1348" spans="1:6">
      <c r="A1348" s="757"/>
      <c r="B1348" s="64"/>
      <c r="C1348" s="64"/>
      <c r="E1348" s="64"/>
      <c r="F1348" s="758"/>
    </row>
    <row r="1349" spans="1:6">
      <c r="A1349" s="757"/>
      <c r="B1349" s="64"/>
      <c r="C1349" s="64"/>
      <c r="E1349" s="64"/>
      <c r="F1349" s="758"/>
    </row>
    <row r="1350" spans="1:6">
      <c r="A1350" s="757"/>
      <c r="B1350" s="64"/>
      <c r="C1350" s="64"/>
      <c r="E1350" s="64"/>
      <c r="F1350" s="758"/>
    </row>
    <row r="1351" spans="1:6">
      <c r="A1351" s="757"/>
      <c r="B1351" s="64"/>
      <c r="C1351" s="64"/>
      <c r="E1351" s="64"/>
      <c r="F1351" s="758"/>
    </row>
    <row r="1352" spans="1:6">
      <c r="A1352" s="757"/>
      <c r="B1352" s="64"/>
      <c r="C1352" s="64"/>
      <c r="E1352" s="64"/>
      <c r="F1352" s="758"/>
    </row>
    <row r="1353" spans="1:6">
      <c r="A1353" s="757"/>
      <c r="B1353" s="64"/>
      <c r="C1353" s="64"/>
      <c r="E1353" s="64"/>
      <c r="F1353" s="758"/>
    </row>
    <row r="1354" spans="1:6">
      <c r="A1354" s="757"/>
      <c r="B1354" s="64"/>
      <c r="C1354" s="64"/>
      <c r="E1354" s="64"/>
      <c r="F1354" s="758"/>
    </row>
    <row r="1355" spans="1:6">
      <c r="A1355" s="757"/>
      <c r="B1355" s="64"/>
      <c r="C1355" s="64"/>
      <c r="E1355" s="64"/>
      <c r="F1355" s="758"/>
    </row>
    <row r="1356" spans="1:6">
      <c r="A1356" s="757"/>
      <c r="B1356" s="64"/>
      <c r="C1356" s="64"/>
      <c r="E1356" s="64"/>
      <c r="F1356" s="758"/>
    </row>
    <row r="1357" spans="1:6">
      <c r="A1357" s="757"/>
      <c r="B1357" s="64"/>
      <c r="C1357" s="64"/>
      <c r="E1357" s="64"/>
      <c r="F1357" s="758"/>
    </row>
    <row r="1358" spans="1:6">
      <c r="A1358" s="757"/>
      <c r="B1358" s="64"/>
      <c r="C1358" s="64"/>
      <c r="E1358" s="64"/>
      <c r="F1358" s="758"/>
    </row>
    <row r="1359" spans="1:6">
      <c r="A1359" s="757"/>
      <c r="B1359" s="64"/>
      <c r="C1359" s="64"/>
      <c r="E1359" s="64"/>
      <c r="F1359" s="758"/>
    </row>
    <row r="1360" spans="1:6">
      <c r="A1360" s="757"/>
      <c r="B1360" s="64"/>
      <c r="C1360" s="64"/>
      <c r="E1360" s="64"/>
      <c r="F1360" s="758"/>
    </row>
    <row r="1361" spans="1:6">
      <c r="A1361" s="757"/>
      <c r="B1361" s="64"/>
      <c r="C1361" s="64"/>
      <c r="E1361" s="64"/>
      <c r="F1361" s="758"/>
    </row>
    <row r="1362" spans="1:6">
      <c r="A1362" s="757"/>
      <c r="B1362" s="64"/>
      <c r="C1362" s="64"/>
      <c r="E1362" s="64"/>
      <c r="F1362" s="758"/>
    </row>
    <row r="1363" spans="1:6">
      <c r="A1363" s="757"/>
      <c r="B1363" s="64"/>
      <c r="C1363" s="64"/>
      <c r="E1363" s="64"/>
      <c r="F1363" s="758"/>
    </row>
    <row r="1364" spans="1:6">
      <c r="A1364" s="757"/>
      <c r="B1364" s="64"/>
      <c r="C1364" s="64"/>
      <c r="E1364" s="64"/>
      <c r="F1364" s="758"/>
    </row>
    <row r="1365" spans="1:6">
      <c r="A1365" s="757"/>
      <c r="B1365" s="64"/>
      <c r="C1365" s="64"/>
      <c r="E1365" s="64"/>
      <c r="F1365" s="758"/>
    </row>
    <row r="1366" spans="1:6">
      <c r="A1366" s="757"/>
      <c r="B1366" s="64"/>
      <c r="C1366" s="64"/>
      <c r="E1366" s="64"/>
      <c r="F1366" s="758"/>
    </row>
    <row r="1367" spans="1:6">
      <c r="A1367" s="757"/>
      <c r="B1367" s="64"/>
      <c r="C1367" s="64"/>
      <c r="E1367" s="64"/>
      <c r="F1367" s="758"/>
    </row>
    <row r="1368" spans="1:6">
      <c r="A1368" s="757"/>
      <c r="B1368" s="64"/>
      <c r="C1368" s="64"/>
      <c r="E1368" s="64"/>
      <c r="F1368" s="758"/>
    </row>
    <row r="1369" spans="1:6">
      <c r="A1369" s="757"/>
      <c r="B1369" s="64"/>
      <c r="C1369" s="64"/>
      <c r="E1369" s="64"/>
      <c r="F1369" s="758"/>
    </row>
    <row r="1370" spans="1:6">
      <c r="A1370" s="757"/>
      <c r="B1370" s="64"/>
      <c r="C1370" s="64"/>
      <c r="E1370" s="64"/>
      <c r="F1370" s="758"/>
    </row>
    <row r="1371" spans="1:6">
      <c r="A1371" s="757"/>
      <c r="B1371" s="64"/>
      <c r="C1371" s="64"/>
      <c r="E1371" s="64"/>
      <c r="F1371" s="758"/>
    </row>
    <row r="1372" spans="1:6">
      <c r="A1372" s="757"/>
      <c r="B1372" s="64"/>
      <c r="C1372" s="64"/>
      <c r="E1372" s="64"/>
      <c r="F1372" s="758"/>
    </row>
    <row r="1373" spans="1:6">
      <c r="A1373" s="757"/>
      <c r="B1373" s="64"/>
      <c r="C1373" s="64"/>
      <c r="E1373" s="64"/>
      <c r="F1373" s="758"/>
    </row>
    <row r="1374" spans="1:6">
      <c r="A1374" s="757"/>
      <c r="B1374" s="64"/>
      <c r="C1374" s="64"/>
      <c r="E1374" s="64"/>
      <c r="F1374" s="758"/>
    </row>
    <row r="1375" spans="1:6">
      <c r="A1375" s="757"/>
      <c r="B1375" s="64"/>
      <c r="C1375" s="64"/>
      <c r="E1375" s="64"/>
      <c r="F1375" s="758"/>
    </row>
    <row r="1376" spans="1:6">
      <c r="A1376" s="757"/>
      <c r="B1376" s="64"/>
      <c r="C1376" s="64"/>
      <c r="E1376" s="64"/>
      <c r="F1376" s="758"/>
    </row>
    <row r="1377" spans="1:6">
      <c r="A1377" s="757"/>
      <c r="B1377" s="64"/>
      <c r="C1377" s="64"/>
      <c r="E1377" s="64"/>
      <c r="F1377" s="758"/>
    </row>
    <row r="1378" spans="1:6">
      <c r="A1378" s="757"/>
      <c r="B1378" s="64"/>
      <c r="C1378" s="64"/>
      <c r="E1378" s="64"/>
      <c r="F1378" s="758"/>
    </row>
    <row r="1379" spans="1:6">
      <c r="A1379" s="757"/>
      <c r="B1379" s="64"/>
      <c r="C1379" s="64"/>
      <c r="E1379" s="64"/>
      <c r="F1379" s="758"/>
    </row>
    <row r="1380" spans="1:6">
      <c r="A1380" s="757"/>
      <c r="B1380" s="64"/>
      <c r="C1380" s="64"/>
      <c r="E1380" s="64"/>
      <c r="F1380" s="758"/>
    </row>
    <row r="1381" spans="1:6">
      <c r="A1381" s="757"/>
      <c r="B1381" s="64"/>
      <c r="C1381" s="64"/>
      <c r="E1381" s="64"/>
      <c r="F1381" s="758"/>
    </row>
    <row r="1382" spans="1:6">
      <c r="A1382" s="757"/>
      <c r="B1382" s="64"/>
      <c r="C1382" s="64"/>
      <c r="E1382" s="64"/>
      <c r="F1382" s="758"/>
    </row>
    <row r="1383" spans="1:6">
      <c r="A1383" s="757"/>
      <c r="B1383" s="64"/>
      <c r="C1383" s="64"/>
      <c r="E1383" s="64"/>
      <c r="F1383" s="758"/>
    </row>
    <row r="1384" spans="1:6">
      <c r="A1384" s="757"/>
      <c r="B1384" s="64"/>
      <c r="C1384" s="64"/>
      <c r="E1384" s="64"/>
      <c r="F1384" s="758"/>
    </row>
    <row r="1385" spans="1:6">
      <c r="A1385" s="757"/>
      <c r="B1385" s="64"/>
      <c r="C1385" s="64"/>
      <c r="E1385" s="64"/>
      <c r="F1385" s="758"/>
    </row>
    <row r="1386" spans="1:6">
      <c r="A1386" s="757"/>
      <c r="B1386" s="64"/>
      <c r="C1386" s="64"/>
      <c r="E1386" s="64"/>
      <c r="F1386" s="758"/>
    </row>
    <row r="1387" spans="1:6">
      <c r="A1387" s="757"/>
      <c r="B1387" s="64"/>
      <c r="C1387" s="64"/>
      <c r="E1387" s="64"/>
      <c r="F1387" s="758"/>
    </row>
    <row r="1388" spans="1:6">
      <c r="A1388" s="757"/>
      <c r="B1388" s="64"/>
      <c r="C1388" s="64"/>
      <c r="E1388" s="64"/>
      <c r="F1388" s="758"/>
    </row>
    <row r="1389" spans="1:6">
      <c r="A1389" s="757"/>
      <c r="B1389" s="64"/>
      <c r="C1389" s="64"/>
      <c r="E1389" s="64"/>
      <c r="F1389" s="758"/>
    </row>
    <row r="1390" spans="1:6">
      <c r="A1390" s="757"/>
      <c r="B1390" s="64"/>
      <c r="C1390" s="64"/>
      <c r="E1390" s="64"/>
      <c r="F1390" s="758"/>
    </row>
    <row r="1391" spans="1:6">
      <c r="A1391" s="757"/>
      <c r="B1391" s="64"/>
      <c r="C1391" s="64"/>
      <c r="E1391" s="64"/>
      <c r="F1391" s="758"/>
    </row>
    <row r="1392" spans="1:6">
      <c r="A1392" s="757"/>
      <c r="B1392" s="64"/>
      <c r="C1392" s="64"/>
      <c r="E1392" s="64"/>
      <c r="F1392" s="758"/>
    </row>
    <row r="1393" spans="1:6">
      <c r="A1393" s="757"/>
      <c r="B1393" s="64"/>
      <c r="C1393" s="64"/>
      <c r="E1393" s="64"/>
      <c r="F1393" s="758"/>
    </row>
    <row r="1394" spans="1:6">
      <c r="A1394" s="757"/>
      <c r="B1394" s="64"/>
      <c r="C1394" s="64"/>
      <c r="E1394" s="64"/>
      <c r="F1394" s="758"/>
    </row>
    <row r="1395" spans="1:6">
      <c r="A1395" s="757"/>
      <c r="B1395" s="64"/>
      <c r="C1395" s="64"/>
      <c r="E1395" s="64"/>
      <c r="F1395" s="758"/>
    </row>
    <row r="1396" spans="1:6">
      <c r="A1396" s="757"/>
      <c r="B1396" s="64"/>
      <c r="C1396" s="64"/>
      <c r="E1396" s="64"/>
      <c r="F1396" s="758"/>
    </row>
    <row r="1397" spans="1:6">
      <c r="A1397" s="757"/>
      <c r="B1397" s="64"/>
      <c r="C1397" s="64"/>
      <c r="E1397" s="64"/>
      <c r="F1397" s="758"/>
    </row>
    <row r="1398" spans="1:6">
      <c r="A1398" s="757"/>
      <c r="B1398" s="64"/>
      <c r="C1398" s="64"/>
      <c r="E1398" s="64"/>
      <c r="F1398" s="758"/>
    </row>
    <row r="1399" spans="1:6">
      <c r="A1399" s="757"/>
      <c r="B1399" s="64"/>
      <c r="C1399" s="64"/>
      <c r="E1399" s="64"/>
      <c r="F1399" s="758"/>
    </row>
    <row r="1400" spans="1:6">
      <c r="A1400" s="757"/>
      <c r="B1400" s="64"/>
      <c r="C1400" s="64"/>
      <c r="E1400" s="64"/>
      <c r="F1400" s="758"/>
    </row>
    <row r="1401" spans="1:6">
      <c r="A1401" s="757"/>
      <c r="B1401" s="64"/>
      <c r="C1401" s="64"/>
      <c r="E1401" s="64"/>
      <c r="F1401" s="758"/>
    </row>
    <row r="1402" spans="1:6">
      <c r="A1402" s="757"/>
      <c r="B1402" s="64"/>
      <c r="C1402" s="64"/>
      <c r="E1402" s="64"/>
      <c r="F1402" s="758"/>
    </row>
    <row r="1403" spans="1:6">
      <c r="A1403" s="757"/>
      <c r="B1403" s="64"/>
      <c r="C1403" s="64"/>
      <c r="E1403" s="64"/>
      <c r="F1403" s="758"/>
    </row>
    <row r="1404" spans="1:6">
      <c r="A1404" s="757"/>
      <c r="B1404" s="64"/>
      <c r="C1404" s="64"/>
      <c r="E1404" s="64"/>
      <c r="F1404" s="758"/>
    </row>
    <row r="1405" spans="1:6">
      <c r="A1405" s="757"/>
      <c r="B1405" s="64"/>
      <c r="C1405" s="64"/>
      <c r="E1405" s="64"/>
      <c r="F1405" s="758"/>
    </row>
    <row r="1406" spans="1:6">
      <c r="A1406" s="757"/>
      <c r="B1406" s="64"/>
      <c r="C1406" s="64"/>
      <c r="E1406" s="64"/>
      <c r="F1406" s="758"/>
    </row>
    <row r="1407" spans="1:6">
      <c r="A1407" s="757"/>
      <c r="B1407" s="64"/>
      <c r="C1407" s="64"/>
      <c r="E1407" s="64"/>
      <c r="F1407" s="758"/>
    </row>
    <row r="1408" spans="1:6">
      <c r="A1408" s="757"/>
      <c r="B1408" s="64"/>
      <c r="C1408" s="64"/>
      <c r="E1408" s="64"/>
      <c r="F1408" s="758"/>
    </row>
    <row r="1409" spans="1:6">
      <c r="A1409" s="757"/>
      <c r="B1409" s="64"/>
      <c r="C1409" s="64"/>
      <c r="E1409" s="64"/>
      <c r="F1409" s="758"/>
    </row>
    <row r="1410" spans="1:6">
      <c r="A1410" s="757"/>
      <c r="B1410" s="64"/>
      <c r="C1410" s="64"/>
      <c r="E1410" s="64"/>
      <c r="F1410" s="758"/>
    </row>
    <row r="1411" spans="1:6">
      <c r="A1411" s="757"/>
      <c r="B1411" s="64"/>
      <c r="C1411" s="64"/>
      <c r="E1411" s="64"/>
      <c r="F1411" s="758"/>
    </row>
    <row r="1412" spans="1:6">
      <c r="A1412" s="757"/>
      <c r="B1412" s="64"/>
      <c r="C1412" s="64"/>
      <c r="E1412" s="64"/>
      <c r="F1412" s="758"/>
    </row>
    <row r="1413" spans="1:6">
      <c r="A1413" s="757"/>
      <c r="B1413" s="64"/>
      <c r="C1413" s="64"/>
      <c r="E1413" s="64"/>
      <c r="F1413" s="758"/>
    </row>
    <row r="1414" spans="1:6">
      <c r="A1414" s="757"/>
      <c r="B1414" s="64"/>
      <c r="C1414" s="64"/>
      <c r="E1414" s="64"/>
      <c r="F1414" s="758"/>
    </row>
    <row r="1415" spans="1:6">
      <c r="A1415" s="757"/>
      <c r="B1415" s="64"/>
      <c r="C1415" s="64"/>
      <c r="E1415" s="64"/>
      <c r="F1415" s="758"/>
    </row>
    <row r="1416" spans="1:6">
      <c r="A1416" s="757"/>
      <c r="B1416" s="64"/>
      <c r="C1416" s="64"/>
      <c r="E1416" s="64"/>
      <c r="F1416" s="758"/>
    </row>
    <row r="1417" spans="1:6">
      <c r="A1417" s="757"/>
      <c r="B1417" s="64"/>
      <c r="C1417" s="64"/>
      <c r="E1417" s="64"/>
      <c r="F1417" s="758"/>
    </row>
    <row r="1418" spans="1:6">
      <c r="A1418" s="757"/>
      <c r="B1418" s="64"/>
      <c r="C1418" s="64"/>
      <c r="E1418" s="64"/>
      <c r="F1418" s="758"/>
    </row>
    <row r="1419" spans="1:6">
      <c r="A1419" s="757"/>
      <c r="B1419" s="64"/>
      <c r="C1419" s="64"/>
      <c r="E1419" s="64"/>
      <c r="F1419" s="758"/>
    </row>
    <row r="1420" spans="1:6">
      <c r="A1420" s="757"/>
      <c r="B1420" s="64"/>
      <c r="C1420" s="64"/>
      <c r="E1420" s="64"/>
      <c r="F1420" s="758"/>
    </row>
    <row r="1421" spans="1:6">
      <c r="A1421" s="757"/>
      <c r="B1421" s="64"/>
      <c r="C1421" s="64"/>
      <c r="E1421" s="64"/>
      <c r="F1421" s="758"/>
    </row>
    <row r="1422" spans="1:6">
      <c r="A1422" s="757"/>
      <c r="B1422" s="64"/>
      <c r="C1422" s="64"/>
      <c r="E1422" s="64"/>
      <c r="F1422" s="758"/>
    </row>
    <row r="1423" spans="1:6">
      <c r="A1423" s="757"/>
      <c r="B1423" s="64"/>
      <c r="C1423" s="64"/>
      <c r="E1423" s="64"/>
      <c r="F1423" s="758"/>
    </row>
    <row r="1424" spans="1:6">
      <c r="A1424" s="757"/>
      <c r="B1424" s="64"/>
      <c r="C1424" s="64"/>
      <c r="E1424" s="64"/>
      <c r="F1424" s="758"/>
    </row>
    <row r="1425" spans="1:6">
      <c r="A1425" s="757"/>
      <c r="B1425" s="64"/>
      <c r="C1425" s="64"/>
      <c r="E1425" s="64"/>
      <c r="F1425" s="758"/>
    </row>
    <row r="1426" spans="1:6">
      <c r="A1426" s="757"/>
      <c r="B1426" s="64"/>
      <c r="C1426" s="64"/>
      <c r="E1426" s="64"/>
      <c r="F1426" s="758"/>
    </row>
    <row r="1427" spans="1:6">
      <c r="A1427" s="757"/>
      <c r="B1427" s="64"/>
      <c r="C1427" s="64"/>
      <c r="E1427" s="64"/>
      <c r="F1427" s="758"/>
    </row>
    <row r="1428" spans="1:6">
      <c r="A1428" s="757"/>
      <c r="B1428" s="64"/>
      <c r="C1428" s="64"/>
      <c r="E1428" s="64"/>
      <c r="F1428" s="758"/>
    </row>
    <row r="1429" spans="1:6">
      <c r="A1429" s="757"/>
      <c r="B1429" s="64"/>
      <c r="C1429" s="64"/>
      <c r="E1429" s="64"/>
      <c r="F1429" s="758"/>
    </row>
    <row r="1430" spans="1:6">
      <c r="A1430" s="757"/>
      <c r="B1430" s="64"/>
      <c r="C1430" s="64"/>
      <c r="E1430" s="64"/>
      <c r="F1430" s="758"/>
    </row>
    <row r="1431" spans="1:6">
      <c r="A1431" s="757"/>
      <c r="B1431" s="64"/>
      <c r="C1431" s="64"/>
      <c r="E1431" s="64"/>
      <c r="F1431" s="758"/>
    </row>
    <row r="1432" spans="1:6">
      <c r="A1432" s="757"/>
      <c r="B1432" s="64"/>
      <c r="C1432" s="64"/>
      <c r="E1432" s="64"/>
      <c r="F1432" s="758"/>
    </row>
    <row r="1433" spans="1:6">
      <c r="A1433" s="757"/>
      <c r="B1433" s="64"/>
      <c r="C1433" s="64"/>
      <c r="E1433" s="64"/>
      <c r="F1433" s="758"/>
    </row>
    <row r="1434" spans="1:6">
      <c r="A1434" s="757"/>
      <c r="B1434" s="64"/>
      <c r="C1434" s="64"/>
      <c r="E1434" s="64"/>
      <c r="F1434" s="758"/>
    </row>
    <row r="1435" spans="1:6">
      <c r="A1435" s="757"/>
      <c r="B1435" s="64"/>
      <c r="C1435" s="64"/>
      <c r="E1435" s="64"/>
      <c r="F1435" s="758"/>
    </row>
    <row r="1436" spans="1:6">
      <c r="A1436" s="757"/>
      <c r="B1436" s="64"/>
      <c r="C1436" s="64"/>
      <c r="E1436" s="64"/>
      <c r="F1436" s="758"/>
    </row>
    <row r="1437" spans="1:6">
      <c r="A1437" s="757"/>
      <c r="B1437" s="64"/>
      <c r="C1437" s="64"/>
      <c r="E1437" s="64"/>
      <c r="F1437" s="758"/>
    </row>
    <row r="1438" spans="1:6">
      <c r="A1438" s="757"/>
      <c r="B1438" s="64"/>
      <c r="C1438" s="64"/>
      <c r="E1438" s="64"/>
      <c r="F1438" s="758"/>
    </row>
    <row r="1439" spans="1:6">
      <c r="A1439" s="757"/>
      <c r="B1439" s="64"/>
      <c r="C1439" s="64"/>
      <c r="E1439" s="64"/>
      <c r="F1439" s="758"/>
    </row>
    <row r="1440" spans="1:6">
      <c r="A1440" s="757"/>
      <c r="B1440" s="64"/>
      <c r="C1440" s="64"/>
      <c r="E1440" s="64"/>
      <c r="F1440" s="758"/>
    </row>
    <row r="1441" spans="1:6">
      <c r="A1441" s="757"/>
      <c r="B1441" s="64"/>
      <c r="C1441" s="64"/>
      <c r="E1441" s="64"/>
      <c r="F1441" s="758"/>
    </row>
    <row r="1442" spans="1:6">
      <c r="A1442" s="757"/>
      <c r="B1442" s="64"/>
      <c r="C1442" s="64"/>
      <c r="E1442" s="64"/>
      <c r="F1442" s="758"/>
    </row>
    <row r="1443" spans="1:6">
      <c r="A1443" s="757"/>
      <c r="B1443" s="64"/>
      <c r="C1443" s="64"/>
      <c r="E1443" s="64"/>
      <c r="F1443" s="758"/>
    </row>
    <row r="1444" spans="1:6">
      <c r="A1444" s="757"/>
      <c r="B1444" s="64"/>
      <c r="C1444" s="64"/>
      <c r="E1444" s="64"/>
      <c r="F1444" s="758"/>
    </row>
    <row r="1445" spans="1:6">
      <c r="A1445" s="757"/>
      <c r="B1445" s="64"/>
      <c r="C1445" s="64"/>
      <c r="E1445" s="64"/>
      <c r="F1445" s="758"/>
    </row>
    <row r="1446" spans="1:6">
      <c r="A1446" s="757"/>
      <c r="B1446" s="64"/>
      <c r="C1446" s="64"/>
      <c r="E1446" s="64"/>
      <c r="F1446" s="758"/>
    </row>
    <row r="1447" spans="1:6">
      <c r="A1447" s="757"/>
      <c r="B1447" s="64"/>
      <c r="C1447" s="64"/>
      <c r="E1447" s="64"/>
      <c r="F1447" s="758"/>
    </row>
    <row r="1448" spans="1:6">
      <c r="A1448" s="757"/>
      <c r="B1448" s="64"/>
      <c r="C1448" s="64"/>
      <c r="E1448" s="64"/>
      <c r="F1448" s="758"/>
    </row>
    <row r="1449" spans="1:6">
      <c r="A1449" s="757"/>
      <c r="B1449" s="64"/>
      <c r="C1449" s="64"/>
      <c r="E1449" s="64"/>
      <c r="F1449" s="758"/>
    </row>
    <row r="1450" spans="1:6">
      <c r="A1450" s="757"/>
      <c r="B1450" s="64"/>
      <c r="C1450" s="64"/>
      <c r="E1450" s="64"/>
      <c r="F1450" s="758"/>
    </row>
    <row r="1451" spans="1:6">
      <c r="A1451" s="757"/>
      <c r="B1451" s="64"/>
      <c r="C1451" s="64"/>
      <c r="E1451" s="64"/>
      <c r="F1451" s="758"/>
    </row>
    <row r="1452" spans="1:6">
      <c r="A1452" s="757"/>
      <c r="B1452" s="64"/>
      <c r="C1452" s="64"/>
      <c r="E1452" s="64"/>
      <c r="F1452" s="758"/>
    </row>
    <row r="1453" spans="1:6">
      <c r="A1453" s="757"/>
      <c r="B1453" s="64"/>
      <c r="C1453" s="64"/>
      <c r="E1453" s="64"/>
      <c r="F1453" s="758"/>
    </row>
    <row r="1454" spans="1:6">
      <c r="A1454" s="757"/>
      <c r="B1454" s="64"/>
      <c r="C1454" s="64"/>
      <c r="E1454" s="64"/>
      <c r="F1454" s="758"/>
    </row>
    <row r="1455" spans="1:6">
      <c r="A1455" s="757"/>
      <c r="B1455" s="64"/>
      <c r="C1455" s="64"/>
      <c r="E1455" s="64"/>
      <c r="F1455" s="758"/>
    </row>
    <row r="1456" spans="1:6">
      <c r="A1456" s="757"/>
      <c r="B1456" s="64"/>
      <c r="C1456" s="64"/>
      <c r="E1456" s="64"/>
      <c r="F1456" s="758"/>
    </row>
    <row r="1457" spans="1:6">
      <c r="A1457" s="757"/>
      <c r="B1457" s="64"/>
      <c r="C1457" s="64"/>
      <c r="E1457" s="64"/>
      <c r="F1457" s="758"/>
    </row>
    <row r="1458" spans="1:6">
      <c r="A1458" s="757"/>
      <c r="B1458" s="64"/>
      <c r="C1458" s="64"/>
      <c r="E1458" s="64"/>
      <c r="F1458" s="758"/>
    </row>
    <row r="1459" spans="1:6">
      <c r="A1459" s="757"/>
      <c r="B1459" s="64"/>
      <c r="C1459" s="64"/>
      <c r="E1459" s="64"/>
      <c r="F1459" s="758"/>
    </row>
    <row r="1460" spans="1:6">
      <c r="A1460" s="757"/>
      <c r="B1460" s="64"/>
      <c r="C1460" s="64"/>
      <c r="E1460" s="64"/>
      <c r="F1460" s="758"/>
    </row>
    <row r="1461" spans="1:6">
      <c r="A1461" s="757"/>
      <c r="B1461" s="64"/>
      <c r="C1461" s="64"/>
      <c r="E1461" s="64"/>
      <c r="F1461" s="758"/>
    </row>
    <row r="1462" spans="1:6">
      <c r="A1462" s="757"/>
      <c r="B1462" s="64"/>
      <c r="C1462" s="64"/>
      <c r="E1462" s="64"/>
      <c r="F1462" s="758"/>
    </row>
    <row r="1463" spans="1:6">
      <c r="A1463" s="757"/>
      <c r="B1463" s="64"/>
      <c r="C1463" s="64"/>
      <c r="E1463" s="64"/>
      <c r="F1463" s="758"/>
    </row>
    <row r="1464" spans="1:6">
      <c r="A1464" s="757"/>
      <c r="B1464" s="64"/>
      <c r="C1464" s="64"/>
      <c r="E1464" s="64"/>
      <c r="F1464" s="758"/>
    </row>
    <row r="1465" spans="1:6">
      <c r="A1465" s="757"/>
      <c r="B1465" s="64"/>
      <c r="C1465" s="64"/>
      <c r="E1465" s="64"/>
      <c r="F1465" s="758"/>
    </row>
    <row r="1466" spans="1:6">
      <c r="A1466" s="757"/>
      <c r="B1466" s="64"/>
      <c r="C1466" s="64"/>
      <c r="E1466" s="64"/>
      <c r="F1466" s="758"/>
    </row>
    <row r="1467" spans="1:6">
      <c r="A1467" s="757"/>
      <c r="B1467" s="64"/>
      <c r="C1467" s="64"/>
      <c r="E1467" s="64"/>
      <c r="F1467" s="758"/>
    </row>
    <row r="1468" spans="1:6">
      <c r="A1468" s="757"/>
      <c r="B1468" s="64"/>
      <c r="C1468" s="64"/>
      <c r="E1468" s="64"/>
      <c r="F1468" s="758"/>
    </row>
    <row r="1469" spans="1:6">
      <c r="A1469" s="757"/>
      <c r="B1469" s="64"/>
      <c r="C1469" s="64"/>
      <c r="E1469" s="64"/>
      <c r="F1469" s="758"/>
    </row>
    <row r="1470" spans="1:6">
      <c r="A1470" s="757"/>
      <c r="B1470" s="64"/>
      <c r="C1470" s="64"/>
      <c r="E1470" s="64"/>
      <c r="F1470" s="758"/>
    </row>
    <row r="1471" spans="1:6">
      <c r="A1471" s="757"/>
      <c r="B1471" s="64"/>
      <c r="C1471" s="64"/>
      <c r="E1471" s="64"/>
      <c r="F1471" s="758"/>
    </row>
    <row r="1472" spans="1:6">
      <c r="A1472" s="757"/>
      <c r="B1472" s="64"/>
      <c r="C1472" s="64"/>
      <c r="E1472" s="64"/>
      <c r="F1472" s="758"/>
    </row>
    <row r="1473" spans="1:6">
      <c r="A1473" s="757"/>
      <c r="B1473" s="64"/>
      <c r="C1473" s="64"/>
      <c r="E1473" s="64"/>
      <c r="F1473" s="758"/>
    </row>
    <row r="1474" spans="1:6">
      <c r="A1474" s="757"/>
      <c r="B1474" s="64"/>
      <c r="C1474" s="64"/>
      <c r="E1474" s="64"/>
      <c r="F1474" s="758"/>
    </row>
    <row r="1475" spans="1:6">
      <c r="A1475" s="757"/>
      <c r="B1475" s="64"/>
      <c r="C1475" s="64"/>
      <c r="E1475" s="64"/>
      <c r="F1475" s="758"/>
    </row>
    <row r="1476" spans="1:6">
      <c r="A1476" s="757"/>
      <c r="B1476" s="64"/>
      <c r="C1476" s="64"/>
      <c r="E1476" s="64"/>
      <c r="F1476" s="758"/>
    </row>
    <row r="1477" spans="1:6">
      <c r="A1477" s="757"/>
      <c r="B1477" s="64"/>
      <c r="C1477" s="64"/>
      <c r="E1477" s="64"/>
      <c r="F1477" s="758"/>
    </row>
    <row r="1478" spans="1:6">
      <c r="A1478" s="757"/>
      <c r="B1478" s="64"/>
      <c r="C1478" s="64"/>
      <c r="E1478" s="64"/>
      <c r="F1478" s="758"/>
    </row>
    <row r="1479" spans="1:6">
      <c r="A1479" s="757"/>
      <c r="B1479" s="64"/>
      <c r="C1479" s="64"/>
      <c r="E1479" s="64"/>
      <c r="F1479" s="758"/>
    </row>
    <row r="1480" spans="1:6">
      <c r="A1480" s="757"/>
      <c r="B1480" s="64"/>
      <c r="C1480" s="64"/>
      <c r="E1480" s="64"/>
      <c r="F1480" s="758"/>
    </row>
    <row r="1481" spans="1:6">
      <c r="A1481" s="757"/>
      <c r="B1481" s="64"/>
      <c r="C1481" s="64"/>
      <c r="E1481" s="64"/>
      <c r="F1481" s="758"/>
    </row>
    <row r="1482" spans="1:6">
      <c r="A1482" s="757"/>
      <c r="B1482" s="64"/>
      <c r="C1482" s="64"/>
      <c r="E1482" s="64"/>
      <c r="F1482" s="758"/>
    </row>
    <row r="1483" spans="1:6">
      <c r="A1483" s="757"/>
      <c r="B1483" s="64"/>
      <c r="C1483" s="64"/>
      <c r="E1483" s="64"/>
      <c r="F1483" s="758"/>
    </row>
    <row r="1484" spans="1:6">
      <c r="A1484" s="757"/>
      <c r="B1484" s="64"/>
      <c r="C1484" s="64"/>
      <c r="E1484" s="64"/>
      <c r="F1484" s="758"/>
    </row>
    <row r="1485" spans="1:6">
      <c r="A1485" s="757"/>
      <c r="B1485" s="64"/>
      <c r="C1485" s="64"/>
      <c r="E1485" s="64"/>
      <c r="F1485" s="758"/>
    </row>
    <row r="1486" spans="1:6">
      <c r="A1486" s="757"/>
      <c r="B1486" s="64"/>
      <c r="C1486" s="64"/>
      <c r="E1486" s="64"/>
      <c r="F1486" s="758"/>
    </row>
    <row r="1487" spans="1:6">
      <c r="A1487" s="757"/>
      <c r="B1487" s="64"/>
      <c r="C1487" s="64"/>
      <c r="E1487" s="64"/>
      <c r="F1487" s="758"/>
    </row>
    <row r="1488" spans="1:6">
      <c r="A1488" s="757"/>
      <c r="B1488" s="64"/>
      <c r="C1488" s="64"/>
      <c r="E1488" s="64"/>
      <c r="F1488" s="758"/>
    </row>
    <row r="1489" spans="1:6">
      <c r="A1489" s="757"/>
      <c r="B1489" s="64"/>
      <c r="C1489" s="64"/>
      <c r="E1489" s="64"/>
      <c r="F1489" s="758"/>
    </row>
    <row r="1490" spans="1:6">
      <c r="A1490" s="757"/>
      <c r="B1490" s="64"/>
      <c r="C1490" s="64"/>
      <c r="E1490" s="64"/>
      <c r="F1490" s="758"/>
    </row>
    <row r="1491" spans="1:6">
      <c r="A1491" s="757"/>
      <c r="B1491" s="64"/>
      <c r="C1491" s="64"/>
      <c r="E1491" s="64"/>
      <c r="F1491" s="758"/>
    </row>
    <row r="1492" spans="1:6">
      <c r="A1492" s="757"/>
      <c r="B1492" s="64"/>
      <c r="C1492" s="64"/>
      <c r="E1492" s="64"/>
      <c r="F1492" s="758"/>
    </row>
    <row r="1493" spans="1:6">
      <c r="A1493" s="757"/>
      <c r="B1493" s="64"/>
      <c r="C1493" s="64"/>
      <c r="E1493" s="64"/>
      <c r="F1493" s="758"/>
    </row>
    <row r="1494" spans="1:6">
      <c r="A1494" s="757"/>
      <c r="B1494" s="64"/>
      <c r="C1494" s="64"/>
      <c r="E1494" s="64"/>
      <c r="F1494" s="758"/>
    </row>
    <row r="1495" spans="1:6">
      <c r="A1495" s="757"/>
      <c r="B1495" s="64"/>
      <c r="C1495" s="64"/>
      <c r="E1495" s="64"/>
      <c r="F1495" s="758"/>
    </row>
    <row r="1496" spans="1:6">
      <c r="A1496" s="757"/>
      <c r="B1496" s="64"/>
      <c r="C1496" s="64"/>
      <c r="E1496" s="64"/>
      <c r="F1496" s="758"/>
    </row>
    <row r="1497" spans="1:6">
      <c r="A1497" s="757"/>
      <c r="B1497" s="64"/>
      <c r="C1497" s="64"/>
      <c r="E1497" s="64"/>
      <c r="F1497" s="758"/>
    </row>
    <row r="1498" spans="1:6">
      <c r="A1498" s="757"/>
      <c r="B1498" s="64"/>
      <c r="C1498" s="64"/>
      <c r="E1498" s="64"/>
      <c r="F1498" s="758"/>
    </row>
    <row r="1499" spans="1:6">
      <c r="A1499" s="757"/>
      <c r="B1499" s="64"/>
      <c r="C1499" s="64"/>
      <c r="E1499" s="64"/>
      <c r="F1499" s="758"/>
    </row>
    <row r="1500" spans="1:6">
      <c r="A1500" s="757"/>
      <c r="B1500" s="64"/>
      <c r="C1500" s="64"/>
      <c r="E1500" s="64"/>
      <c r="F1500" s="758"/>
    </row>
    <row r="1501" spans="1:6">
      <c r="A1501" s="757"/>
      <c r="B1501" s="64"/>
      <c r="C1501" s="64"/>
      <c r="E1501" s="64"/>
      <c r="F1501" s="758"/>
    </row>
    <row r="1502" spans="1:6">
      <c r="A1502" s="757"/>
      <c r="B1502" s="64"/>
      <c r="C1502" s="64"/>
      <c r="E1502" s="64"/>
      <c r="F1502" s="758"/>
    </row>
    <row r="1503" spans="1:6">
      <c r="A1503" s="757"/>
      <c r="B1503" s="64"/>
      <c r="C1503" s="64"/>
      <c r="E1503" s="64"/>
      <c r="F1503" s="758"/>
    </row>
    <row r="1504" spans="1:6">
      <c r="A1504" s="757"/>
      <c r="B1504" s="64"/>
      <c r="C1504" s="64"/>
      <c r="E1504" s="64"/>
      <c r="F1504" s="758"/>
    </row>
    <row r="1505" spans="1:6">
      <c r="A1505" s="757"/>
      <c r="B1505" s="64"/>
      <c r="C1505" s="64"/>
      <c r="E1505" s="64"/>
      <c r="F1505" s="758"/>
    </row>
    <row r="1506" spans="1:6">
      <c r="A1506" s="757"/>
      <c r="B1506" s="64"/>
      <c r="C1506" s="64"/>
      <c r="E1506" s="64"/>
      <c r="F1506" s="758"/>
    </row>
    <row r="1507" spans="1:6">
      <c r="A1507" s="757"/>
      <c r="B1507" s="64"/>
      <c r="C1507" s="64"/>
      <c r="E1507" s="64"/>
      <c r="F1507" s="758"/>
    </row>
    <row r="1508" spans="1:6">
      <c r="A1508" s="757"/>
      <c r="B1508" s="64"/>
      <c r="C1508" s="64"/>
      <c r="E1508" s="64"/>
      <c r="F1508" s="758"/>
    </row>
    <row r="1509" spans="1:6">
      <c r="A1509" s="757"/>
      <c r="B1509" s="64"/>
      <c r="C1509" s="64"/>
      <c r="E1509" s="64"/>
      <c r="F1509" s="758"/>
    </row>
    <row r="1510" spans="1:6">
      <c r="A1510" s="757"/>
      <c r="B1510" s="64"/>
      <c r="C1510" s="64"/>
      <c r="E1510" s="64"/>
      <c r="F1510" s="758"/>
    </row>
    <row r="1511" spans="1:6">
      <c r="A1511" s="757"/>
      <c r="B1511" s="64"/>
      <c r="C1511" s="64"/>
      <c r="E1511" s="64"/>
      <c r="F1511" s="758"/>
    </row>
    <row r="1512" spans="1:6">
      <c r="A1512" s="757"/>
      <c r="B1512" s="64"/>
      <c r="C1512" s="64"/>
      <c r="E1512" s="64"/>
      <c r="F1512" s="758"/>
    </row>
    <row r="1513" spans="1:6">
      <c r="A1513" s="757"/>
      <c r="B1513" s="64"/>
      <c r="C1513" s="64"/>
      <c r="E1513" s="64"/>
      <c r="F1513" s="758"/>
    </row>
    <row r="1514" spans="1:6">
      <c r="A1514" s="757"/>
      <c r="B1514" s="64"/>
      <c r="C1514" s="64"/>
      <c r="E1514" s="64"/>
      <c r="F1514" s="758"/>
    </row>
    <row r="1515" spans="1:6">
      <c r="A1515" s="757"/>
      <c r="B1515" s="64"/>
      <c r="C1515" s="64"/>
      <c r="E1515" s="64"/>
      <c r="F1515" s="758"/>
    </row>
    <row r="1516" spans="1:6">
      <c r="A1516" s="757"/>
      <c r="B1516" s="64"/>
      <c r="C1516" s="64"/>
      <c r="E1516" s="64"/>
      <c r="F1516" s="758"/>
    </row>
    <row r="1517" spans="1:6">
      <c r="A1517" s="757"/>
      <c r="B1517" s="64"/>
      <c r="C1517" s="64"/>
      <c r="E1517" s="64"/>
      <c r="F1517" s="758"/>
    </row>
    <row r="1518" spans="1:6">
      <c r="A1518" s="757"/>
      <c r="B1518" s="64"/>
      <c r="C1518" s="64"/>
      <c r="E1518" s="64"/>
      <c r="F1518" s="758"/>
    </row>
    <row r="1519" spans="1:6">
      <c r="A1519" s="757"/>
      <c r="B1519" s="64"/>
      <c r="C1519" s="64"/>
      <c r="E1519" s="64"/>
      <c r="F1519" s="758"/>
    </row>
    <row r="1520" spans="1:6">
      <c r="A1520" s="757"/>
      <c r="B1520" s="64"/>
      <c r="C1520" s="64"/>
      <c r="E1520" s="64"/>
      <c r="F1520" s="758"/>
    </row>
    <row r="1521" spans="1:6">
      <c r="A1521" s="757"/>
      <c r="B1521" s="64"/>
      <c r="C1521" s="64"/>
      <c r="E1521" s="64"/>
      <c r="F1521" s="758"/>
    </row>
    <row r="1522" spans="1:6">
      <c r="A1522" s="757"/>
      <c r="B1522" s="64"/>
      <c r="C1522" s="64"/>
      <c r="E1522" s="64"/>
      <c r="F1522" s="758"/>
    </row>
    <row r="1523" spans="1:6">
      <c r="A1523" s="757"/>
      <c r="B1523" s="64"/>
      <c r="C1523" s="64"/>
      <c r="E1523" s="64"/>
      <c r="F1523" s="758"/>
    </row>
    <row r="1524" spans="1:6">
      <c r="A1524" s="757"/>
      <c r="B1524" s="64"/>
      <c r="C1524" s="64"/>
      <c r="E1524" s="64"/>
      <c r="F1524" s="758"/>
    </row>
    <row r="1525" spans="1:6">
      <c r="A1525" s="757"/>
      <c r="B1525" s="64"/>
      <c r="C1525" s="64"/>
      <c r="E1525" s="64"/>
      <c r="F1525" s="758"/>
    </row>
    <row r="1526" spans="1:6">
      <c r="A1526" s="757"/>
      <c r="B1526" s="64"/>
      <c r="C1526" s="64"/>
      <c r="E1526" s="64"/>
      <c r="F1526" s="758"/>
    </row>
    <row r="1527" spans="1:6">
      <c r="A1527" s="757"/>
      <c r="B1527" s="64"/>
      <c r="C1527" s="64"/>
      <c r="E1527" s="64"/>
      <c r="F1527" s="758"/>
    </row>
    <row r="1528" spans="1:6">
      <c r="A1528" s="757"/>
      <c r="B1528" s="64"/>
      <c r="C1528" s="64"/>
      <c r="E1528" s="64"/>
      <c r="F1528" s="758"/>
    </row>
    <row r="1529" spans="1:6">
      <c r="A1529" s="757"/>
      <c r="B1529" s="64"/>
      <c r="C1529" s="64"/>
      <c r="E1529" s="64"/>
      <c r="F1529" s="758"/>
    </row>
    <row r="1530" spans="1:6">
      <c r="A1530" s="757"/>
      <c r="B1530" s="64"/>
      <c r="C1530" s="64"/>
      <c r="E1530" s="64"/>
      <c r="F1530" s="758"/>
    </row>
    <row r="1531" spans="1:6">
      <c r="A1531" s="757"/>
      <c r="B1531" s="64"/>
      <c r="C1531" s="64"/>
      <c r="E1531" s="64"/>
      <c r="F1531" s="758"/>
    </row>
    <row r="1532" spans="1:6">
      <c r="A1532" s="757"/>
      <c r="B1532" s="64"/>
      <c r="C1532" s="64"/>
      <c r="E1532" s="64"/>
      <c r="F1532" s="758"/>
    </row>
    <row r="1533" spans="1:6">
      <c r="A1533" s="757"/>
      <c r="B1533" s="64"/>
      <c r="C1533" s="64"/>
      <c r="E1533" s="64"/>
      <c r="F1533" s="758"/>
    </row>
    <row r="1534" spans="1:6">
      <c r="A1534" s="757"/>
      <c r="B1534" s="64"/>
      <c r="C1534" s="64"/>
      <c r="E1534" s="64"/>
      <c r="F1534" s="758"/>
    </row>
    <row r="1535" spans="1:6">
      <c r="A1535" s="757"/>
      <c r="B1535" s="64"/>
      <c r="C1535" s="64"/>
      <c r="E1535" s="64"/>
      <c r="F1535" s="758"/>
    </row>
    <row r="1536" spans="1:6">
      <c r="A1536" s="757"/>
      <c r="B1536" s="64"/>
      <c r="C1536" s="64"/>
      <c r="E1536" s="64"/>
      <c r="F1536" s="758"/>
    </row>
    <row r="1537" spans="1:6">
      <c r="A1537" s="757"/>
      <c r="B1537" s="64"/>
      <c r="C1537" s="64"/>
      <c r="E1537" s="64"/>
      <c r="F1537" s="758"/>
    </row>
    <row r="1538" spans="1:6">
      <c r="A1538" s="757"/>
      <c r="B1538" s="64"/>
      <c r="C1538" s="64"/>
      <c r="E1538" s="64"/>
      <c r="F1538" s="758"/>
    </row>
    <row r="1539" spans="1:6">
      <c r="A1539" s="757"/>
      <c r="B1539" s="64"/>
      <c r="C1539" s="64"/>
      <c r="E1539" s="64"/>
      <c r="F1539" s="758"/>
    </row>
    <row r="1540" spans="1:6">
      <c r="A1540" s="757"/>
      <c r="B1540" s="64"/>
      <c r="C1540" s="64"/>
      <c r="E1540" s="64"/>
      <c r="F1540" s="758"/>
    </row>
    <row r="1541" spans="1:6">
      <c r="A1541" s="757"/>
      <c r="B1541" s="64"/>
      <c r="C1541" s="64"/>
      <c r="E1541" s="64"/>
      <c r="F1541" s="758"/>
    </row>
    <row r="1542" spans="1:6">
      <c r="A1542" s="757"/>
      <c r="B1542" s="64"/>
      <c r="C1542" s="64"/>
      <c r="E1542" s="64"/>
      <c r="F1542" s="758"/>
    </row>
    <row r="1543" spans="1:6">
      <c r="A1543" s="757"/>
      <c r="B1543" s="64"/>
      <c r="C1543" s="64"/>
      <c r="E1543" s="64"/>
      <c r="F1543" s="758"/>
    </row>
    <row r="1544" spans="1:6">
      <c r="A1544" s="757"/>
      <c r="B1544" s="64"/>
      <c r="C1544" s="64"/>
      <c r="E1544" s="64"/>
      <c r="F1544" s="758"/>
    </row>
    <row r="1545" spans="1:6">
      <c r="A1545" s="757"/>
      <c r="B1545" s="64"/>
      <c r="C1545" s="64"/>
      <c r="E1545" s="64"/>
      <c r="F1545" s="758"/>
    </row>
    <row r="1546" spans="1:6">
      <c r="A1546" s="757"/>
      <c r="B1546" s="64"/>
      <c r="C1546" s="64"/>
      <c r="E1546" s="64"/>
      <c r="F1546" s="758"/>
    </row>
    <row r="1547" spans="1:6">
      <c r="A1547" s="757"/>
      <c r="B1547" s="64"/>
      <c r="C1547" s="64"/>
      <c r="E1547" s="64"/>
      <c r="F1547" s="758"/>
    </row>
    <row r="1548" spans="1:6">
      <c r="A1548" s="757"/>
      <c r="B1548" s="64"/>
      <c r="C1548" s="64"/>
      <c r="E1548" s="64"/>
      <c r="F1548" s="758"/>
    </row>
    <row r="1549" spans="1:6">
      <c r="A1549" s="757"/>
      <c r="B1549" s="64"/>
      <c r="C1549" s="64"/>
      <c r="E1549" s="64"/>
      <c r="F1549" s="758"/>
    </row>
    <row r="1550" spans="1:6">
      <c r="A1550" s="757"/>
      <c r="B1550" s="64"/>
      <c r="C1550" s="64"/>
      <c r="E1550" s="64"/>
      <c r="F1550" s="758"/>
    </row>
    <row r="1551" spans="1:6">
      <c r="A1551" s="757"/>
      <c r="B1551" s="64"/>
      <c r="C1551" s="64"/>
      <c r="E1551" s="64"/>
      <c r="F1551" s="758"/>
    </row>
    <row r="1552" spans="1:6">
      <c r="A1552" s="757"/>
      <c r="B1552" s="64"/>
      <c r="C1552" s="64"/>
      <c r="E1552" s="64"/>
      <c r="F1552" s="758"/>
    </row>
    <row r="1553" spans="1:6">
      <c r="A1553" s="757"/>
      <c r="B1553" s="64"/>
      <c r="C1553" s="64"/>
      <c r="E1553" s="64"/>
      <c r="F1553" s="758"/>
    </row>
    <row r="1554" spans="1:6">
      <c r="A1554" s="757"/>
      <c r="B1554" s="64"/>
      <c r="C1554" s="64"/>
      <c r="E1554" s="64"/>
      <c r="F1554" s="758"/>
    </row>
    <row r="1555" spans="1:6">
      <c r="A1555" s="757"/>
      <c r="B1555" s="64"/>
      <c r="C1555" s="64"/>
      <c r="E1555" s="64"/>
      <c r="F1555" s="758"/>
    </row>
    <row r="1556" spans="1:6">
      <c r="A1556" s="757"/>
      <c r="B1556" s="64"/>
      <c r="C1556" s="64"/>
      <c r="E1556" s="64"/>
      <c r="F1556" s="758"/>
    </row>
    <row r="1557" spans="1:6">
      <c r="A1557" s="757"/>
      <c r="B1557" s="64"/>
      <c r="C1557" s="64"/>
      <c r="E1557" s="64"/>
      <c r="F1557" s="758"/>
    </row>
    <row r="1558" spans="1:6">
      <c r="A1558" s="757"/>
      <c r="B1558" s="64"/>
      <c r="C1558" s="64"/>
      <c r="E1558" s="64"/>
      <c r="F1558" s="758"/>
    </row>
    <row r="1559" spans="1:6">
      <c r="A1559" s="757"/>
      <c r="B1559" s="64"/>
      <c r="C1559" s="64"/>
      <c r="E1559" s="64"/>
      <c r="F1559" s="758"/>
    </row>
    <row r="1560" spans="1:6">
      <c r="A1560" s="757"/>
      <c r="B1560" s="64"/>
      <c r="C1560" s="64"/>
      <c r="E1560" s="64"/>
      <c r="F1560" s="758"/>
    </row>
    <row r="1561" spans="1:6">
      <c r="A1561" s="757"/>
      <c r="B1561" s="64"/>
      <c r="C1561" s="64"/>
      <c r="E1561" s="64"/>
      <c r="F1561" s="758"/>
    </row>
    <row r="1562" spans="1:6">
      <c r="A1562" s="757"/>
      <c r="B1562" s="64"/>
      <c r="C1562" s="64"/>
      <c r="E1562" s="64"/>
      <c r="F1562" s="758"/>
    </row>
    <row r="1563" spans="1:6">
      <c r="A1563" s="757"/>
      <c r="B1563" s="64"/>
      <c r="C1563" s="64"/>
      <c r="E1563" s="64"/>
      <c r="F1563" s="758"/>
    </row>
    <row r="1564" spans="1:6">
      <c r="A1564" s="757"/>
      <c r="B1564" s="64"/>
      <c r="C1564" s="64"/>
      <c r="E1564" s="64"/>
      <c r="F1564" s="758"/>
    </row>
    <row r="1565" spans="1:6">
      <c r="A1565" s="757"/>
      <c r="B1565" s="64"/>
      <c r="C1565" s="64"/>
      <c r="E1565" s="64"/>
      <c r="F1565" s="758"/>
    </row>
    <row r="1566" spans="1:6">
      <c r="A1566" s="757"/>
      <c r="B1566" s="64"/>
      <c r="C1566" s="64"/>
      <c r="E1566" s="64"/>
      <c r="F1566" s="758"/>
    </row>
    <row r="1567" spans="1:6">
      <c r="A1567" s="757"/>
      <c r="B1567" s="64"/>
      <c r="C1567" s="64"/>
      <c r="E1567" s="64"/>
      <c r="F1567" s="758"/>
    </row>
    <row r="1568" spans="1:6">
      <c r="A1568" s="757"/>
      <c r="B1568" s="64"/>
      <c r="C1568" s="64"/>
      <c r="E1568" s="64"/>
      <c r="F1568" s="758"/>
    </row>
    <row r="1569" spans="1:6">
      <c r="A1569" s="757"/>
      <c r="B1569" s="64"/>
      <c r="C1569" s="64"/>
      <c r="E1569" s="64"/>
      <c r="F1569" s="758"/>
    </row>
    <row r="1570" spans="1:6">
      <c r="A1570" s="757"/>
      <c r="B1570" s="64"/>
      <c r="C1570" s="64"/>
      <c r="E1570" s="64"/>
      <c r="F1570" s="758"/>
    </row>
    <row r="1571" spans="1:6">
      <c r="A1571" s="757"/>
      <c r="B1571" s="64"/>
      <c r="C1571" s="64"/>
      <c r="E1571" s="64"/>
      <c r="F1571" s="758"/>
    </row>
    <row r="1572" spans="1:6">
      <c r="A1572" s="757"/>
      <c r="B1572" s="64"/>
      <c r="C1572" s="64"/>
      <c r="E1572" s="64"/>
      <c r="F1572" s="758"/>
    </row>
    <row r="1573" spans="1:6">
      <c r="A1573" s="757"/>
      <c r="B1573" s="64"/>
      <c r="C1573" s="64"/>
      <c r="E1573" s="64"/>
      <c r="F1573" s="758"/>
    </row>
    <row r="1574" spans="1:6">
      <c r="A1574" s="757"/>
      <c r="B1574" s="64"/>
      <c r="C1574" s="64"/>
      <c r="E1574" s="64"/>
      <c r="F1574" s="758"/>
    </row>
    <row r="1575" spans="1:6">
      <c r="A1575" s="757"/>
      <c r="B1575" s="64"/>
      <c r="C1575" s="64"/>
      <c r="E1575" s="64"/>
      <c r="F1575" s="758"/>
    </row>
    <row r="1576" spans="1:6">
      <c r="A1576" s="757"/>
      <c r="B1576" s="64"/>
      <c r="C1576" s="64"/>
      <c r="E1576" s="64"/>
      <c r="F1576" s="758"/>
    </row>
    <row r="1577" spans="1:6">
      <c r="A1577" s="757"/>
      <c r="B1577" s="64"/>
      <c r="C1577" s="64"/>
      <c r="E1577" s="64"/>
      <c r="F1577" s="758"/>
    </row>
    <row r="1578" spans="1:6">
      <c r="A1578" s="757"/>
      <c r="B1578" s="64"/>
      <c r="C1578" s="64"/>
      <c r="E1578" s="64"/>
      <c r="F1578" s="758"/>
    </row>
    <row r="1579" spans="1:6">
      <c r="A1579" s="757"/>
      <c r="B1579" s="64"/>
      <c r="C1579" s="64"/>
      <c r="E1579" s="64"/>
      <c r="F1579" s="758"/>
    </row>
    <row r="1580" spans="1:6">
      <c r="A1580" s="757"/>
      <c r="B1580" s="64"/>
      <c r="C1580" s="64"/>
      <c r="E1580" s="64"/>
      <c r="F1580" s="758"/>
    </row>
    <row r="1581" spans="1:6">
      <c r="A1581" s="757"/>
      <c r="B1581" s="64"/>
      <c r="C1581" s="64"/>
      <c r="E1581" s="64"/>
      <c r="F1581" s="758"/>
    </row>
    <row r="1582" spans="1:6">
      <c r="A1582" s="757"/>
      <c r="B1582" s="64"/>
      <c r="C1582" s="64"/>
      <c r="E1582" s="64"/>
      <c r="F1582" s="758"/>
    </row>
    <row r="1583" spans="1:6">
      <c r="A1583" s="757"/>
      <c r="B1583" s="64"/>
      <c r="C1583" s="64"/>
      <c r="E1583" s="64"/>
      <c r="F1583" s="758"/>
    </row>
    <row r="1584" spans="1:6">
      <c r="A1584" s="757"/>
      <c r="B1584" s="64"/>
      <c r="C1584" s="64"/>
      <c r="E1584" s="64"/>
      <c r="F1584" s="758"/>
    </row>
    <row r="1585" spans="1:6">
      <c r="A1585" s="757"/>
      <c r="B1585" s="64"/>
      <c r="C1585" s="64"/>
      <c r="E1585" s="64"/>
      <c r="F1585" s="758"/>
    </row>
    <row r="1586" spans="1:6">
      <c r="A1586" s="757"/>
      <c r="B1586" s="64"/>
      <c r="C1586" s="64"/>
      <c r="E1586" s="64"/>
      <c r="F1586" s="758"/>
    </row>
    <row r="1587" spans="1:6">
      <c r="A1587" s="757"/>
      <c r="B1587" s="64"/>
      <c r="C1587" s="64"/>
      <c r="E1587" s="64"/>
      <c r="F1587" s="758"/>
    </row>
    <row r="1588" spans="1:6">
      <c r="A1588" s="757"/>
      <c r="B1588" s="64"/>
      <c r="C1588" s="64"/>
      <c r="E1588" s="64"/>
      <c r="F1588" s="758"/>
    </row>
    <row r="1589" spans="1:6">
      <c r="A1589" s="757"/>
      <c r="B1589" s="64"/>
      <c r="C1589" s="64"/>
      <c r="E1589" s="64"/>
      <c r="F1589" s="758"/>
    </row>
    <row r="1590" spans="1:6">
      <c r="A1590" s="757"/>
      <c r="B1590" s="64"/>
      <c r="C1590" s="64"/>
      <c r="E1590" s="64"/>
      <c r="F1590" s="758"/>
    </row>
    <row r="1591" spans="1:6">
      <c r="A1591" s="757"/>
      <c r="B1591" s="64"/>
      <c r="C1591" s="64"/>
      <c r="E1591" s="64"/>
      <c r="F1591" s="758"/>
    </row>
    <row r="1592" spans="1:6">
      <c r="A1592" s="757"/>
      <c r="B1592" s="64"/>
      <c r="C1592" s="64"/>
      <c r="E1592" s="64"/>
      <c r="F1592" s="758"/>
    </row>
    <row r="1593" spans="1:6">
      <c r="A1593" s="757"/>
      <c r="B1593" s="64"/>
      <c r="C1593" s="64"/>
      <c r="E1593" s="64"/>
      <c r="F1593" s="758"/>
    </row>
    <row r="1594" spans="1:6">
      <c r="A1594" s="757"/>
      <c r="B1594" s="64"/>
      <c r="C1594" s="64"/>
      <c r="E1594" s="64"/>
      <c r="F1594" s="758"/>
    </row>
    <row r="1595" spans="1:6">
      <c r="A1595" s="757"/>
      <c r="B1595" s="64"/>
      <c r="C1595" s="64"/>
      <c r="E1595" s="64"/>
      <c r="F1595" s="758"/>
    </row>
    <row r="1596" spans="1:6">
      <c r="A1596" s="757"/>
      <c r="B1596" s="64"/>
      <c r="C1596" s="64"/>
      <c r="E1596" s="64"/>
      <c r="F1596" s="758"/>
    </row>
    <row r="1597" spans="1:6">
      <c r="A1597" s="757"/>
      <c r="B1597" s="64"/>
      <c r="C1597" s="64"/>
      <c r="E1597" s="64"/>
      <c r="F1597" s="758"/>
    </row>
    <row r="1598" spans="1:6">
      <c r="A1598" s="757"/>
      <c r="B1598" s="64"/>
      <c r="C1598" s="64"/>
      <c r="E1598" s="64"/>
      <c r="F1598" s="758"/>
    </row>
    <row r="1599" spans="1:6">
      <c r="A1599" s="757"/>
      <c r="B1599" s="64"/>
      <c r="C1599" s="64"/>
      <c r="E1599" s="64"/>
      <c r="F1599" s="758"/>
    </row>
    <row r="1600" spans="1:6">
      <c r="A1600" s="757"/>
      <c r="B1600" s="64"/>
      <c r="C1600" s="64"/>
      <c r="E1600" s="64"/>
      <c r="F1600" s="758"/>
    </row>
    <row r="1601" spans="1:6">
      <c r="A1601" s="757"/>
      <c r="B1601" s="64"/>
      <c r="C1601" s="64"/>
      <c r="E1601" s="64"/>
      <c r="F1601" s="758"/>
    </row>
    <row r="1602" spans="1:6">
      <c r="A1602" s="757"/>
      <c r="B1602" s="64"/>
      <c r="C1602" s="64"/>
      <c r="E1602" s="64"/>
      <c r="F1602" s="758"/>
    </row>
    <row r="1603" spans="1:6">
      <c r="A1603" s="757"/>
      <c r="B1603" s="64"/>
      <c r="C1603" s="64"/>
      <c r="E1603" s="64"/>
      <c r="F1603" s="758"/>
    </row>
    <row r="1604" spans="1:6">
      <c r="A1604" s="757"/>
      <c r="B1604" s="64"/>
      <c r="C1604" s="64"/>
      <c r="E1604" s="64"/>
      <c r="F1604" s="758"/>
    </row>
    <row r="1605" spans="1:6">
      <c r="A1605" s="757"/>
      <c r="B1605" s="64"/>
      <c r="C1605" s="64"/>
      <c r="E1605" s="64"/>
      <c r="F1605" s="758"/>
    </row>
    <row r="1606" spans="1:6">
      <c r="A1606" s="757"/>
      <c r="B1606" s="64"/>
      <c r="C1606" s="64"/>
      <c r="E1606" s="64"/>
      <c r="F1606" s="758"/>
    </row>
    <row r="1607" spans="1:6">
      <c r="A1607" s="757"/>
      <c r="B1607" s="64"/>
      <c r="C1607" s="64"/>
      <c r="E1607" s="64"/>
      <c r="F1607" s="758"/>
    </row>
    <row r="1608" spans="1:6">
      <c r="A1608" s="757"/>
      <c r="B1608" s="64"/>
      <c r="C1608" s="64"/>
      <c r="E1608" s="64"/>
      <c r="F1608" s="758"/>
    </row>
    <row r="1609" spans="1:6">
      <c r="A1609" s="757"/>
      <c r="B1609" s="64"/>
      <c r="C1609" s="64"/>
      <c r="E1609" s="64"/>
      <c r="F1609" s="758"/>
    </row>
    <row r="1610" spans="1:6">
      <c r="A1610" s="757"/>
      <c r="B1610" s="64"/>
      <c r="C1610" s="64"/>
      <c r="E1610" s="64"/>
      <c r="F1610" s="758"/>
    </row>
    <row r="1611" spans="1:6">
      <c r="A1611" s="757"/>
      <c r="B1611" s="64"/>
      <c r="C1611" s="64"/>
      <c r="E1611" s="64"/>
      <c r="F1611" s="758"/>
    </row>
    <row r="1612" spans="1:6">
      <c r="A1612" s="757"/>
      <c r="B1612" s="64"/>
      <c r="C1612" s="64"/>
      <c r="E1612" s="64"/>
      <c r="F1612" s="758"/>
    </row>
    <row r="1613" spans="1:6">
      <c r="A1613" s="757"/>
      <c r="B1613" s="64"/>
      <c r="C1613" s="64"/>
      <c r="E1613" s="64"/>
      <c r="F1613" s="758"/>
    </row>
    <row r="1614" spans="1:6">
      <c r="A1614" s="757"/>
      <c r="B1614" s="64"/>
      <c r="C1614" s="64"/>
      <c r="E1614" s="64"/>
      <c r="F1614" s="758"/>
    </row>
    <row r="1615" spans="1:6">
      <c r="A1615" s="757"/>
      <c r="B1615" s="64"/>
      <c r="C1615" s="64"/>
      <c r="E1615" s="64"/>
      <c r="F1615" s="758"/>
    </row>
    <row r="1616" spans="1:6">
      <c r="A1616" s="757"/>
      <c r="B1616" s="64"/>
      <c r="C1616" s="64"/>
      <c r="E1616" s="64"/>
      <c r="F1616" s="758"/>
    </row>
    <row r="1617" spans="1:6">
      <c r="A1617" s="757"/>
      <c r="B1617" s="64"/>
      <c r="C1617" s="64"/>
      <c r="E1617" s="64"/>
      <c r="F1617" s="758"/>
    </row>
    <row r="1618" spans="1:6">
      <c r="A1618" s="757"/>
      <c r="B1618" s="64"/>
      <c r="C1618" s="64"/>
      <c r="E1618" s="64"/>
      <c r="F1618" s="758"/>
    </row>
    <row r="1619" spans="1:6">
      <c r="A1619" s="757"/>
      <c r="B1619" s="64"/>
      <c r="C1619" s="64"/>
      <c r="E1619" s="64"/>
      <c r="F1619" s="758"/>
    </row>
    <row r="1620" spans="1:6">
      <c r="A1620" s="757"/>
      <c r="B1620" s="64"/>
      <c r="C1620" s="64"/>
      <c r="E1620" s="64"/>
      <c r="F1620" s="758"/>
    </row>
    <row r="1621" spans="1:6">
      <c r="A1621" s="757"/>
      <c r="B1621" s="64"/>
      <c r="C1621" s="64"/>
      <c r="E1621" s="64"/>
      <c r="F1621" s="758"/>
    </row>
    <row r="1622" spans="1:6">
      <c r="A1622" s="757"/>
      <c r="B1622" s="64"/>
      <c r="C1622" s="64"/>
      <c r="E1622" s="64"/>
      <c r="F1622" s="758"/>
    </row>
    <row r="1623" spans="1:6">
      <c r="A1623" s="757"/>
      <c r="B1623" s="64"/>
      <c r="C1623" s="64"/>
      <c r="E1623" s="64"/>
      <c r="F1623" s="758"/>
    </row>
    <row r="1624" spans="1:6">
      <c r="A1624" s="757"/>
      <c r="B1624" s="64"/>
      <c r="C1624" s="64"/>
      <c r="E1624" s="64"/>
      <c r="F1624" s="758"/>
    </row>
    <row r="1625" spans="1:6">
      <c r="A1625" s="757"/>
      <c r="B1625" s="64"/>
      <c r="C1625" s="64"/>
      <c r="E1625" s="64"/>
      <c r="F1625" s="758"/>
    </row>
    <row r="1626" spans="1:6">
      <c r="A1626" s="757"/>
      <c r="B1626" s="64"/>
      <c r="C1626" s="64"/>
      <c r="E1626" s="64"/>
      <c r="F1626" s="758"/>
    </row>
    <row r="1627" spans="1:6">
      <c r="A1627" s="757"/>
      <c r="B1627" s="64"/>
      <c r="C1627" s="64"/>
      <c r="E1627" s="64"/>
      <c r="F1627" s="758"/>
    </row>
    <row r="1628" spans="1:6">
      <c r="A1628" s="757"/>
      <c r="B1628" s="64"/>
      <c r="C1628" s="64"/>
      <c r="E1628" s="64"/>
      <c r="F1628" s="758"/>
    </row>
    <row r="1629" spans="1:6">
      <c r="A1629" s="757"/>
      <c r="B1629" s="64"/>
      <c r="C1629" s="64"/>
      <c r="E1629" s="64"/>
      <c r="F1629" s="758"/>
    </row>
    <row r="1630" spans="1:6">
      <c r="A1630" s="757"/>
      <c r="B1630" s="64"/>
      <c r="C1630" s="64"/>
      <c r="E1630" s="64"/>
      <c r="F1630" s="758"/>
    </row>
    <row r="1631" spans="1:6">
      <c r="A1631" s="757"/>
      <c r="B1631" s="64"/>
      <c r="C1631" s="64"/>
      <c r="E1631" s="64"/>
      <c r="F1631" s="758"/>
    </row>
    <row r="1632" spans="1:6">
      <c r="A1632" s="757"/>
      <c r="B1632" s="64"/>
      <c r="C1632" s="64"/>
      <c r="E1632" s="64"/>
      <c r="F1632" s="758"/>
    </row>
    <row r="1633" spans="1:6">
      <c r="A1633" s="757"/>
      <c r="B1633" s="64"/>
      <c r="C1633" s="64"/>
      <c r="E1633" s="64"/>
      <c r="F1633" s="758"/>
    </row>
    <row r="1634" spans="1:6">
      <c r="A1634" s="757"/>
      <c r="B1634" s="64"/>
      <c r="C1634" s="64"/>
      <c r="E1634" s="64"/>
      <c r="F1634" s="758"/>
    </row>
    <row r="1635" spans="1:6">
      <c r="A1635" s="757"/>
      <c r="B1635" s="64"/>
      <c r="C1635" s="64"/>
      <c r="E1635" s="64"/>
      <c r="F1635" s="758"/>
    </row>
    <row r="1636" spans="1:6">
      <c r="A1636" s="757"/>
      <c r="B1636" s="64"/>
      <c r="C1636" s="64"/>
      <c r="E1636" s="64"/>
      <c r="F1636" s="758"/>
    </row>
    <row r="1637" spans="1:6">
      <c r="A1637" s="757"/>
      <c r="B1637" s="64"/>
      <c r="C1637" s="64"/>
      <c r="E1637" s="64"/>
      <c r="F1637" s="758"/>
    </row>
    <row r="1638" spans="1:6">
      <c r="A1638" s="757"/>
      <c r="B1638" s="64"/>
      <c r="C1638" s="64"/>
      <c r="E1638" s="64"/>
      <c r="F1638" s="758"/>
    </row>
    <row r="1639" spans="1:6">
      <c r="A1639" s="757"/>
      <c r="B1639" s="64"/>
      <c r="C1639" s="64"/>
      <c r="E1639" s="64"/>
      <c r="F1639" s="758"/>
    </row>
    <row r="1640" spans="1:6">
      <c r="A1640" s="757"/>
      <c r="B1640" s="64"/>
      <c r="C1640" s="64"/>
      <c r="E1640" s="64"/>
      <c r="F1640" s="758"/>
    </row>
    <row r="1641" spans="1:6">
      <c r="A1641" s="757"/>
      <c r="B1641" s="64"/>
      <c r="C1641" s="64"/>
      <c r="E1641" s="64"/>
      <c r="F1641" s="758"/>
    </row>
    <row r="1642" spans="1:6">
      <c r="A1642" s="757"/>
      <c r="B1642" s="64"/>
      <c r="C1642" s="64"/>
      <c r="E1642" s="64"/>
      <c r="F1642" s="758"/>
    </row>
    <row r="1643" spans="1:6">
      <c r="A1643" s="757"/>
      <c r="B1643" s="64"/>
      <c r="C1643" s="64"/>
      <c r="E1643" s="64"/>
      <c r="F1643" s="758"/>
    </row>
    <row r="1644" spans="1:6">
      <c r="A1644" s="757"/>
      <c r="B1644" s="64"/>
      <c r="C1644" s="64"/>
      <c r="E1644" s="64"/>
      <c r="F1644" s="758"/>
    </row>
    <row r="1645" spans="1:6">
      <c r="A1645" s="757"/>
      <c r="B1645" s="64"/>
      <c r="C1645" s="64"/>
      <c r="E1645" s="64"/>
      <c r="F1645" s="758"/>
    </row>
    <row r="1646" spans="1:6">
      <c r="A1646" s="757"/>
      <c r="B1646" s="64"/>
      <c r="C1646" s="64"/>
      <c r="E1646" s="64"/>
      <c r="F1646" s="758"/>
    </row>
    <row r="1647" spans="1:6">
      <c r="A1647" s="757"/>
      <c r="B1647" s="64"/>
      <c r="C1647" s="64"/>
      <c r="E1647" s="64"/>
      <c r="F1647" s="758"/>
    </row>
    <row r="1648" spans="1:6">
      <c r="A1648" s="757"/>
      <c r="B1648" s="64"/>
      <c r="C1648" s="64"/>
      <c r="E1648" s="64"/>
      <c r="F1648" s="758"/>
    </row>
    <row r="1649" spans="1:6">
      <c r="A1649" s="757"/>
      <c r="B1649" s="64"/>
      <c r="C1649" s="64"/>
      <c r="E1649" s="64"/>
      <c r="F1649" s="758"/>
    </row>
    <row r="1650" spans="1:6">
      <c r="A1650" s="757"/>
      <c r="B1650" s="64"/>
      <c r="C1650" s="64"/>
      <c r="E1650" s="64"/>
      <c r="F1650" s="758"/>
    </row>
    <row r="1651" spans="1:6">
      <c r="A1651" s="757"/>
      <c r="B1651" s="64"/>
      <c r="C1651" s="64"/>
      <c r="E1651" s="64"/>
      <c r="F1651" s="758"/>
    </row>
    <row r="1652" spans="1:6">
      <c r="A1652" s="757"/>
      <c r="B1652" s="64"/>
      <c r="C1652" s="64"/>
      <c r="E1652" s="64"/>
      <c r="F1652" s="758"/>
    </row>
    <row r="1653" spans="1:6">
      <c r="A1653" s="757"/>
      <c r="B1653" s="64"/>
      <c r="C1653" s="64"/>
      <c r="E1653" s="64"/>
      <c r="F1653" s="758"/>
    </row>
    <row r="1654" spans="1:6">
      <c r="A1654" s="757"/>
      <c r="B1654" s="64"/>
      <c r="C1654" s="64"/>
      <c r="E1654" s="64"/>
      <c r="F1654" s="758"/>
    </row>
    <row r="1655" spans="1:6">
      <c r="A1655" s="757"/>
      <c r="B1655" s="64"/>
      <c r="C1655" s="64"/>
      <c r="E1655" s="64"/>
      <c r="F1655" s="758"/>
    </row>
    <row r="1656" spans="1:6">
      <c r="A1656" s="757"/>
      <c r="B1656" s="64"/>
      <c r="C1656" s="64"/>
      <c r="E1656" s="64"/>
      <c r="F1656" s="758"/>
    </row>
    <row r="1657" spans="1:6">
      <c r="A1657" s="757"/>
      <c r="B1657" s="64"/>
      <c r="C1657" s="64"/>
      <c r="E1657" s="64"/>
      <c r="F1657" s="758"/>
    </row>
    <row r="1658" spans="1:6">
      <c r="A1658" s="757"/>
      <c r="B1658" s="64"/>
      <c r="C1658" s="64"/>
      <c r="E1658" s="64"/>
      <c r="F1658" s="758"/>
    </row>
    <row r="1659" spans="1:6">
      <c r="A1659" s="757"/>
      <c r="B1659" s="64"/>
      <c r="C1659" s="64"/>
      <c r="E1659" s="64"/>
      <c r="F1659" s="758"/>
    </row>
    <row r="1660" spans="1:6">
      <c r="A1660" s="757"/>
      <c r="B1660" s="64"/>
      <c r="C1660" s="64"/>
      <c r="E1660" s="64"/>
      <c r="F1660" s="758"/>
    </row>
    <row r="1661" spans="1:6">
      <c r="A1661" s="757"/>
      <c r="B1661" s="64"/>
      <c r="C1661" s="64"/>
      <c r="E1661" s="64"/>
      <c r="F1661" s="758"/>
    </row>
    <row r="1662" spans="1:6">
      <c r="A1662" s="757"/>
      <c r="B1662" s="64"/>
      <c r="C1662" s="64"/>
      <c r="E1662" s="64"/>
      <c r="F1662" s="758"/>
    </row>
    <row r="1663" spans="1:6">
      <c r="A1663" s="757"/>
      <c r="B1663" s="64"/>
      <c r="C1663" s="64"/>
      <c r="E1663" s="64"/>
      <c r="F1663" s="758"/>
    </row>
    <row r="1664" spans="1:6">
      <c r="A1664" s="757"/>
      <c r="B1664" s="64"/>
      <c r="C1664" s="64"/>
      <c r="E1664" s="64"/>
      <c r="F1664" s="758"/>
    </row>
    <row r="1665" spans="1:6">
      <c r="A1665" s="757"/>
      <c r="B1665" s="64"/>
      <c r="C1665" s="64"/>
      <c r="E1665" s="64"/>
      <c r="F1665" s="758"/>
    </row>
    <row r="1666" spans="1:6">
      <c r="A1666" s="757"/>
      <c r="B1666" s="64"/>
      <c r="C1666" s="64"/>
      <c r="E1666" s="64"/>
      <c r="F1666" s="758"/>
    </row>
    <row r="1667" spans="1:6">
      <c r="A1667" s="757"/>
      <c r="B1667" s="64"/>
      <c r="C1667" s="64"/>
      <c r="E1667" s="64"/>
      <c r="F1667" s="758"/>
    </row>
    <row r="1668" spans="1:6">
      <c r="A1668" s="757"/>
      <c r="B1668" s="64"/>
      <c r="C1668" s="64"/>
      <c r="E1668" s="64"/>
      <c r="F1668" s="758"/>
    </row>
    <row r="1669" spans="1:6">
      <c r="A1669" s="757"/>
      <c r="B1669" s="64"/>
      <c r="C1669" s="64"/>
      <c r="E1669" s="64"/>
      <c r="F1669" s="758"/>
    </row>
    <row r="1670" spans="1:6">
      <c r="A1670" s="757"/>
      <c r="B1670" s="64"/>
      <c r="C1670" s="64"/>
      <c r="E1670" s="64"/>
      <c r="F1670" s="758"/>
    </row>
    <row r="1671" spans="1:6">
      <c r="A1671" s="757"/>
      <c r="B1671" s="64"/>
      <c r="C1671" s="64"/>
      <c r="E1671" s="64"/>
      <c r="F1671" s="758"/>
    </row>
    <row r="1672" spans="1:6">
      <c r="A1672" s="757"/>
      <c r="B1672" s="64"/>
      <c r="C1672" s="64"/>
      <c r="E1672" s="64"/>
      <c r="F1672" s="758"/>
    </row>
    <row r="1673" spans="1:6">
      <c r="A1673" s="757"/>
      <c r="B1673" s="64"/>
      <c r="C1673" s="64"/>
      <c r="E1673" s="64"/>
      <c r="F1673" s="758"/>
    </row>
    <row r="1674" spans="1:6">
      <c r="A1674" s="757"/>
      <c r="B1674" s="64"/>
      <c r="C1674" s="64"/>
      <c r="E1674" s="64"/>
      <c r="F1674" s="758"/>
    </row>
    <row r="1675" spans="1:6">
      <c r="A1675" s="757"/>
      <c r="B1675" s="64"/>
      <c r="C1675" s="64"/>
      <c r="E1675" s="64"/>
      <c r="F1675" s="758"/>
    </row>
    <row r="1676" spans="1:6">
      <c r="A1676" s="757"/>
      <c r="B1676" s="64"/>
      <c r="C1676" s="64"/>
      <c r="E1676" s="64"/>
      <c r="F1676" s="758"/>
    </row>
    <row r="1677" spans="1:6">
      <c r="A1677" s="757"/>
      <c r="B1677" s="64"/>
      <c r="C1677" s="64"/>
      <c r="E1677" s="64"/>
      <c r="F1677" s="758"/>
    </row>
    <row r="1678" spans="1:6">
      <c r="A1678" s="757"/>
      <c r="B1678" s="64"/>
      <c r="C1678" s="64"/>
      <c r="E1678" s="64"/>
      <c r="F1678" s="758"/>
    </row>
    <row r="1679" spans="1:6">
      <c r="A1679" s="757"/>
      <c r="B1679" s="64"/>
      <c r="C1679" s="64"/>
      <c r="E1679" s="64"/>
      <c r="F1679" s="758"/>
    </row>
    <row r="1680" spans="1:6">
      <c r="A1680" s="757"/>
      <c r="B1680" s="64"/>
      <c r="C1680" s="64"/>
      <c r="E1680" s="64"/>
      <c r="F1680" s="758"/>
    </row>
    <row r="1681" spans="1:6">
      <c r="A1681" s="757"/>
      <c r="B1681" s="64"/>
      <c r="C1681" s="64"/>
      <c r="E1681" s="64"/>
      <c r="F1681" s="758"/>
    </row>
    <row r="1682" spans="1:6">
      <c r="A1682" s="757"/>
      <c r="B1682" s="64"/>
      <c r="C1682" s="64"/>
      <c r="E1682" s="64"/>
      <c r="F1682" s="758"/>
    </row>
    <row r="1683" spans="1:6">
      <c r="A1683" s="757"/>
      <c r="B1683" s="64"/>
      <c r="C1683" s="64"/>
      <c r="E1683" s="64"/>
      <c r="F1683" s="758"/>
    </row>
    <row r="1684" spans="1:6">
      <c r="A1684" s="757"/>
      <c r="B1684" s="64"/>
      <c r="C1684" s="64"/>
      <c r="E1684" s="64"/>
      <c r="F1684" s="758"/>
    </row>
    <row r="1685" spans="1:6">
      <c r="A1685" s="757"/>
      <c r="B1685" s="64"/>
      <c r="C1685" s="64"/>
      <c r="E1685" s="64"/>
      <c r="F1685" s="758"/>
    </row>
    <row r="1686" spans="1:6">
      <c r="A1686" s="757"/>
      <c r="B1686" s="64"/>
      <c r="C1686" s="64"/>
      <c r="E1686" s="64"/>
      <c r="F1686" s="758"/>
    </row>
    <row r="1687" spans="1:6">
      <c r="A1687" s="757"/>
      <c r="B1687" s="64"/>
      <c r="C1687" s="64"/>
      <c r="E1687" s="64"/>
      <c r="F1687" s="758"/>
    </row>
    <row r="1688" spans="1:6">
      <c r="A1688" s="757"/>
      <c r="B1688" s="64"/>
      <c r="C1688" s="64"/>
      <c r="E1688" s="64"/>
      <c r="F1688" s="758"/>
    </row>
    <row r="1689" spans="1:6">
      <c r="A1689" s="757"/>
      <c r="B1689" s="64"/>
      <c r="C1689" s="64"/>
      <c r="E1689" s="64"/>
      <c r="F1689" s="758"/>
    </row>
    <row r="1690" spans="1:6">
      <c r="A1690" s="757"/>
      <c r="B1690" s="64"/>
      <c r="C1690" s="64"/>
      <c r="E1690" s="64"/>
      <c r="F1690" s="758"/>
    </row>
    <row r="1691" spans="1:6">
      <c r="A1691" s="757"/>
      <c r="B1691" s="64"/>
      <c r="C1691" s="64"/>
      <c r="E1691" s="64"/>
      <c r="F1691" s="758"/>
    </row>
    <row r="1692" spans="1:6">
      <c r="A1692" s="757"/>
      <c r="B1692" s="64"/>
      <c r="C1692" s="64"/>
      <c r="E1692" s="64"/>
      <c r="F1692" s="758"/>
    </row>
    <row r="1693" spans="1:6">
      <c r="A1693" s="757"/>
      <c r="B1693" s="64"/>
      <c r="C1693" s="64"/>
      <c r="E1693" s="64"/>
      <c r="F1693" s="758"/>
    </row>
    <row r="1694" spans="1:6">
      <c r="A1694" s="757"/>
      <c r="B1694" s="64"/>
      <c r="C1694" s="64"/>
      <c r="E1694" s="64"/>
      <c r="F1694" s="758"/>
    </row>
    <row r="1695" spans="1:6">
      <c r="A1695" s="757"/>
      <c r="B1695" s="64"/>
      <c r="C1695" s="64"/>
      <c r="E1695" s="64"/>
      <c r="F1695" s="758"/>
    </row>
    <row r="1696" spans="1:6">
      <c r="A1696" s="757"/>
      <c r="B1696" s="64"/>
      <c r="C1696" s="64"/>
      <c r="E1696" s="64"/>
      <c r="F1696" s="758"/>
    </row>
    <row r="1697" spans="1:6">
      <c r="A1697" s="757"/>
      <c r="B1697" s="64"/>
      <c r="C1697" s="64"/>
      <c r="E1697" s="64"/>
      <c r="F1697" s="758"/>
    </row>
    <row r="1698" spans="1:6">
      <c r="A1698" s="757"/>
      <c r="B1698" s="64"/>
      <c r="C1698" s="64"/>
      <c r="E1698" s="64"/>
      <c r="F1698" s="758"/>
    </row>
    <row r="1699" spans="1:6">
      <c r="A1699" s="757"/>
      <c r="B1699" s="64"/>
      <c r="C1699" s="64"/>
      <c r="E1699" s="64"/>
      <c r="F1699" s="758"/>
    </row>
    <row r="1700" spans="1:6">
      <c r="A1700" s="757"/>
      <c r="B1700" s="64"/>
      <c r="C1700" s="64"/>
      <c r="E1700" s="64"/>
      <c r="F1700" s="758"/>
    </row>
    <row r="1701" spans="1:6">
      <c r="A1701" s="757"/>
      <c r="B1701" s="64"/>
      <c r="C1701" s="64"/>
      <c r="E1701" s="64"/>
      <c r="F1701" s="758"/>
    </row>
    <row r="1702" spans="1:6">
      <c r="A1702" s="757"/>
      <c r="B1702" s="64"/>
      <c r="C1702" s="64"/>
      <c r="E1702" s="64"/>
      <c r="F1702" s="758"/>
    </row>
    <row r="1703" spans="1:6">
      <c r="A1703" s="757"/>
      <c r="B1703" s="64"/>
      <c r="C1703" s="64"/>
      <c r="E1703" s="64"/>
      <c r="F1703" s="758"/>
    </row>
    <row r="1704" spans="1:6">
      <c r="A1704" s="757"/>
      <c r="B1704" s="64"/>
      <c r="C1704" s="64"/>
      <c r="E1704" s="64"/>
      <c r="F1704" s="758"/>
    </row>
    <row r="1705" spans="1:6">
      <c r="A1705" s="757"/>
      <c r="B1705" s="64"/>
      <c r="C1705" s="64"/>
      <c r="E1705" s="64"/>
      <c r="F1705" s="758"/>
    </row>
    <row r="1706" spans="1:6">
      <c r="A1706" s="757"/>
      <c r="B1706" s="64"/>
      <c r="C1706" s="64"/>
      <c r="E1706" s="64"/>
      <c r="F1706" s="758"/>
    </row>
    <row r="1707" spans="1:6">
      <c r="A1707" s="757"/>
      <c r="B1707" s="64"/>
      <c r="C1707" s="64"/>
      <c r="E1707" s="64"/>
      <c r="F1707" s="758"/>
    </row>
    <row r="1708" spans="1:6">
      <c r="A1708" s="757"/>
      <c r="B1708" s="64"/>
      <c r="C1708" s="64"/>
      <c r="E1708" s="64"/>
      <c r="F1708" s="758"/>
    </row>
    <row r="1709" spans="1:6">
      <c r="A1709" s="757"/>
      <c r="B1709" s="64"/>
      <c r="C1709" s="64"/>
      <c r="E1709" s="64"/>
      <c r="F1709" s="758"/>
    </row>
    <row r="1710" spans="1:6">
      <c r="A1710" s="757"/>
      <c r="B1710" s="64"/>
      <c r="C1710" s="64"/>
      <c r="E1710" s="64"/>
      <c r="F1710" s="758"/>
    </row>
    <row r="1711" spans="1:6">
      <c r="A1711" s="757"/>
      <c r="B1711" s="64"/>
      <c r="C1711" s="64"/>
      <c r="E1711" s="64"/>
      <c r="F1711" s="758"/>
    </row>
    <row r="1712" spans="1:6">
      <c r="A1712" s="757"/>
      <c r="B1712" s="64"/>
      <c r="C1712" s="64"/>
      <c r="E1712" s="64"/>
      <c r="F1712" s="758"/>
    </row>
    <row r="1713" spans="1:6">
      <c r="A1713" s="757"/>
      <c r="B1713" s="64"/>
      <c r="C1713" s="64"/>
      <c r="E1713" s="64"/>
      <c r="F1713" s="758"/>
    </row>
    <row r="1714" spans="1:6">
      <c r="A1714" s="757"/>
      <c r="B1714" s="64"/>
      <c r="C1714" s="64"/>
      <c r="E1714" s="64"/>
      <c r="F1714" s="758"/>
    </row>
    <row r="1715" spans="1:6">
      <c r="A1715" s="757"/>
      <c r="B1715" s="64"/>
      <c r="C1715" s="64"/>
      <c r="E1715" s="64"/>
      <c r="F1715" s="758"/>
    </row>
    <row r="1716" spans="1:6">
      <c r="A1716" s="757"/>
      <c r="B1716" s="64"/>
      <c r="C1716" s="64"/>
      <c r="E1716" s="64"/>
      <c r="F1716" s="758"/>
    </row>
    <row r="1717" spans="1:6">
      <c r="A1717" s="757"/>
      <c r="B1717" s="64"/>
      <c r="C1717" s="64"/>
      <c r="E1717" s="64"/>
      <c r="F1717" s="758"/>
    </row>
    <row r="1718" spans="1:6">
      <c r="A1718" s="757"/>
      <c r="B1718" s="64"/>
      <c r="C1718" s="64"/>
      <c r="E1718" s="64"/>
      <c r="F1718" s="758"/>
    </row>
    <row r="1719" spans="1:6">
      <c r="A1719" s="757"/>
      <c r="B1719" s="64"/>
      <c r="C1719" s="64"/>
      <c r="E1719" s="64"/>
      <c r="F1719" s="758"/>
    </row>
    <row r="1720" spans="1:6">
      <c r="A1720" s="757"/>
      <c r="B1720" s="64"/>
      <c r="C1720" s="64"/>
      <c r="E1720" s="64"/>
      <c r="F1720" s="758"/>
    </row>
    <row r="1721" spans="1:6">
      <c r="A1721" s="757"/>
      <c r="B1721" s="64"/>
      <c r="C1721" s="64"/>
      <c r="E1721" s="64"/>
      <c r="F1721" s="758"/>
    </row>
    <row r="1722" spans="1:6">
      <c r="A1722" s="757"/>
      <c r="B1722" s="64"/>
      <c r="C1722" s="64"/>
      <c r="E1722" s="64"/>
      <c r="F1722" s="758"/>
    </row>
    <row r="1723" spans="1:6">
      <c r="A1723" s="757"/>
      <c r="B1723" s="64"/>
      <c r="C1723" s="64"/>
      <c r="E1723" s="64"/>
      <c r="F1723" s="758"/>
    </row>
    <row r="1724" spans="1:6">
      <c r="A1724" s="757"/>
      <c r="B1724" s="64"/>
      <c r="C1724" s="64"/>
      <c r="E1724" s="64"/>
      <c r="F1724" s="758"/>
    </row>
    <row r="1725" spans="1:6">
      <c r="A1725" s="757"/>
      <c r="B1725" s="64"/>
      <c r="C1725" s="64"/>
      <c r="E1725" s="64"/>
      <c r="F1725" s="758"/>
    </row>
    <row r="1726" spans="1:6">
      <c r="A1726" s="757"/>
      <c r="B1726" s="64"/>
      <c r="C1726" s="64"/>
      <c r="E1726" s="64"/>
      <c r="F1726" s="758"/>
    </row>
    <row r="1727" spans="1:6">
      <c r="A1727" s="757"/>
      <c r="B1727" s="64"/>
      <c r="C1727" s="64"/>
      <c r="E1727" s="64"/>
      <c r="F1727" s="758"/>
    </row>
    <row r="1728" spans="1:6">
      <c r="A1728" s="757"/>
      <c r="B1728" s="64"/>
      <c r="C1728" s="64"/>
      <c r="E1728" s="64"/>
      <c r="F1728" s="758"/>
    </row>
    <row r="1729" spans="1:6">
      <c r="A1729" s="757"/>
      <c r="B1729" s="64"/>
      <c r="C1729" s="64"/>
      <c r="E1729" s="64"/>
      <c r="F1729" s="758"/>
    </row>
    <row r="1730" spans="1:6">
      <c r="A1730" s="757"/>
      <c r="B1730" s="64"/>
      <c r="C1730" s="64"/>
      <c r="E1730" s="64"/>
      <c r="F1730" s="758"/>
    </row>
    <row r="1731" spans="1:6">
      <c r="A1731" s="757"/>
      <c r="B1731" s="64"/>
      <c r="C1731" s="64"/>
      <c r="E1731" s="64"/>
      <c r="F1731" s="758"/>
    </row>
    <row r="1732" spans="1:6">
      <c r="A1732" s="757"/>
      <c r="B1732" s="64"/>
      <c r="C1732" s="64"/>
      <c r="E1732" s="64"/>
      <c r="F1732" s="758"/>
    </row>
    <row r="1733" spans="1:6">
      <c r="A1733" s="757"/>
      <c r="B1733" s="64"/>
      <c r="C1733" s="64"/>
      <c r="E1733" s="64"/>
      <c r="F1733" s="758"/>
    </row>
    <row r="1734" spans="1:6">
      <c r="A1734" s="757"/>
      <c r="B1734" s="64"/>
      <c r="C1734" s="64"/>
      <c r="E1734" s="64"/>
      <c r="F1734" s="758"/>
    </row>
    <row r="1735" spans="1:6">
      <c r="A1735" s="757"/>
      <c r="B1735" s="64"/>
      <c r="C1735" s="64"/>
      <c r="E1735" s="64"/>
      <c r="F1735" s="758"/>
    </row>
    <row r="1736" spans="1:6">
      <c r="A1736" s="757"/>
      <c r="B1736" s="64"/>
      <c r="C1736" s="64"/>
      <c r="E1736" s="64"/>
      <c r="F1736" s="758"/>
    </row>
    <row r="1737" spans="1:6">
      <c r="A1737" s="757"/>
      <c r="B1737" s="64"/>
      <c r="C1737" s="64"/>
      <c r="E1737" s="64"/>
      <c r="F1737" s="758"/>
    </row>
    <row r="1738" spans="1:6">
      <c r="A1738" s="757"/>
      <c r="B1738" s="64"/>
      <c r="C1738" s="64"/>
      <c r="E1738" s="64"/>
      <c r="F1738" s="758"/>
    </row>
    <row r="1739" spans="1:6">
      <c r="A1739" s="757"/>
      <c r="B1739" s="64"/>
      <c r="C1739" s="64"/>
      <c r="E1739" s="64"/>
      <c r="F1739" s="758"/>
    </row>
    <row r="1740" spans="1:6">
      <c r="A1740" s="757"/>
      <c r="B1740" s="64"/>
      <c r="C1740" s="64"/>
      <c r="E1740" s="64"/>
      <c r="F1740" s="758"/>
    </row>
    <row r="1741" spans="1:6">
      <c r="A1741" s="757"/>
      <c r="B1741" s="64"/>
      <c r="C1741" s="64"/>
      <c r="E1741" s="64"/>
      <c r="F1741" s="758"/>
    </row>
    <row r="1742" spans="1:6">
      <c r="A1742" s="757"/>
      <c r="B1742" s="64"/>
      <c r="C1742" s="64"/>
      <c r="E1742" s="64"/>
      <c r="F1742" s="758"/>
    </row>
    <row r="1743" spans="1:6">
      <c r="A1743" s="757"/>
      <c r="B1743" s="64"/>
      <c r="C1743" s="64"/>
      <c r="E1743" s="64"/>
      <c r="F1743" s="758"/>
    </row>
    <row r="1744" spans="1:6">
      <c r="A1744" s="757"/>
      <c r="B1744" s="64"/>
      <c r="C1744" s="64"/>
      <c r="E1744" s="64"/>
      <c r="F1744" s="758"/>
    </row>
    <row r="1745" spans="1:6">
      <c r="A1745" s="757"/>
      <c r="B1745" s="64"/>
      <c r="C1745" s="64"/>
      <c r="E1745" s="64"/>
      <c r="F1745" s="758"/>
    </row>
    <row r="1746" spans="1:6">
      <c r="A1746" s="757"/>
      <c r="B1746" s="64"/>
      <c r="C1746" s="64"/>
      <c r="E1746" s="64"/>
      <c r="F1746" s="758"/>
    </row>
    <row r="1747" spans="1:6">
      <c r="A1747" s="757"/>
      <c r="B1747" s="64"/>
      <c r="C1747" s="64"/>
      <c r="E1747" s="64"/>
      <c r="F1747" s="758"/>
    </row>
    <row r="1748" spans="1:6">
      <c r="A1748" s="757"/>
      <c r="B1748" s="64"/>
      <c r="C1748" s="64"/>
      <c r="E1748" s="64"/>
      <c r="F1748" s="758"/>
    </row>
    <row r="1749" spans="1:6">
      <c r="A1749" s="757"/>
      <c r="B1749" s="64"/>
      <c r="C1749" s="64"/>
      <c r="E1749" s="64"/>
      <c r="F1749" s="758"/>
    </row>
    <row r="1750" spans="1:6">
      <c r="A1750" s="757"/>
      <c r="B1750" s="64"/>
      <c r="C1750" s="64"/>
      <c r="E1750" s="64"/>
      <c r="F1750" s="758"/>
    </row>
    <row r="1751" spans="1:6">
      <c r="A1751" s="757"/>
      <c r="B1751" s="64"/>
      <c r="C1751" s="64"/>
      <c r="E1751" s="64"/>
      <c r="F1751" s="758"/>
    </row>
    <row r="1752" spans="1:6">
      <c r="A1752" s="757"/>
      <c r="B1752" s="64"/>
      <c r="C1752" s="64"/>
      <c r="E1752" s="64"/>
      <c r="F1752" s="758"/>
    </row>
    <row r="1753" spans="1:6">
      <c r="A1753" s="757"/>
      <c r="B1753" s="64"/>
      <c r="C1753" s="64"/>
      <c r="E1753" s="64"/>
      <c r="F1753" s="758"/>
    </row>
    <row r="1754" spans="1:6">
      <c r="A1754" s="757"/>
      <c r="B1754" s="64"/>
      <c r="C1754" s="64"/>
      <c r="E1754" s="64"/>
      <c r="F1754" s="758"/>
    </row>
    <row r="1755" spans="1:6">
      <c r="A1755" s="757"/>
      <c r="B1755" s="64"/>
      <c r="C1755" s="64"/>
      <c r="E1755" s="64"/>
      <c r="F1755" s="758"/>
    </row>
    <row r="1756" spans="1:6">
      <c r="A1756" s="757"/>
      <c r="B1756" s="64"/>
      <c r="C1756" s="64"/>
      <c r="E1756" s="64"/>
      <c r="F1756" s="758"/>
    </row>
    <row r="1757" spans="1:6">
      <c r="A1757" s="757"/>
      <c r="B1757" s="64"/>
      <c r="C1757" s="64"/>
      <c r="E1757" s="64"/>
      <c r="F1757" s="758"/>
    </row>
    <row r="1758" spans="1:6">
      <c r="A1758" s="757"/>
      <c r="B1758" s="64"/>
      <c r="C1758" s="64"/>
      <c r="E1758" s="64"/>
      <c r="F1758" s="758"/>
    </row>
    <row r="1759" spans="1:6">
      <c r="A1759" s="757"/>
      <c r="B1759" s="64"/>
      <c r="C1759" s="64"/>
      <c r="E1759" s="64"/>
      <c r="F1759" s="758"/>
    </row>
    <row r="1760" spans="1:6">
      <c r="A1760" s="757"/>
      <c r="B1760" s="64"/>
      <c r="C1760" s="64"/>
      <c r="E1760" s="64"/>
      <c r="F1760" s="758"/>
    </row>
    <row r="1761" spans="1:6">
      <c r="A1761" s="757"/>
      <c r="B1761" s="64"/>
      <c r="C1761" s="64"/>
      <c r="E1761" s="64"/>
      <c r="F1761" s="758"/>
    </row>
    <row r="1762" spans="1:6">
      <c r="A1762" s="757"/>
      <c r="B1762" s="64"/>
      <c r="C1762" s="64"/>
      <c r="E1762" s="64"/>
      <c r="F1762" s="758"/>
    </row>
    <row r="1763" spans="1:6">
      <c r="A1763" s="757"/>
      <c r="B1763" s="64"/>
      <c r="C1763" s="64"/>
      <c r="E1763" s="64"/>
      <c r="F1763" s="758"/>
    </row>
    <row r="1764" spans="1:6">
      <c r="A1764" s="757"/>
      <c r="B1764" s="64"/>
      <c r="C1764" s="64"/>
      <c r="E1764" s="64"/>
      <c r="F1764" s="758"/>
    </row>
    <row r="1765" spans="1:6">
      <c r="A1765" s="757"/>
      <c r="B1765" s="64"/>
      <c r="C1765" s="64"/>
      <c r="E1765" s="64"/>
      <c r="F1765" s="758"/>
    </row>
    <row r="1766" spans="1:6">
      <c r="A1766" s="757"/>
      <c r="B1766" s="64"/>
      <c r="C1766" s="64"/>
      <c r="E1766" s="64"/>
      <c r="F1766" s="758"/>
    </row>
    <row r="1767" spans="1:6">
      <c r="A1767" s="757"/>
      <c r="B1767" s="64"/>
      <c r="C1767" s="64"/>
      <c r="E1767" s="64"/>
      <c r="F1767" s="758"/>
    </row>
    <row r="1768" spans="1:6">
      <c r="A1768" s="757"/>
      <c r="B1768" s="64"/>
      <c r="C1768" s="64"/>
      <c r="E1768" s="64"/>
      <c r="F1768" s="758"/>
    </row>
    <row r="1769" spans="1:6">
      <c r="A1769" s="757"/>
      <c r="B1769" s="64"/>
      <c r="C1769" s="64"/>
      <c r="E1769" s="64"/>
      <c r="F1769" s="758"/>
    </row>
    <row r="1770" spans="1:6">
      <c r="A1770" s="757"/>
      <c r="B1770" s="64"/>
      <c r="C1770" s="64"/>
      <c r="E1770" s="64"/>
      <c r="F1770" s="758"/>
    </row>
    <row r="1771" spans="1:6">
      <c r="A1771" s="757"/>
      <c r="B1771" s="64"/>
      <c r="C1771" s="64"/>
      <c r="E1771" s="64"/>
      <c r="F1771" s="758"/>
    </row>
    <row r="1772" spans="1:6">
      <c r="A1772" s="757"/>
      <c r="B1772" s="64"/>
      <c r="C1772" s="64"/>
      <c r="E1772" s="64"/>
      <c r="F1772" s="758"/>
    </row>
    <row r="1773" spans="1:6">
      <c r="A1773" s="757"/>
      <c r="B1773" s="64"/>
      <c r="C1773" s="64"/>
      <c r="E1773" s="64"/>
      <c r="F1773" s="758"/>
    </row>
    <row r="1774" spans="1:6">
      <c r="A1774" s="757"/>
      <c r="B1774" s="64"/>
      <c r="C1774" s="64"/>
      <c r="E1774" s="64"/>
      <c r="F1774" s="758"/>
    </row>
    <row r="1775" spans="1:6">
      <c r="A1775" s="757"/>
      <c r="B1775" s="64"/>
      <c r="C1775" s="64"/>
      <c r="E1775" s="64"/>
      <c r="F1775" s="758"/>
    </row>
    <row r="1776" spans="1:6">
      <c r="A1776" s="757"/>
      <c r="B1776" s="64"/>
      <c r="C1776" s="64"/>
      <c r="E1776" s="64"/>
      <c r="F1776" s="758"/>
    </row>
    <row r="1777" spans="1:6">
      <c r="A1777" s="757"/>
      <c r="B1777" s="64"/>
      <c r="C1777" s="64"/>
      <c r="E1777" s="64"/>
      <c r="F1777" s="758"/>
    </row>
    <row r="1778" spans="1:6">
      <c r="A1778" s="757"/>
      <c r="B1778" s="64"/>
      <c r="C1778" s="64"/>
      <c r="E1778" s="64"/>
      <c r="F1778" s="758"/>
    </row>
    <row r="1779" spans="1:6">
      <c r="A1779" s="757"/>
      <c r="B1779" s="64"/>
      <c r="C1779" s="64"/>
      <c r="E1779" s="64"/>
      <c r="F1779" s="758"/>
    </row>
    <row r="1780" spans="1:6">
      <c r="A1780" s="757"/>
      <c r="B1780" s="64"/>
      <c r="C1780" s="64"/>
      <c r="E1780" s="64"/>
      <c r="F1780" s="758"/>
    </row>
    <row r="1781" spans="1:6">
      <c r="A1781" s="757"/>
      <c r="B1781" s="64"/>
      <c r="C1781" s="64"/>
      <c r="E1781" s="64"/>
      <c r="F1781" s="758"/>
    </row>
    <row r="1782" spans="1:6">
      <c r="A1782" s="757"/>
      <c r="B1782" s="64"/>
      <c r="C1782" s="64"/>
      <c r="E1782" s="64"/>
      <c r="F1782" s="758"/>
    </row>
    <row r="1783" spans="1:6">
      <c r="A1783" s="757"/>
      <c r="B1783" s="64"/>
      <c r="C1783" s="64"/>
      <c r="E1783" s="64"/>
      <c r="F1783" s="758"/>
    </row>
    <row r="1784" spans="1:6">
      <c r="A1784" s="757"/>
      <c r="B1784" s="64"/>
      <c r="C1784" s="64"/>
      <c r="E1784" s="64"/>
      <c r="F1784" s="758"/>
    </row>
    <row r="1785" spans="1:6">
      <c r="A1785" s="757"/>
      <c r="B1785" s="64"/>
      <c r="C1785" s="64"/>
      <c r="E1785" s="64"/>
      <c r="F1785" s="758"/>
    </row>
    <row r="1786" spans="1:6">
      <c r="A1786" s="757"/>
      <c r="B1786" s="64"/>
      <c r="C1786" s="64"/>
      <c r="E1786" s="64"/>
      <c r="F1786" s="758"/>
    </row>
    <row r="1787" spans="1:6">
      <c r="A1787" s="757"/>
      <c r="B1787" s="64"/>
      <c r="C1787" s="64"/>
      <c r="E1787" s="64"/>
      <c r="F1787" s="758"/>
    </row>
    <row r="1788" spans="1:6">
      <c r="A1788" s="757"/>
      <c r="B1788" s="64"/>
      <c r="C1788" s="64"/>
      <c r="E1788" s="64"/>
      <c r="F1788" s="758"/>
    </row>
    <row r="1789" spans="1:6">
      <c r="A1789" s="757"/>
      <c r="B1789" s="64"/>
      <c r="C1789" s="64"/>
      <c r="E1789" s="64"/>
      <c r="F1789" s="758"/>
    </row>
    <row r="1790" spans="1:6">
      <c r="A1790" s="757"/>
      <c r="B1790" s="64"/>
      <c r="C1790" s="64"/>
      <c r="E1790" s="64"/>
      <c r="F1790" s="758"/>
    </row>
    <row r="1791" spans="1:6">
      <c r="A1791" s="757"/>
      <c r="B1791" s="64"/>
      <c r="C1791" s="64"/>
      <c r="E1791" s="64"/>
      <c r="F1791" s="758"/>
    </row>
    <row r="1792" spans="1:6">
      <c r="A1792" s="757"/>
      <c r="B1792" s="64"/>
      <c r="C1792" s="64"/>
      <c r="E1792" s="64"/>
      <c r="F1792" s="758"/>
    </row>
    <row r="1793" spans="1:6">
      <c r="A1793" s="757"/>
      <c r="B1793" s="64"/>
      <c r="C1793" s="64"/>
      <c r="E1793" s="64"/>
      <c r="F1793" s="758"/>
    </row>
    <row r="1794" spans="1:6">
      <c r="A1794" s="757"/>
      <c r="B1794" s="64"/>
      <c r="C1794" s="64"/>
      <c r="E1794" s="64"/>
      <c r="F1794" s="758"/>
    </row>
    <row r="1795" spans="1:6">
      <c r="A1795" s="757"/>
      <c r="B1795" s="64"/>
      <c r="C1795" s="64"/>
      <c r="E1795" s="64"/>
      <c r="F1795" s="758"/>
    </row>
    <row r="1796" spans="1:6">
      <c r="A1796" s="757"/>
      <c r="B1796" s="64"/>
      <c r="C1796" s="64"/>
      <c r="E1796" s="64"/>
      <c r="F1796" s="758"/>
    </row>
    <row r="1797" spans="1:6">
      <c r="A1797" s="757"/>
      <c r="B1797" s="64"/>
      <c r="C1797" s="64"/>
      <c r="E1797" s="64"/>
      <c r="F1797" s="758"/>
    </row>
    <row r="1798" spans="1:6">
      <c r="A1798" s="757"/>
      <c r="B1798" s="64"/>
      <c r="C1798" s="64"/>
      <c r="E1798" s="64"/>
      <c r="F1798" s="758"/>
    </row>
    <row r="1799" spans="1:6">
      <c r="A1799" s="757"/>
      <c r="B1799" s="64"/>
      <c r="C1799" s="64"/>
      <c r="E1799" s="64"/>
      <c r="F1799" s="758"/>
    </row>
    <row r="1800" spans="1:6">
      <c r="A1800" s="757"/>
      <c r="B1800" s="64"/>
      <c r="C1800" s="64"/>
      <c r="E1800" s="64"/>
      <c r="F1800" s="758"/>
    </row>
    <row r="1801" spans="1:6">
      <c r="A1801" s="757"/>
      <c r="B1801" s="64"/>
      <c r="C1801" s="64"/>
      <c r="E1801" s="64"/>
      <c r="F1801" s="758"/>
    </row>
    <row r="1802" spans="1:6">
      <c r="A1802" s="757"/>
      <c r="B1802" s="64"/>
      <c r="C1802" s="64"/>
      <c r="E1802" s="64"/>
      <c r="F1802" s="758"/>
    </row>
    <row r="1803" spans="1:6">
      <c r="A1803" s="757"/>
      <c r="B1803" s="64"/>
      <c r="C1803" s="64"/>
      <c r="E1803" s="64"/>
      <c r="F1803" s="758"/>
    </row>
    <row r="1804" spans="1:6">
      <c r="A1804" s="757"/>
      <c r="B1804" s="64"/>
      <c r="C1804" s="64"/>
      <c r="E1804" s="64"/>
      <c r="F1804" s="758"/>
    </row>
    <row r="1805" spans="1:6">
      <c r="A1805" s="757"/>
      <c r="B1805" s="64"/>
      <c r="C1805" s="64"/>
      <c r="E1805" s="64"/>
      <c r="F1805" s="758"/>
    </row>
    <row r="1806" spans="1:6">
      <c r="A1806" s="757"/>
      <c r="B1806" s="64"/>
      <c r="C1806" s="64"/>
      <c r="E1806" s="64"/>
      <c r="F1806" s="758"/>
    </row>
    <row r="1807" spans="1:6">
      <c r="A1807" s="757"/>
      <c r="B1807" s="64"/>
      <c r="C1807" s="64"/>
      <c r="E1807" s="64"/>
      <c r="F1807" s="758"/>
    </row>
    <row r="1808" spans="1:6">
      <c r="A1808" s="757"/>
      <c r="B1808" s="64"/>
      <c r="C1808" s="64"/>
      <c r="E1808" s="64"/>
      <c r="F1808" s="758"/>
    </row>
    <row r="1809" spans="1:6">
      <c r="A1809" s="757"/>
      <c r="B1809" s="64"/>
      <c r="C1809" s="64"/>
      <c r="E1809" s="64"/>
      <c r="F1809" s="758"/>
    </row>
    <row r="1810" spans="1:6">
      <c r="A1810" s="757"/>
      <c r="B1810" s="64"/>
      <c r="C1810" s="64"/>
      <c r="E1810" s="64"/>
      <c r="F1810" s="758"/>
    </row>
    <row r="1811" spans="1:6">
      <c r="A1811" s="757"/>
      <c r="B1811" s="64"/>
      <c r="C1811" s="64"/>
      <c r="E1811" s="64"/>
      <c r="F1811" s="758"/>
    </row>
    <row r="1812" spans="1:6">
      <c r="A1812" s="757"/>
      <c r="B1812" s="64"/>
      <c r="C1812" s="64"/>
      <c r="E1812" s="64"/>
      <c r="F1812" s="758"/>
    </row>
    <row r="1813" spans="1:6">
      <c r="A1813" s="757"/>
      <c r="B1813" s="64"/>
      <c r="C1813" s="64"/>
      <c r="E1813" s="64"/>
      <c r="F1813" s="758"/>
    </row>
    <row r="1814" spans="1:6">
      <c r="A1814" s="757"/>
      <c r="B1814" s="64"/>
      <c r="C1814" s="64"/>
      <c r="E1814" s="64"/>
      <c r="F1814" s="758"/>
    </row>
    <row r="1815" spans="1:6">
      <c r="A1815" s="757"/>
      <c r="B1815" s="64"/>
      <c r="C1815" s="64"/>
      <c r="E1815" s="64"/>
      <c r="F1815" s="758"/>
    </row>
    <row r="1816" spans="1:6">
      <c r="A1816" s="757"/>
      <c r="B1816" s="64"/>
      <c r="C1816" s="64"/>
      <c r="E1816" s="64"/>
      <c r="F1816" s="758"/>
    </row>
    <row r="1817" spans="1:6">
      <c r="A1817" s="757"/>
      <c r="B1817" s="64"/>
      <c r="C1817" s="64"/>
      <c r="E1817" s="64"/>
      <c r="F1817" s="758"/>
    </row>
    <row r="1818" spans="1:6">
      <c r="A1818" s="757"/>
      <c r="B1818" s="64"/>
      <c r="C1818" s="64"/>
      <c r="E1818" s="64"/>
      <c r="F1818" s="758"/>
    </row>
    <row r="1819" spans="1:6">
      <c r="A1819" s="757"/>
      <c r="B1819" s="64"/>
      <c r="C1819" s="64"/>
      <c r="E1819" s="64"/>
      <c r="F1819" s="758"/>
    </row>
    <row r="1820" spans="1:6">
      <c r="A1820" s="757"/>
      <c r="B1820" s="64"/>
      <c r="C1820" s="64"/>
      <c r="E1820" s="64"/>
      <c r="F1820" s="758"/>
    </row>
    <row r="1821" spans="1:6">
      <c r="A1821" s="757"/>
      <c r="B1821" s="64"/>
      <c r="C1821" s="64"/>
      <c r="E1821" s="64"/>
      <c r="F1821" s="758"/>
    </row>
    <row r="1822" spans="1:6">
      <c r="A1822" s="757"/>
      <c r="B1822" s="64"/>
      <c r="C1822" s="64"/>
      <c r="E1822" s="64"/>
      <c r="F1822" s="758"/>
    </row>
    <row r="1823" spans="1:6">
      <c r="A1823" s="757"/>
      <c r="B1823" s="64"/>
      <c r="C1823" s="64"/>
      <c r="E1823" s="64"/>
      <c r="F1823" s="758"/>
    </row>
    <row r="1824" spans="1:6">
      <c r="A1824" s="757"/>
      <c r="B1824" s="64"/>
      <c r="C1824" s="64"/>
      <c r="E1824" s="64"/>
      <c r="F1824" s="758"/>
    </row>
    <row r="1825" spans="1:6">
      <c r="A1825" s="757"/>
      <c r="B1825" s="64"/>
      <c r="C1825" s="64"/>
      <c r="E1825" s="64"/>
      <c r="F1825" s="758"/>
    </row>
    <row r="1826" spans="1:6">
      <c r="A1826" s="757"/>
      <c r="B1826" s="64"/>
      <c r="C1826" s="64"/>
      <c r="E1826" s="64"/>
      <c r="F1826" s="758"/>
    </row>
    <row r="1827" spans="1:6">
      <c r="A1827" s="757"/>
      <c r="B1827" s="64"/>
      <c r="C1827" s="64"/>
      <c r="E1827" s="64"/>
      <c r="F1827" s="758"/>
    </row>
    <row r="1828" spans="1:6">
      <c r="A1828" s="757"/>
      <c r="B1828" s="64"/>
      <c r="C1828" s="64"/>
      <c r="E1828" s="64"/>
      <c r="F1828" s="758"/>
    </row>
    <row r="1829" spans="1:6">
      <c r="A1829" s="757"/>
      <c r="B1829" s="64"/>
      <c r="C1829" s="64"/>
      <c r="E1829" s="64"/>
      <c r="F1829" s="758"/>
    </row>
    <row r="1830" spans="1:6">
      <c r="A1830" s="757"/>
      <c r="B1830" s="64"/>
      <c r="C1830" s="64"/>
      <c r="E1830" s="64"/>
      <c r="F1830" s="758"/>
    </row>
    <row r="1831" spans="1:6">
      <c r="A1831" s="757"/>
      <c r="B1831" s="64"/>
      <c r="C1831" s="64"/>
      <c r="E1831" s="64"/>
      <c r="F1831" s="758"/>
    </row>
    <row r="1832" spans="1:6">
      <c r="A1832" s="757"/>
      <c r="B1832" s="64"/>
      <c r="C1832" s="64"/>
      <c r="E1832" s="64"/>
      <c r="F1832" s="758"/>
    </row>
    <row r="1833" spans="1:6">
      <c r="A1833" s="757"/>
      <c r="B1833" s="64"/>
      <c r="C1833" s="64"/>
      <c r="E1833" s="64"/>
      <c r="F1833" s="758"/>
    </row>
  </sheetData>
  <sheetProtection algorithmName="SHA-512" hashValue="cQhrU9ERXSgsm68XWRiryWZpyVRDTCdw7IO8u4vSFvBRLCsU/Yd35gH/r6kSuQucN0QQUkTHdfewuWQXlEgrlg==" saltValue="2o0oRC1LozN8OCLjvA5n3Q==" spinCount="100000" sheet="1" objects="1" scenarios="1"/>
  <mergeCells count="16">
    <mergeCell ref="A2:F2"/>
    <mergeCell ref="B4:F4"/>
    <mergeCell ref="B1166:F1166"/>
    <mergeCell ref="B1128:F1128"/>
    <mergeCell ref="C1186:E1186"/>
    <mergeCell ref="B8:F8"/>
    <mergeCell ref="B211:F211"/>
    <mergeCell ref="B251:F251"/>
    <mergeCell ref="B335:F335"/>
    <mergeCell ref="B344:F344"/>
    <mergeCell ref="B397:F397"/>
    <mergeCell ref="A3:F3"/>
    <mergeCell ref="A5:F5"/>
    <mergeCell ref="A6:A7"/>
    <mergeCell ref="B6:B7"/>
    <mergeCell ref="C6:C7"/>
  </mergeCells>
  <pageMargins left="0.70866141732283472" right="0.51181102362204722" top="0.74803149606299213" bottom="0.55118110236220474" header="0.31496062992125984" footer="0.31496062992125984"/>
  <pageSetup orientation="portrait" horizontalDpi="4294967294" verticalDpi="4294967294" r:id="rId1"/>
  <headerFooter>
    <oddFooter>&amp;CРеконструкција амфитеатра</oddFooter>
  </headerFooter>
  <rowBreaks count="11" manualBreakCount="11">
    <brk id="210" max="16383" man="1"/>
    <brk id="258" max="16383" man="1"/>
    <brk id="396" max="16383" man="1"/>
    <brk id="476" max="16383" man="1"/>
    <brk id="551" max="16383" man="1"/>
    <brk id="718" max="16383" man="1"/>
    <brk id="792" max="16383" man="1"/>
    <brk id="863" max="16383" man="1"/>
    <brk id="932" max="16383" man="1"/>
    <brk id="953" max="16383" man="1"/>
    <brk id="10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54"/>
  <sheetViews>
    <sheetView showGridLines="0" showZeros="0" view="pageBreakPreview" topLeftCell="A2" zoomScaleNormal="100" zoomScaleSheetLayoutView="100" zoomScalePageLayoutView="123" workbookViewId="0">
      <selection activeCell="D9" sqref="D9"/>
    </sheetView>
  </sheetViews>
  <sheetFormatPr defaultColWidth="8.88671875" defaultRowHeight="13.2"/>
  <cols>
    <col min="1" max="1" width="10.6640625" style="64" customWidth="1"/>
    <col min="2" max="2" width="33.6640625" style="9" customWidth="1"/>
    <col min="3" max="3" width="5.6640625" style="9" customWidth="1"/>
    <col min="4" max="4" width="9.6640625" style="9" customWidth="1"/>
    <col min="5" max="5" width="12.109375" style="9" customWidth="1"/>
    <col min="6" max="6" width="15" style="9" customWidth="1"/>
    <col min="7" max="7" width="1.6640625" style="9" customWidth="1"/>
    <col min="8" max="8" width="11.6640625" style="49" bestFit="1" customWidth="1"/>
    <col min="9" max="9" width="12.44140625" style="49" bestFit="1" customWidth="1"/>
    <col min="10" max="16384" width="8.88671875" style="49"/>
  </cols>
  <sheetData>
    <row r="1" spans="1:7" s="45" customFormat="1" ht="24.75" customHeight="1">
      <c r="A1" s="1305" t="s">
        <v>162</v>
      </c>
      <c r="B1" s="1305"/>
      <c r="C1" s="1305"/>
      <c r="D1" s="1305"/>
      <c r="E1" s="1305"/>
      <c r="F1" s="1305"/>
      <c r="G1" s="44"/>
    </row>
    <row r="2" spans="1:7" s="45" customFormat="1" ht="12" customHeight="1">
      <c r="A2" s="129"/>
      <c r="B2" s="130"/>
      <c r="C2" s="130"/>
      <c r="D2" s="130"/>
      <c r="E2" s="130"/>
      <c r="F2" s="130"/>
      <c r="G2" s="44"/>
    </row>
    <row r="3" spans="1:7" s="46" customFormat="1" ht="36.75" customHeight="1">
      <c r="A3" s="1315" t="s">
        <v>593</v>
      </c>
      <c r="B3" s="1316"/>
      <c r="C3" s="1316"/>
      <c r="D3" s="1316"/>
      <c r="E3" s="1316"/>
      <c r="F3" s="1316"/>
      <c r="G3" s="9"/>
    </row>
    <row r="4" spans="1:7" s="46" customFormat="1" ht="15.75" customHeight="1">
      <c r="A4" s="131"/>
      <c r="B4" s="131"/>
      <c r="C4" s="131"/>
      <c r="D4" s="131"/>
      <c r="E4" s="131"/>
      <c r="F4" s="131"/>
      <c r="G4" s="9"/>
    </row>
    <row r="5" spans="1:7" s="46" customFormat="1" ht="20.25" customHeight="1" thickBot="1">
      <c r="A5" s="132" t="s">
        <v>163</v>
      </c>
      <c r="B5" s="1306" t="s">
        <v>164</v>
      </c>
      <c r="C5" s="1307"/>
      <c r="D5" s="1307"/>
      <c r="E5" s="1307"/>
      <c r="F5" s="1307"/>
      <c r="G5" s="9"/>
    </row>
    <row r="6" spans="1:7" s="46" customFormat="1" ht="27.6" thickTop="1" thickBot="1">
      <c r="A6" s="1344" t="s">
        <v>0</v>
      </c>
      <c r="B6" s="1320" t="s">
        <v>2</v>
      </c>
      <c r="C6" s="1320" t="s">
        <v>8</v>
      </c>
      <c r="D6" s="13" t="s">
        <v>1</v>
      </c>
      <c r="E6" s="13" t="s">
        <v>165</v>
      </c>
      <c r="F6" s="11" t="s">
        <v>166</v>
      </c>
      <c r="G6" s="9"/>
    </row>
    <row r="7" spans="1:7" s="47" customFormat="1" ht="14.4" thickTop="1" thickBot="1">
      <c r="A7" s="1345"/>
      <c r="B7" s="1343"/>
      <c r="C7" s="1343"/>
      <c r="D7" s="14" t="s">
        <v>5</v>
      </c>
      <c r="E7" s="14" t="s">
        <v>6</v>
      </c>
      <c r="F7" s="12" t="s">
        <v>7</v>
      </c>
      <c r="G7" s="9"/>
    </row>
    <row r="8" spans="1:7" s="46" customFormat="1" ht="20.100000000000001" customHeight="1" thickTop="1" thickBot="1">
      <c r="A8" s="65" t="s">
        <v>41</v>
      </c>
      <c r="B8" s="1325" t="s">
        <v>10</v>
      </c>
      <c r="C8" s="1346"/>
      <c r="D8" s="1346"/>
      <c r="E8" s="1346"/>
      <c r="F8" s="1347"/>
      <c r="G8" s="9"/>
    </row>
    <row r="9" spans="1:7" s="46" customFormat="1" ht="95.1" customHeight="1" thickTop="1">
      <c r="A9" s="66" t="s">
        <v>47</v>
      </c>
      <c r="B9" s="3" t="s">
        <v>96</v>
      </c>
      <c r="C9" s="7" t="s">
        <v>18</v>
      </c>
      <c r="D9" s="109">
        <v>38.200000000000003</v>
      </c>
      <c r="E9" s="1124">
        <v>0</v>
      </c>
      <c r="F9" s="1125">
        <f>D9*E9</f>
        <v>0</v>
      </c>
      <c r="G9" s="9"/>
    </row>
    <row r="10" spans="1:7" s="19" customFormat="1" ht="79.5" customHeight="1">
      <c r="A10" s="66" t="s">
        <v>48</v>
      </c>
      <c r="B10" s="3" t="s">
        <v>77</v>
      </c>
      <c r="C10" s="7" t="s">
        <v>18</v>
      </c>
      <c r="D10" s="52">
        <v>30</v>
      </c>
      <c r="E10" s="1124">
        <v>0</v>
      </c>
      <c r="F10" s="1125">
        <f>D10*E10</f>
        <v>0</v>
      </c>
      <c r="G10" s="18"/>
    </row>
    <row r="11" spans="1:7" s="19" customFormat="1" ht="82.5" customHeight="1">
      <c r="A11" s="66" t="s">
        <v>49</v>
      </c>
      <c r="B11" s="15" t="s">
        <v>76</v>
      </c>
      <c r="C11" s="53" t="s">
        <v>18</v>
      </c>
      <c r="D11" s="914">
        <v>10</v>
      </c>
      <c r="E11" s="1042">
        <v>0</v>
      </c>
      <c r="F11" s="1046">
        <f>D11*E11</f>
        <v>0</v>
      </c>
      <c r="G11" s="18"/>
    </row>
    <row r="12" spans="1:7" s="19" customFormat="1" ht="66" customHeight="1">
      <c r="A12" s="66" t="s">
        <v>95</v>
      </c>
      <c r="B12" s="16" t="s">
        <v>20</v>
      </c>
      <c r="C12" s="17"/>
      <c r="D12" s="21"/>
      <c r="E12" s="1126"/>
      <c r="F12" s="1127"/>
      <c r="G12" s="18"/>
    </row>
    <row r="13" spans="1:7" s="19" customFormat="1" ht="12" customHeight="1">
      <c r="A13" s="67"/>
      <c r="B13" s="915" t="s">
        <v>32</v>
      </c>
      <c r="C13" s="556" t="s">
        <v>15</v>
      </c>
      <c r="D13" s="914">
        <v>1</v>
      </c>
      <c r="E13" s="1042">
        <v>0</v>
      </c>
      <c r="F13" s="1046">
        <f>D13*E13</f>
        <v>0</v>
      </c>
      <c r="G13" s="18"/>
    </row>
    <row r="14" spans="1:7" s="19" customFormat="1" ht="12" customHeight="1">
      <c r="A14" s="67"/>
      <c r="B14" s="915" t="s">
        <v>21</v>
      </c>
      <c r="C14" s="556" t="s">
        <v>15</v>
      </c>
      <c r="D14" s="914">
        <v>3</v>
      </c>
      <c r="E14" s="1042">
        <v>0</v>
      </c>
      <c r="F14" s="1046">
        <f>D14*E14</f>
        <v>0</v>
      </c>
      <c r="G14" s="18"/>
    </row>
    <row r="15" spans="1:7" s="19" customFormat="1" ht="12" customHeight="1">
      <c r="A15" s="67"/>
      <c r="B15" s="915" t="s">
        <v>33</v>
      </c>
      <c r="C15" s="556" t="s">
        <v>15</v>
      </c>
      <c r="D15" s="914">
        <v>1</v>
      </c>
      <c r="E15" s="1042">
        <v>0</v>
      </c>
      <c r="F15" s="1046">
        <f>D15*E15</f>
        <v>0</v>
      </c>
      <c r="G15" s="18"/>
    </row>
    <row r="16" spans="1:7" s="19" customFormat="1" ht="12" customHeight="1" thickBot="1">
      <c r="A16" s="67"/>
      <c r="B16" s="915" t="s">
        <v>94</v>
      </c>
      <c r="C16" s="556" t="s">
        <v>15</v>
      </c>
      <c r="D16" s="108">
        <v>2</v>
      </c>
      <c r="E16" s="1078">
        <v>0</v>
      </c>
      <c r="F16" s="1128">
        <f>D16*E16</f>
        <v>0</v>
      </c>
      <c r="G16" s="18"/>
    </row>
    <row r="17" spans="1:7" s="19" customFormat="1" ht="20.100000000000001" customHeight="1" thickTop="1" thickBot="1">
      <c r="A17" s="1348" t="s">
        <v>13</v>
      </c>
      <c r="B17" s="1348"/>
      <c r="C17" s="1348"/>
      <c r="D17" s="1348"/>
      <c r="E17" s="1348"/>
      <c r="F17" s="1129">
        <f>SUM(F9:F16)</f>
        <v>0</v>
      </c>
      <c r="G17" s="18"/>
    </row>
    <row r="18" spans="1:7" s="19" customFormat="1" ht="9.9" customHeight="1" thickTop="1" thickBot="1">
      <c r="A18" s="68"/>
      <c r="B18" s="22"/>
      <c r="C18" s="23"/>
      <c r="D18" s="23"/>
      <c r="E18" s="24"/>
      <c r="F18" s="24"/>
      <c r="G18" s="18"/>
    </row>
    <row r="19" spans="1:7" s="19" customFormat="1" ht="20.100000000000001" customHeight="1" thickTop="1" thickBot="1">
      <c r="A19" s="65" t="s">
        <v>42</v>
      </c>
      <c r="B19" s="1325" t="s">
        <v>45</v>
      </c>
      <c r="C19" s="1326"/>
      <c r="D19" s="1326"/>
      <c r="E19" s="1326"/>
      <c r="F19" s="1327"/>
      <c r="G19" s="18"/>
    </row>
    <row r="20" spans="1:7" s="19" customFormat="1" ht="20.100000000000001" customHeight="1" thickTop="1" thickBot="1">
      <c r="A20" s="65" t="s">
        <v>50</v>
      </c>
      <c r="B20" s="1325" t="s">
        <v>97</v>
      </c>
      <c r="C20" s="1326"/>
      <c r="D20" s="1326"/>
      <c r="E20" s="1326"/>
      <c r="F20" s="1327"/>
      <c r="G20" s="18"/>
    </row>
    <row r="21" spans="1:7" s="19" customFormat="1" ht="95.1" customHeight="1" thickTop="1">
      <c r="A21" s="66" t="s">
        <v>51</v>
      </c>
      <c r="B21" s="8" t="s">
        <v>98</v>
      </c>
      <c r="C21" s="17"/>
      <c r="D21" s="17"/>
      <c r="E21" s="1126"/>
      <c r="F21" s="1127"/>
      <c r="G21" s="18"/>
    </row>
    <row r="22" spans="1:7" s="19" customFormat="1">
      <c r="A22" s="70"/>
      <c r="B22" s="20"/>
      <c r="C22" s="7" t="s">
        <v>90</v>
      </c>
      <c r="D22" s="54">
        <v>6.1</v>
      </c>
      <c r="E22" s="1078">
        <v>0</v>
      </c>
      <c r="F22" s="1128">
        <f>+D22*E22</f>
        <v>0</v>
      </c>
      <c r="G22" s="18"/>
    </row>
    <row r="23" spans="1:7" s="19" customFormat="1" ht="68.400000000000006" customHeight="1">
      <c r="A23" s="128" t="s">
        <v>52</v>
      </c>
      <c r="B23" s="8" t="s">
        <v>99</v>
      </c>
      <c r="C23" s="17"/>
      <c r="D23" s="17"/>
      <c r="E23" s="1126"/>
      <c r="F23" s="1127"/>
      <c r="G23" s="18"/>
    </row>
    <row r="24" spans="1:7" s="19" customFormat="1" ht="15" customHeight="1">
      <c r="A24" s="70"/>
      <c r="B24" s="20"/>
      <c r="C24" s="7" t="s">
        <v>90</v>
      </c>
      <c r="D24" s="54">
        <v>2.2999999999999998</v>
      </c>
      <c r="E24" s="1078">
        <v>0</v>
      </c>
      <c r="F24" s="1128">
        <f>+D24*E24</f>
        <v>0</v>
      </c>
      <c r="G24" s="18"/>
    </row>
    <row r="25" spans="1:7" s="19" customFormat="1" ht="96" customHeight="1">
      <c r="A25" s="66" t="s">
        <v>53</v>
      </c>
      <c r="B25" s="8" t="s">
        <v>100</v>
      </c>
      <c r="C25" s="17"/>
      <c r="D25" s="17"/>
      <c r="E25" s="1126"/>
      <c r="F25" s="1127"/>
      <c r="G25" s="18"/>
    </row>
    <row r="26" spans="1:7" s="55" customFormat="1">
      <c r="A26" s="72"/>
      <c r="B26" s="839"/>
      <c r="C26" s="556" t="s">
        <v>90</v>
      </c>
      <c r="D26" s="916">
        <v>3.89</v>
      </c>
      <c r="E26" s="1021">
        <v>0</v>
      </c>
      <c r="F26" s="1046">
        <f>+D26*E26</f>
        <v>0</v>
      </c>
      <c r="G26" s="9"/>
    </row>
    <row r="27" spans="1:7" s="19" customFormat="1" ht="66" customHeight="1">
      <c r="A27" s="66" t="s">
        <v>54</v>
      </c>
      <c r="B27" s="8" t="s">
        <v>101</v>
      </c>
      <c r="C27" s="17"/>
      <c r="D27" s="21"/>
      <c r="E27" s="1126"/>
      <c r="F27" s="1127"/>
      <c r="G27" s="18"/>
    </row>
    <row r="28" spans="1:7" s="19" customFormat="1">
      <c r="A28" s="69"/>
      <c r="B28" s="839"/>
      <c r="C28" s="556" t="s">
        <v>90</v>
      </c>
      <c r="D28" s="916">
        <v>2.2999999999999998</v>
      </c>
      <c r="E28" s="1021">
        <v>0</v>
      </c>
      <c r="F28" s="1046">
        <f>+D28*E28</f>
        <v>0</v>
      </c>
      <c r="G28" s="18"/>
    </row>
    <row r="29" spans="1:7" s="19" customFormat="1">
      <c r="A29" s="101"/>
      <c r="B29" s="106"/>
      <c r="C29" s="103"/>
      <c r="D29" s="103"/>
      <c r="E29" s="105"/>
      <c r="F29" s="105"/>
      <c r="G29" s="18"/>
    </row>
    <row r="30" spans="1:7" s="19" customFormat="1">
      <c r="A30" s="1322" t="s">
        <v>102</v>
      </c>
      <c r="B30" s="1323"/>
      <c r="C30" s="1323"/>
      <c r="D30" s="1323"/>
      <c r="E30" s="1324"/>
      <c r="F30" s="1130">
        <f>SUM(F22:F28)</f>
        <v>0</v>
      </c>
      <c r="G30" s="18"/>
    </row>
    <row r="31" spans="1:7" s="19" customFormat="1" ht="13.8" thickBot="1">
      <c r="A31" s="76"/>
      <c r="B31" s="26"/>
      <c r="C31" s="26"/>
      <c r="D31" s="26"/>
      <c r="E31" s="26"/>
      <c r="F31" s="27"/>
      <c r="G31" s="18"/>
    </row>
    <row r="32" spans="1:7" s="19" customFormat="1" ht="20.100000000000001" customHeight="1" thickTop="1" thickBot="1">
      <c r="A32" s="65" t="s">
        <v>58</v>
      </c>
      <c r="B32" s="1325" t="s">
        <v>11</v>
      </c>
      <c r="C32" s="1326"/>
      <c r="D32" s="1326"/>
      <c r="E32" s="1326"/>
      <c r="F32" s="1327"/>
      <c r="G32" s="18"/>
    </row>
    <row r="33" spans="1:7" s="19" customFormat="1" ht="369.9" customHeight="1" thickTop="1">
      <c r="A33" s="66" t="s">
        <v>59</v>
      </c>
      <c r="B33" s="8" t="s">
        <v>105</v>
      </c>
      <c r="C33" s="17"/>
      <c r="D33" s="17"/>
      <c r="E33" s="1126"/>
      <c r="F33" s="1127"/>
      <c r="G33" s="18"/>
    </row>
    <row r="34" spans="1:7" s="19" customFormat="1" ht="39.6">
      <c r="A34" s="69"/>
      <c r="B34" s="839" t="s">
        <v>104</v>
      </c>
      <c r="C34" s="556"/>
      <c r="D34" s="916"/>
      <c r="E34" s="1021"/>
      <c r="F34" s="1046"/>
      <c r="G34" s="18"/>
    </row>
    <row r="35" spans="1:7" s="19" customFormat="1">
      <c r="A35" s="69"/>
      <c r="B35" s="839" t="s">
        <v>24</v>
      </c>
      <c r="C35" s="556" t="s">
        <v>18</v>
      </c>
      <c r="D35" s="916">
        <v>43.65</v>
      </c>
      <c r="E35" s="1021">
        <v>0</v>
      </c>
      <c r="F35" s="1046">
        <f>+D35*E35</f>
        <v>0</v>
      </c>
      <c r="G35" s="18"/>
    </row>
    <row r="36" spans="1:7" s="19" customFormat="1" ht="39.6">
      <c r="A36" s="69"/>
      <c r="B36" s="839" t="s">
        <v>103</v>
      </c>
      <c r="C36" s="556"/>
      <c r="D36" s="916"/>
      <c r="E36" s="1021"/>
      <c r="F36" s="1046"/>
      <c r="G36" s="18"/>
    </row>
    <row r="37" spans="1:7" s="19" customFormat="1">
      <c r="A37" s="70"/>
      <c r="B37" s="20" t="s">
        <v>24</v>
      </c>
      <c r="C37" s="7" t="s">
        <v>18</v>
      </c>
      <c r="D37" s="54">
        <v>9.5</v>
      </c>
      <c r="E37" s="1078">
        <v>0</v>
      </c>
      <c r="F37" s="1128">
        <f>+D37*E37</f>
        <v>0</v>
      </c>
      <c r="G37" s="18"/>
    </row>
    <row r="38" spans="1:7" s="19" customFormat="1" ht="162" customHeight="1">
      <c r="A38" s="66" t="s">
        <v>52</v>
      </c>
      <c r="B38" s="8" t="s">
        <v>106</v>
      </c>
      <c r="C38" s="17"/>
      <c r="D38" s="17"/>
      <c r="E38" s="1126"/>
      <c r="F38" s="1127"/>
      <c r="G38" s="18"/>
    </row>
    <row r="39" spans="1:7" s="19" customFormat="1">
      <c r="A39" s="69"/>
      <c r="B39" s="839" t="s">
        <v>26</v>
      </c>
      <c r="C39" s="556" t="s">
        <v>18</v>
      </c>
      <c r="D39" s="916">
        <v>13.8</v>
      </c>
      <c r="E39" s="1021">
        <v>0</v>
      </c>
      <c r="F39" s="1046">
        <f>+D39*E39</f>
        <v>0</v>
      </c>
      <c r="G39" s="18"/>
    </row>
    <row r="40" spans="1:7" s="19" customFormat="1">
      <c r="A40" s="70"/>
      <c r="B40" s="20" t="s">
        <v>25</v>
      </c>
      <c r="C40" s="7" t="s">
        <v>18</v>
      </c>
      <c r="D40" s="54">
        <v>8.9</v>
      </c>
      <c r="E40" s="1078">
        <v>0</v>
      </c>
      <c r="F40" s="1128">
        <f>+D40*E40</f>
        <v>0</v>
      </c>
      <c r="G40" s="18"/>
    </row>
    <row r="41" spans="1:7" s="19" customFormat="1" ht="66" customHeight="1">
      <c r="A41" s="66" t="s">
        <v>53</v>
      </c>
      <c r="B41" s="8" t="s">
        <v>107</v>
      </c>
      <c r="C41" s="17"/>
      <c r="D41" s="17"/>
      <c r="E41" s="1126"/>
      <c r="F41" s="1127"/>
      <c r="G41" s="18"/>
    </row>
    <row r="42" spans="1:7" s="19" customFormat="1" ht="24.9" customHeight="1">
      <c r="A42" s="74"/>
      <c r="B42" s="917" t="s">
        <v>108</v>
      </c>
      <c r="C42" s="918"/>
      <c r="D42" s="918"/>
      <c r="E42" s="1131"/>
      <c r="F42" s="1132"/>
      <c r="G42" s="18"/>
    </row>
    <row r="43" spans="1:7" s="19" customFormat="1" ht="15" customHeight="1">
      <c r="A43" s="74"/>
      <c r="B43" s="839" t="s">
        <v>26</v>
      </c>
      <c r="C43" s="556" t="s">
        <v>15</v>
      </c>
      <c r="D43" s="919">
        <v>1</v>
      </c>
      <c r="E43" s="1021">
        <v>0</v>
      </c>
      <c r="F43" s="1046">
        <f>+D43*E43</f>
        <v>0</v>
      </c>
      <c r="G43" s="18"/>
    </row>
    <row r="44" spans="1:7" s="19" customFormat="1" ht="15" customHeight="1">
      <c r="A44" s="74"/>
      <c r="B44" s="839" t="s">
        <v>25</v>
      </c>
      <c r="C44" s="556" t="s">
        <v>15</v>
      </c>
      <c r="D44" s="919">
        <v>2</v>
      </c>
      <c r="E44" s="1021">
        <v>0</v>
      </c>
      <c r="F44" s="1046">
        <f>+D44*E44</f>
        <v>0</v>
      </c>
      <c r="G44" s="18"/>
    </row>
    <row r="45" spans="1:7" s="19" customFormat="1" ht="30.9" customHeight="1">
      <c r="A45" s="74"/>
      <c r="B45" s="917" t="s">
        <v>109</v>
      </c>
      <c r="C45" s="918"/>
      <c r="D45" s="918"/>
      <c r="E45" s="1131"/>
      <c r="F45" s="1132"/>
      <c r="G45" s="18"/>
    </row>
    <row r="46" spans="1:7" s="55" customFormat="1">
      <c r="A46" s="72"/>
      <c r="B46" s="839" t="s">
        <v>26</v>
      </c>
      <c r="C46" s="556" t="s">
        <v>15</v>
      </c>
      <c r="D46" s="919">
        <v>9</v>
      </c>
      <c r="E46" s="1021">
        <v>0</v>
      </c>
      <c r="F46" s="1046">
        <f>+D46*E46</f>
        <v>0</v>
      </c>
      <c r="G46" s="9"/>
    </row>
    <row r="47" spans="1:7" s="19" customFormat="1" ht="68.099999999999994" customHeight="1">
      <c r="A47" s="66" t="s">
        <v>54</v>
      </c>
      <c r="B47" s="8" t="s">
        <v>110</v>
      </c>
      <c r="C47" s="17"/>
      <c r="D47" s="21"/>
      <c r="E47" s="1126"/>
      <c r="F47" s="1127"/>
      <c r="G47" s="18"/>
    </row>
    <row r="48" spans="1:7" s="19" customFormat="1">
      <c r="A48" s="69"/>
      <c r="B48" s="839" t="s">
        <v>24</v>
      </c>
      <c r="C48" s="556" t="s">
        <v>15</v>
      </c>
      <c r="D48" s="919">
        <v>1</v>
      </c>
      <c r="E48" s="1021">
        <v>0</v>
      </c>
      <c r="F48" s="1046">
        <f>+D48*E48</f>
        <v>0</v>
      </c>
      <c r="G48" s="18"/>
    </row>
    <row r="49" spans="1:7" s="19" customFormat="1" ht="32.1" customHeight="1">
      <c r="A49" s="66" t="s">
        <v>55</v>
      </c>
      <c r="B49" s="8" t="s">
        <v>111</v>
      </c>
      <c r="C49" s="17"/>
      <c r="D49" s="17"/>
      <c r="E49" s="1126"/>
      <c r="F49" s="1127"/>
      <c r="G49" s="18"/>
    </row>
    <row r="50" spans="1:7" s="19" customFormat="1">
      <c r="A50" s="69"/>
      <c r="B50" s="839" t="s">
        <v>24</v>
      </c>
      <c r="C50" s="556" t="s">
        <v>15</v>
      </c>
      <c r="D50" s="919">
        <v>1</v>
      </c>
      <c r="E50" s="1021">
        <v>0</v>
      </c>
      <c r="F50" s="1046">
        <f>+D50*E50</f>
        <v>0</v>
      </c>
      <c r="G50" s="18"/>
    </row>
    <row r="51" spans="1:7" s="19" customFormat="1" ht="65.25" customHeight="1">
      <c r="A51" s="66" t="s">
        <v>56</v>
      </c>
      <c r="B51" s="42" t="s">
        <v>112</v>
      </c>
      <c r="C51" s="43"/>
      <c r="D51" s="43"/>
      <c r="E51" s="1133"/>
      <c r="F51" s="1134"/>
      <c r="G51" s="18"/>
    </row>
    <row r="52" spans="1:7" s="19" customFormat="1">
      <c r="A52" s="73"/>
      <c r="B52" s="920"/>
      <c r="C52" s="921" t="s">
        <v>15</v>
      </c>
      <c r="D52" s="922">
        <v>1</v>
      </c>
      <c r="E52" s="1135">
        <v>0</v>
      </c>
      <c r="F52" s="1136">
        <f t="shared" ref="F52" si="0">+D52*E52</f>
        <v>0</v>
      </c>
      <c r="G52" s="18"/>
    </row>
    <row r="53" spans="1:7" s="19" customFormat="1" ht="110.1" customHeight="1">
      <c r="A53" s="66" t="s">
        <v>57</v>
      </c>
      <c r="B53" s="5" t="s">
        <v>36</v>
      </c>
      <c r="C53" s="4" t="s">
        <v>15</v>
      </c>
      <c r="D53" s="4">
        <v>3</v>
      </c>
      <c r="E53" s="1124">
        <v>0</v>
      </c>
      <c r="F53" s="1125">
        <f>D53*E53</f>
        <v>0</v>
      </c>
      <c r="G53" s="18"/>
    </row>
    <row r="54" spans="1:7" s="19" customFormat="1">
      <c r="A54" s="101"/>
      <c r="B54" s="106"/>
      <c r="C54" s="103"/>
      <c r="D54" s="103"/>
      <c r="E54" s="105"/>
      <c r="F54" s="105"/>
      <c r="G54" s="18"/>
    </row>
    <row r="55" spans="1:7" s="19" customFormat="1">
      <c r="A55" s="1322" t="s">
        <v>17</v>
      </c>
      <c r="B55" s="1323"/>
      <c r="C55" s="1323"/>
      <c r="D55" s="1323"/>
      <c r="E55" s="1324"/>
      <c r="F55" s="1130">
        <f>SUM(F34:F53)</f>
        <v>0</v>
      </c>
      <c r="G55" s="18"/>
    </row>
    <row r="56" spans="1:7" s="19" customFormat="1" ht="13.8" thickBot="1">
      <c r="A56" s="76"/>
      <c r="B56" s="26"/>
      <c r="C56" s="26"/>
      <c r="D56" s="26"/>
      <c r="E56" s="26"/>
      <c r="F56" s="27"/>
      <c r="G56" s="18"/>
    </row>
    <row r="57" spans="1:7" s="19" customFormat="1" ht="13.5" customHeight="1" thickTop="1" thickBot="1">
      <c r="A57" s="65" t="s">
        <v>116</v>
      </c>
      <c r="B57" s="1325" t="s">
        <v>12</v>
      </c>
      <c r="C57" s="1326"/>
      <c r="D57" s="1326"/>
      <c r="E57" s="1326"/>
      <c r="F57" s="1327"/>
      <c r="G57" s="18"/>
    </row>
    <row r="58" spans="1:7" s="19" customFormat="1" ht="80.25" customHeight="1" thickTop="1">
      <c r="A58" s="77" t="s">
        <v>117</v>
      </c>
      <c r="B58" s="6" t="s">
        <v>113</v>
      </c>
      <c r="C58" s="4" t="s">
        <v>16</v>
      </c>
      <c r="D58" s="59">
        <v>70.8</v>
      </c>
      <c r="E58" s="1078">
        <v>0</v>
      </c>
      <c r="F58" s="1128">
        <f>D58*E58</f>
        <v>0</v>
      </c>
      <c r="G58" s="18"/>
    </row>
    <row r="59" spans="1:7" s="19" customFormat="1" ht="62.25" customHeight="1">
      <c r="A59" s="78" t="s">
        <v>118</v>
      </c>
      <c r="B59" s="5" t="s">
        <v>114</v>
      </c>
      <c r="C59" s="4" t="s">
        <v>16</v>
      </c>
      <c r="D59" s="60">
        <f>+D58</f>
        <v>70.8</v>
      </c>
      <c r="E59" s="1124">
        <v>0</v>
      </c>
      <c r="F59" s="1125">
        <f>D59*E59</f>
        <v>0</v>
      </c>
      <c r="G59" s="18"/>
    </row>
    <row r="60" spans="1:7" s="19" customFormat="1" ht="81.599999999999994" customHeight="1">
      <c r="A60" s="78" t="s">
        <v>119</v>
      </c>
      <c r="B60" s="5" t="s">
        <v>115</v>
      </c>
      <c r="C60" s="4" t="s">
        <v>15</v>
      </c>
      <c r="D60" s="52">
        <v>1</v>
      </c>
      <c r="E60" s="1124">
        <v>0</v>
      </c>
      <c r="F60" s="1125">
        <f>D60*E60</f>
        <v>0</v>
      </c>
      <c r="G60" s="18"/>
    </row>
    <row r="61" spans="1:7" s="19" customFormat="1">
      <c r="A61" s="101"/>
      <c r="B61" s="106"/>
      <c r="C61" s="103"/>
      <c r="D61" s="107"/>
      <c r="E61" s="105"/>
      <c r="F61" s="105"/>
      <c r="G61" s="18"/>
    </row>
    <row r="62" spans="1:7" s="19" customFormat="1">
      <c r="A62" s="1322" t="s">
        <v>14</v>
      </c>
      <c r="B62" s="1323"/>
      <c r="C62" s="1323"/>
      <c r="D62" s="1323"/>
      <c r="E62" s="1324"/>
      <c r="F62" s="1130">
        <f>SUM(F58:F60)</f>
        <v>0</v>
      </c>
      <c r="G62" s="18"/>
    </row>
    <row r="63" spans="1:7" s="19" customFormat="1" ht="20.100000000000001" customHeight="1" thickBot="1">
      <c r="A63" s="80"/>
      <c r="B63" s="32"/>
      <c r="C63" s="32"/>
      <c r="D63" s="32"/>
      <c r="E63" s="32"/>
      <c r="F63" s="33"/>
      <c r="G63" s="18"/>
    </row>
    <row r="64" spans="1:7" s="19" customFormat="1" ht="16.8" thickTop="1" thickBot="1">
      <c r="A64" s="1339" t="s">
        <v>27</v>
      </c>
      <c r="B64" s="1340"/>
      <c r="C64" s="1340"/>
      <c r="D64" s="1340"/>
      <c r="E64" s="1340"/>
      <c r="F64" s="1341"/>
      <c r="G64" s="18"/>
    </row>
    <row r="65" spans="1:10" s="19" customFormat="1" ht="14.4" thickTop="1" thickBot="1">
      <c r="A65" s="80"/>
      <c r="B65" s="32"/>
      <c r="C65" s="32"/>
      <c r="D65" s="32"/>
      <c r="E65" s="32"/>
      <c r="F65" s="33"/>
      <c r="G65" s="18"/>
    </row>
    <row r="66" spans="1:10" s="19" customFormat="1" ht="16.8" thickTop="1" thickBot="1">
      <c r="A66" s="65" t="str">
        <f>+A20</f>
        <v>2.1.</v>
      </c>
      <c r="B66" s="39" t="str">
        <f>+B20</f>
        <v>ГРАЂЕВИНСКИ РАДОВИ</v>
      </c>
      <c r="C66" s="40"/>
      <c r="D66" s="40"/>
      <c r="E66" s="84"/>
      <c r="F66" s="1137">
        <f>SUM(F30)</f>
        <v>0</v>
      </c>
      <c r="G66" s="18"/>
    </row>
    <row r="67" spans="1:10" s="19" customFormat="1" ht="16.8" thickTop="1" thickBot="1">
      <c r="A67" s="65" t="s">
        <v>58</v>
      </c>
      <c r="B67" s="1325" t="str">
        <f>+B32</f>
        <v>МОНТАЖНИ РАДОВИ</v>
      </c>
      <c r="C67" s="1326"/>
      <c r="D67" s="1326"/>
      <c r="E67" s="1342"/>
      <c r="F67" s="1137">
        <f>SUM(F55)</f>
        <v>0</v>
      </c>
      <c r="G67" s="18"/>
    </row>
    <row r="68" spans="1:10" s="19" customFormat="1" ht="16.8" thickTop="1" thickBot="1">
      <c r="A68" s="65" t="s">
        <v>116</v>
      </c>
      <c r="B68" s="1325" t="str">
        <f>+B57</f>
        <v>ОСТАЛИ РАДОВИ</v>
      </c>
      <c r="C68" s="1326"/>
      <c r="D68" s="1326"/>
      <c r="E68" s="1342"/>
      <c r="F68" s="1137">
        <f>SUM(F62)</f>
        <v>0</v>
      </c>
      <c r="G68" s="18"/>
    </row>
    <row r="69" spans="1:10" s="19" customFormat="1" ht="16.8" thickTop="1" thickBot="1">
      <c r="A69" s="64"/>
      <c r="B69" s="9"/>
      <c r="C69" s="9"/>
      <c r="D69" s="1337" t="s">
        <v>9</v>
      </c>
      <c r="E69" s="1338"/>
      <c r="F69" s="1138">
        <f>SUM(F66:F68)</f>
        <v>0</v>
      </c>
      <c r="G69" s="18"/>
      <c r="H69" s="34"/>
      <c r="I69" s="34"/>
      <c r="J69" s="34"/>
    </row>
    <row r="70" spans="1:10" s="19" customFormat="1" ht="14.4" thickTop="1" thickBot="1">
      <c r="A70" s="81"/>
      <c r="B70" s="18"/>
      <c r="C70" s="18"/>
      <c r="D70" s="18"/>
      <c r="E70" s="18"/>
      <c r="F70" s="18"/>
      <c r="G70" s="18"/>
      <c r="H70" s="34"/>
      <c r="I70" s="34"/>
      <c r="J70" s="34"/>
    </row>
    <row r="71" spans="1:10" s="19" customFormat="1" ht="14.4" thickTop="1" thickBot="1">
      <c r="A71" s="65" t="s">
        <v>43</v>
      </c>
      <c r="B71" s="1325" t="s">
        <v>78</v>
      </c>
      <c r="C71" s="1326"/>
      <c r="D71" s="1326"/>
      <c r="E71" s="1326"/>
      <c r="F71" s="1327"/>
      <c r="G71" s="18"/>
    </row>
    <row r="72" spans="1:10" s="19" customFormat="1" ht="17.100000000000001" customHeight="1" thickTop="1" thickBot="1">
      <c r="A72" s="65" t="s">
        <v>60</v>
      </c>
      <c r="B72" s="1325" t="s">
        <v>125</v>
      </c>
      <c r="C72" s="1326"/>
      <c r="D72" s="1326"/>
      <c r="E72" s="1326"/>
      <c r="F72" s="1327"/>
      <c r="G72" s="18"/>
    </row>
    <row r="73" spans="1:10" s="19" customFormat="1" ht="311.39999999999998" customHeight="1" thickTop="1">
      <c r="A73" s="82" t="s">
        <v>61</v>
      </c>
      <c r="B73" s="95" t="s">
        <v>120</v>
      </c>
      <c r="C73" s="56" t="s">
        <v>90</v>
      </c>
      <c r="D73" s="96">
        <v>80</v>
      </c>
      <c r="E73" s="1139">
        <v>0</v>
      </c>
      <c r="F73" s="1140">
        <f t="shared" ref="F73:F77" si="1">+D73*E73</f>
        <v>0</v>
      </c>
      <c r="G73" s="18"/>
    </row>
    <row r="74" spans="1:10" s="19" customFormat="1" ht="132" customHeight="1">
      <c r="A74" s="78" t="s">
        <v>62</v>
      </c>
      <c r="B74" s="92" t="s">
        <v>121</v>
      </c>
      <c r="C74" s="4" t="s">
        <v>90</v>
      </c>
      <c r="D74" s="117">
        <v>15.2</v>
      </c>
      <c r="E74" s="1124">
        <v>0</v>
      </c>
      <c r="F74" s="1125">
        <f t="shared" si="1"/>
        <v>0</v>
      </c>
      <c r="G74" s="18"/>
    </row>
    <row r="75" spans="1:10" s="19" customFormat="1" ht="189" customHeight="1">
      <c r="A75" s="78" t="s">
        <v>85</v>
      </c>
      <c r="B75" s="112" t="s">
        <v>92</v>
      </c>
      <c r="C75" s="4" t="s">
        <v>90</v>
      </c>
      <c r="D75" s="117">
        <v>64.8</v>
      </c>
      <c r="E75" s="1124">
        <v>0</v>
      </c>
      <c r="F75" s="1125">
        <f t="shared" si="1"/>
        <v>0</v>
      </c>
      <c r="G75" s="18"/>
    </row>
    <row r="76" spans="1:10" s="19" customFormat="1" ht="72" customHeight="1">
      <c r="A76" s="75" t="s">
        <v>122</v>
      </c>
      <c r="B76" s="92" t="s">
        <v>123</v>
      </c>
      <c r="C76" s="7" t="s">
        <v>90</v>
      </c>
      <c r="D76" s="54">
        <v>15.2</v>
      </c>
      <c r="E76" s="1078">
        <v>0</v>
      </c>
      <c r="F76" s="1128">
        <f t="shared" ref="F76" si="2">+D76*E76</f>
        <v>0</v>
      </c>
      <c r="G76" s="18"/>
    </row>
    <row r="77" spans="1:10" s="19" customFormat="1" ht="69" customHeight="1">
      <c r="A77" s="66" t="s">
        <v>126</v>
      </c>
      <c r="B77" s="89" t="s">
        <v>93</v>
      </c>
      <c r="C77" s="7" t="s">
        <v>91</v>
      </c>
      <c r="D77" s="54">
        <v>12</v>
      </c>
      <c r="E77" s="1078">
        <v>0</v>
      </c>
      <c r="F77" s="1128">
        <f t="shared" si="1"/>
        <v>0</v>
      </c>
      <c r="G77" s="18"/>
    </row>
    <row r="78" spans="1:10" s="19" customFormat="1" ht="18" customHeight="1">
      <c r="A78" s="71"/>
      <c r="B78" s="25"/>
      <c r="C78" s="25"/>
      <c r="D78" s="25"/>
      <c r="E78" s="25"/>
      <c r="F78" s="25"/>
      <c r="G78" s="18"/>
    </row>
    <row r="79" spans="1:10" s="19" customFormat="1" ht="15.9" customHeight="1">
      <c r="A79" s="1322" t="s">
        <v>124</v>
      </c>
      <c r="B79" s="1323"/>
      <c r="C79" s="1323"/>
      <c r="D79" s="1323"/>
      <c r="E79" s="1324"/>
      <c r="F79" s="1130">
        <f>SUM(F73:F78)</f>
        <v>0</v>
      </c>
      <c r="G79" s="18"/>
    </row>
    <row r="80" spans="1:10" s="19" customFormat="1" ht="18.899999999999999" customHeight="1" thickBot="1">
      <c r="A80" s="80"/>
      <c r="B80" s="32"/>
      <c r="C80" s="32"/>
      <c r="D80" s="32"/>
      <c r="E80" s="32"/>
      <c r="F80" s="33"/>
      <c r="G80" s="18"/>
    </row>
    <row r="81" spans="1:7" s="19" customFormat="1" ht="17.100000000000001" customHeight="1" thickTop="1" thickBot="1">
      <c r="A81" s="65" t="s">
        <v>63</v>
      </c>
      <c r="B81" s="1325" t="s">
        <v>97</v>
      </c>
      <c r="C81" s="1326"/>
      <c r="D81" s="1326"/>
      <c r="E81" s="1326"/>
      <c r="F81" s="1327"/>
      <c r="G81" s="18"/>
    </row>
    <row r="82" spans="1:7" s="19" customFormat="1" ht="125.4" customHeight="1" thickTop="1">
      <c r="A82" s="82" t="s">
        <v>64</v>
      </c>
      <c r="B82" s="95" t="s">
        <v>127</v>
      </c>
      <c r="C82" s="56" t="s">
        <v>18</v>
      </c>
      <c r="D82" s="96">
        <v>16.7</v>
      </c>
      <c r="E82" s="1139">
        <v>0</v>
      </c>
      <c r="F82" s="1140">
        <f>+D82*E82</f>
        <v>0</v>
      </c>
      <c r="G82" s="18"/>
    </row>
    <row r="83" spans="1:7" s="19" customFormat="1" ht="104.1" customHeight="1">
      <c r="A83" s="75" t="s">
        <v>65</v>
      </c>
      <c r="B83" s="97" t="s">
        <v>128</v>
      </c>
      <c r="C83" s="7" t="s">
        <v>15</v>
      </c>
      <c r="D83" s="54">
        <v>7</v>
      </c>
      <c r="E83" s="1078">
        <v>0</v>
      </c>
      <c r="F83" s="1128">
        <f t="shared" ref="F83:F84" si="3">+D83*E83</f>
        <v>0</v>
      </c>
      <c r="G83" s="18"/>
    </row>
    <row r="84" spans="1:7" s="19" customFormat="1" ht="62.1" customHeight="1">
      <c r="A84" s="78" t="s">
        <v>66</v>
      </c>
      <c r="B84" s="112" t="s">
        <v>129</v>
      </c>
      <c r="C84" s="4" t="s">
        <v>15</v>
      </c>
      <c r="D84" s="117">
        <v>30</v>
      </c>
      <c r="E84" s="1124">
        <v>0</v>
      </c>
      <c r="F84" s="1125">
        <f t="shared" si="3"/>
        <v>0</v>
      </c>
      <c r="G84" s="18"/>
    </row>
    <row r="85" spans="1:7" s="19" customFormat="1" ht="21.9" customHeight="1">
      <c r="A85" s="115"/>
      <c r="B85" s="116"/>
      <c r="C85" s="86"/>
      <c r="D85" s="113"/>
      <c r="E85" s="110"/>
      <c r="F85" s="110"/>
      <c r="G85" s="18"/>
    </row>
    <row r="86" spans="1:7" s="19" customFormat="1" ht="15.9" customHeight="1">
      <c r="A86" s="1322" t="s">
        <v>102</v>
      </c>
      <c r="B86" s="1323"/>
      <c r="C86" s="1323"/>
      <c r="D86" s="1323"/>
      <c r="E86" s="1324"/>
      <c r="F86" s="1130">
        <f>SUM(F82:F84)</f>
        <v>0</v>
      </c>
      <c r="G86" s="18"/>
    </row>
    <row r="87" spans="1:7" s="19" customFormat="1" ht="21.9" customHeight="1" thickBot="1">
      <c r="A87" s="118"/>
      <c r="B87" s="119"/>
      <c r="C87" s="120"/>
      <c r="D87" s="121"/>
      <c r="E87" s="122"/>
      <c r="F87" s="122"/>
      <c r="G87" s="18"/>
    </row>
    <row r="88" spans="1:7" s="19" customFormat="1" ht="14.25" customHeight="1" thickTop="1" thickBot="1">
      <c r="A88" s="114" t="s">
        <v>86</v>
      </c>
      <c r="B88" s="1334" t="s">
        <v>11</v>
      </c>
      <c r="C88" s="1335"/>
      <c r="D88" s="1335"/>
      <c r="E88" s="1335"/>
      <c r="F88" s="1336"/>
      <c r="G88" s="18"/>
    </row>
    <row r="89" spans="1:7" s="19" customFormat="1" ht="185.1" customHeight="1" thickTop="1">
      <c r="A89" s="74" t="s">
        <v>87</v>
      </c>
      <c r="B89" s="915" t="s">
        <v>79</v>
      </c>
      <c r="C89" s="556"/>
      <c r="D89" s="556"/>
      <c r="E89" s="1021"/>
      <c r="F89" s="1046"/>
      <c r="G89" s="18"/>
    </row>
    <row r="90" spans="1:7" s="19" customFormat="1" ht="18.899999999999999" customHeight="1">
      <c r="A90" s="74"/>
      <c r="B90" s="839" t="s">
        <v>23</v>
      </c>
      <c r="C90" s="556" t="s">
        <v>18</v>
      </c>
      <c r="D90" s="916">
        <v>2</v>
      </c>
      <c r="E90" s="1021">
        <v>0</v>
      </c>
      <c r="F90" s="1046">
        <f>+D90*E90</f>
        <v>0</v>
      </c>
      <c r="G90" s="18"/>
    </row>
    <row r="91" spans="1:7" s="19" customFormat="1" ht="18" customHeight="1">
      <c r="A91" s="74"/>
      <c r="B91" s="839" t="s">
        <v>130</v>
      </c>
      <c r="C91" s="556" t="s">
        <v>18</v>
      </c>
      <c r="D91" s="916">
        <v>13</v>
      </c>
      <c r="E91" s="1021">
        <v>0</v>
      </c>
      <c r="F91" s="1046">
        <f>+D91*E91</f>
        <v>0</v>
      </c>
      <c r="G91" s="18"/>
    </row>
    <row r="92" spans="1:7" s="19" customFormat="1" ht="15.9" customHeight="1">
      <c r="A92" s="74"/>
      <c r="B92" s="20" t="s">
        <v>28</v>
      </c>
      <c r="C92" s="556" t="s">
        <v>18</v>
      </c>
      <c r="D92" s="916">
        <v>27.2</v>
      </c>
      <c r="E92" s="1021">
        <v>0</v>
      </c>
      <c r="F92" s="1046">
        <f>+D92*E92</f>
        <v>0</v>
      </c>
      <c r="G92" s="18"/>
    </row>
    <row r="93" spans="1:7" s="19" customFormat="1" ht="189" customHeight="1">
      <c r="A93" s="66" t="s">
        <v>88</v>
      </c>
      <c r="B93" s="915" t="s">
        <v>80</v>
      </c>
      <c r="C93" s="17"/>
      <c r="D93" s="17"/>
      <c r="E93" s="1126"/>
      <c r="F93" s="1127"/>
      <c r="G93" s="18"/>
    </row>
    <row r="94" spans="1:7" s="19" customFormat="1" ht="18.899999999999999" customHeight="1">
      <c r="A94" s="74"/>
      <c r="B94" s="91" t="s">
        <v>81</v>
      </c>
      <c r="C94" s="94" t="s">
        <v>18</v>
      </c>
      <c r="D94" s="123">
        <v>26.1</v>
      </c>
      <c r="E94" s="1141">
        <v>0</v>
      </c>
      <c r="F94" s="1046">
        <f>+D94*E94</f>
        <v>0</v>
      </c>
      <c r="G94" s="18"/>
    </row>
    <row r="95" spans="1:7" s="19" customFormat="1" ht="18" customHeight="1">
      <c r="A95" s="74"/>
      <c r="B95" s="91" t="s">
        <v>131</v>
      </c>
      <c r="C95" s="556" t="s">
        <v>18</v>
      </c>
      <c r="D95" s="923">
        <v>30</v>
      </c>
      <c r="E95" s="1021">
        <v>0</v>
      </c>
      <c r="F95" s="1046">
        <f>+D95*E95</f>
        <v>0</v>
      </c>
      <c r="G95" s="18"/>
    </row>
    <row r="96" spans="1:7" s="19" customFormat="1" ht="17.100000000000001" customHeight="1">
      <c r="A96" s="67"/>
      <c r="B96" s="90" t="s">
        <v>82</v>
      </c>
      <c r="C96" s="7" t="s">
        <v>18</v>
      </c>
      <c r="D96" s="124">
        <v>27</v>
      </c>
      <c r="E96" s="1078">
        <v>0</v>
      </c>
      <c r="F96" s="1046">
        <f>+D96*E96</f>
        <v>0</v>
      </c>
      <c r="G96" s="18"/>
    </row>
    <row r="97" spans="1:7" s="19" customFormat="1" ht="54" customHeight="1">
      <c r="A97" s="66" t="s">
        <v>89</v>
      </c>
      <c r="B97" s="127" t="s">
        <v>132</v>
      </c>
      <c r="C97" s="127"/>
      <c r="D97" s="127"/>
      <c r="E97" s="1142"/>
      <c r="F97" s="1127"/>
      <c r="G97" s="18"/>
    </row>
    <row r="98" spans="1:7" s="19" customFormat="1" ht="21" customHeight="1">
      <c r="A98" s="75"/>
      <c r="B98" s="20"/>
      <c r="C98" s="7" t="s">
        <v>15</v>
      </c>
      <c r="D98" s="93">
        <v>8</v>
      </c>
      <c r="E98" s="1078">
        <v>0</v>
      </c>
      <c r="F98" s="1128">
        <f>+D98*E98</f>
        <v>0</v>
      </c>
      <c r="G98" s="18"/>
    </row>
    <row r="99" spans="1:7" s="19" customFormat="1" ht="135" customHeight="1">
      <c r="A99" s="66" t="s">
        <v>134</v>
      </c>
      <c r="B99" s="89" t="s">
        <v>133</v>
      </c>
      <c r="C99" s="89"/>
      <c r="D99" s="89"/>
      <c r="E99" s="1143"/>
      <c r="F99" s="1127"/>
      <c r="G99" s="18"/>
    </row>
    <row r="100" spans="1:7" s="19" customFormat="1" ht="21" customHeight="1">
      <c r="A100" s="74"/>
      <c r="B100" s="90"/>
      <c r="C100" s="7" t="s">
        <v>15</v>
      </c>
      <c r="D100" s="93">
        <v>2</v>
      </c>
      <c r="E100" s="1078">
        <v>0</v>
      </c>
      <c r="F100" s="1046">
        <f>+D100*E100</f>
        <v>0</v>
      </c>
      <c r="G100" s="18"/>
    </row>
    <row r="101" spans="1:7" s="19" customFormat="1" ht="120.9" customHeight="1">
      <c r="A101" s="66" t="s">
        <v>137</v>
      </c>
      <c r="B101" s="127" t="s">
        <v>138</v>
      </c>
      <c r="C101" s="127"/>
      <c r="D101" s="127"/>
      <c r="E101" s="1142"/>
      <c r="F101" s="1127"/>
      <c r="G101" s="18"/>
    </row>
    <row r="102" spans="1:7" s="19" customFormat="1" ht="18.899999999999999" customHeight="1">
      <c r="A102" s="74"/>
      <c r="B102" s="91" t="s">
        <v>135</v>
      </c>
      <c r="C102" s="556" t="s">
        <v>15</v>
      </c>
      <c r="D102" s="921">
        <v>1</v>
      </c>
      <c r="E102" s="1021">
        <v>0</v>
      </c>
      <c r="F102" s="1046">
        <f>+D102*E102</f>
        <v>0</v>
      </c>
      <c r="G102" s="18"/>
    </row>
    <row r="103" spans="1:7" s="19" customFormat="1" ht="15.9" customHeight="1">
      <c r="A103" s="74"/>
      <c r="B103" s="91" t="s">
        <v>136</v>
      </c>
      <c r="C103" s="556" t="s">
        <v>15</v>
      </c>
      <c r="D103" s="921">
        <v>2</v>
      </c>
      <c r="E103" s="1021">
        <v>0</v>
      </c>
      <c r="F103" s="1046">
        <f>+D103*E103</f>
        <v>0</v>
      </c>
      <c r="G103" s="18"/>
    </row>
    <row r="104" spans="1:7" s="19" customFormat="1" ht="12.75" customHeight="1">
      <c r="A104" s="101"/>
      <c r="B104" s="102"/>
      <c r="C104" s="103"/>
      <c r="D104" s="104"/>
      <c r="E104" s="105"/>
      <c r="F104" s="105"/>
      <c r="G104" s="18"/>
    </row>
    <row r="105" spans="1:7" s="19" customFormat="1" ht="12.75" customHeight="1">
      <c r="A105" s="1322" t="s">
        <v>17</v>
      </c>
      <c r="B105" s="1323"/>
      <c r="C105" s="1323"/>
      <c r="D105" s="1323"/>
      <c r="E105" s="1324"/>
      <c r="F105" s="1130">
        <f>SUM(F90:F103)</f>
        <v>0</v>
      </c>
      <c r="G105" s="18"/>
    </row>
    <row r="106" spans="1:7" s="19" customFormat="1" ht="13.8" thickBot="1">
      <c r="A106" s="76"/>
      <c r="B106" s="26"/>
      <c r="C106" s="26"/>
      <c r="D106" s="26"/>
      <c r="E106" s="26"/>
      <c r="F106" s="27"/>
      <c r="G106" s="18"/>
    </row>
    <row r="107" spans="1:7" s="19" customFormat="1" ht="14.4" thickTop="1" thickBot="1">
      <c r="A107" s="65" t="s">
        <v>141</v>
      </c>
      <c r="B107" s="1325" t="s">
        <v>12</v>
      </c>
      <c r="C107" s="1326"/>
      <c r="D107" s="1326"/>
      <c r="E107" s="1326"/>
      <c r="F107" s="1327"/>
      <c r="G107" s="18"/>
    </row>
    <row r="108" spans="1:7" s="19" customFormat="1" ht="53.4" thickTop="1">
      <c r="A108" s="77" t="s">
        <v>142</v>
      </c>
      <c r="B108" s="6" t="s">
        <v>19</v>
      </c>
      <c r="C108" s="4" t="s">
        <v>16</v>
      </c>
      <c r="D108" s="59">
        <v>70.8</v>
      </c>
      <c r="E108" s="1078">
        <v>0</v>
      </c>
      <c r="F108" s="1128">
        <f t="shared" ref="F108:F111" si="4">D108*E108</f>
        <v>0</v>
      </c>
      <c r="G108" s="18"/>
    </row>
    <row r="109" spans="1:7" s="19" customFormat="1" ht="52.8">
      <c r="A109" s="78" t="s">
        <v>143</v>
      </c>
      <c r="B109" s="5" t="s">
        <v>29</v>
      </c>
      <c r="C109" s="4" t="s">
        <v>16</v>
      </c>
      <c r="D109" s="60">
        <f>D108</f>
        <v>70.8</v>
      </c>
      <c r="E109" s="1124">
        <v>0</v>
      </c>
      <c r="F109" s="1128">
        <f t="shared" si="4"/>
        <v>0</v>
      </c>
      <c r="G109" s="18"/>
    </row>
    <row r="110" spans="1:7" s="19" customFormat="1" ht="39.6">
      <c r="A110" s="78" t="s">
        <v>144</v>
      </c>
      <c r="B110" s="5" t="s">
        <v>139</v>
      </c>
      <c r="C110" s="4" t="s">
        <v>140</v>
      </c>
      <c r="D110" s="60">
        <v>1</v>
      </c>
      <c r="E110" s="1124">
        <v>0</v>
      </c>
      <c r="F110" s="1128">
        <f t="shared" si="4"/>
        <v>0</v>
      </c>
      <c r="G110" s="18"/>
    </row>
    <row r="111" spans="1:7" s="19" customFormat="1" ht="71.099999999999994" customHeight="1">
      <c r="A111" s="78" t="s">
        <v>145</v>
      </c>
      <c r="B111" s="5" t="s">
        <v>83</v>
      </c>
      <c r="C111" s="4" t="s">
        <v>15</v>
      </c>
      <c r="D111" s="52">
        <v>1</v>
      </c>
      <c r="E111" s="1124">
        <v>0</v>
      </c>
      <c r="F111" s="1125">
        <f t="shared" si="4"/>
        <v>0</v>
      </c>
      <c r="G111" s="18"/>
    </row>
    <row r="112" spans="1:7" s="19" customFormat="1">
      <c r="A112" s="79"/>
      <c r="B112" s="28"/>
      <c r="C112" s="29"/>
      <c r="D112" s="29"/>
      <c r="E112" s="30"/>
      <c r="F112" s="30"/>
      <c r="G112" s="18"/>
    </row>
    <row r="113" spans="1:9" s="19" customFormat="1" ht="20.100000000000001" customHeight="1">
      <c r="A113" s="1322" t="s">
        <v>14</v>
      </c>
      <c r="B113" s="1323"/>
      <c r="C113" s="1323"/>
      <c r="D113" s="1323"/>
      <c r="E113" s="1324"/>
      <c r="F113" s="1130">
        <f>SUM(F108:F112)</f>
        <v>0</v>
      </c>
      <c r="G113" s="18"/>
    </row>
    <row r="114" spans="1:9" s="19" customFormat="1" ht="21" customHeight="1">
      <c r="A114" s="80"/>
      <c r="B114" s="31"/>
      <c r="C114" s="31"/>
      <c r="D114" s="31"/>
      <c r="E114" s="31"/>
      <c r="F114" s="33"/>
      <c r="G114" s="18"/>
    </row>
    <row r="115" spans="1:9" s="19" customFormat="1" ht="20.25" customHeight="1" thickBot="1">
      <c r="A115" s="80"/>
      <c r="B115" s="32"/>
      <c r="C115" s="32"/>
      <c r="D115" s="32"/>
      <c r="E115" s="32"/>
      <c r="F115" s="33"/>
      <c r="G115" s="18"/>
    </row>
    <row r="116" spans="1:9" s="19" customFormat="1" ht="24" customHeight="1" thickTop="1" thickBot="1">
      <c r="A116" s="1339" t="s">
        <v>84</v>
      </c>
      <c r="B116" s="1340"/>
      <c r="C116" s="1340"/>
      <c r="D116" s="1340"/>
      <c r="E116" s="1340"/>
      <c r="F116" s="1341"/>
      <c r="G116" s="18"/>
    </row>
    <row r="117" spans="1:9" s="19" customFormat="1" ht="14.4" thickTop="1" thickBot="1">
      <c r="A117" s="80"/>
      <c r="B117" s="32"/>
      <c r="C117" s="32"/>
      <c r="D117" s="32"/>
      <c r="E117" s="32"/>
      <c r="F117" s="33"/>
      <c r="G117" s="18"/>
      <c r="H117" s="48"/>
      <c r="I117" s="48"/>
    </row>
    <row r="118" spans="1:9" s="19" customFormat="1" ht="24" customHeight="1" thickTop="1" thickBot="1">
      <c r="A118" s="65" t="s">
        <v>146</v>
      </c>
      <c r="B118" s="50" t="str">
        <f>+B72</f>
        <v>ЗЕМЉАНИ РАДОВИ</v>
      </c>
      <c r="C118" s="51"/>
      <c r="D118" s="51"/>
      <c r="E118" s="85"/>
      <c r="F118" s="1137">
        <f>SUM(F79)</f>
        <v>0</v>
      </c>
      <c r="G118" s="18"/>
      <c r="H118" s="48"/>
      <c r="I118" s="48"/>
    </row>
    <row r="119" spans="1:9" s="19" customFormat="1" ht="24.9" customHeight="1" thickTop="1" thickBot="1">
      <c r="A119" s="65" t="s">
        <v>147</v>
      </c>
      <c r="B119" s="50" t="str">
        <f>+B81</f>
        <v>ГРАЂЕВИНСКИ РАДОВИ</v>
      </c>
      <c r="C119" s="51"/>
      <c r="D119" s="51"/>
      <c r="E119" s="85"/>
      <c r="F119" s="1137">
        <f>SUM(F86)</f>
        <v>0</v>
      </c>
      <c r="G119" s="18"/>
    </row>
    <row r="120" spans="1:9" s="19" customFormat="1" ht="24.9" customHeight="1" thickTop="1" thickBot="1">
      <c r="A120" s="65" t="s">
        <v>148</v>
      </c>
      <c r="B120" s="98" t="str">
        <f>+B88</f>
        <v>МОНТАЖНИ РАДОВИ</v>
      </c>
      <c r="C120" s="99"/>
      <c r="D120" s="99"/>
      <c r="E120" s="100"/>
      <c r="F120" s="1137">
        <f>SUM(F105)</f>
        <v>0</v>
      </c>
      <c r="G120" s="18"/>
    </row>
    <row r="121" spans="1:9" s="19" customFormat="1" ht="24.9" customHeight="1" thickTop="1" thickBot="1">
      <c r="A121" s="65" t="str">
        <f>+A107</f>
        <v>3.4.</v>
      </c>
      <c r="B121" s="1325" t="str">
        <f>+B107</f>
        <v>ОСТАЛИ РАДОВИ</v>
      </c>
      <c r="C121" s="1326"/>
      <c r="D121" s="1326"/>
      <c r="E121" s="1342"/>
      <c r="F121" s="1137">
        <f>SUM(F113)</f>
        <v>0</v>
      </c>
      <c r="G121" s="18"/>
    </row>
    <row r="122" spans="1:9" s="19" customFormat="1" ht="24.9" customHeight="1" thickTop="1" thickBot="1">
      <c r="A122" s="64"/>
      <c r="B122" s="9"/>
      <c r="C122" s="9"/>
      <c r="D122" s="1337" t="s">
        <v>9</v>
      </c>
      <c r="E122" s="1338"/>
      <c r="F122" s="1138">
        <f>SUM(F118:F121)</f>
        <v>0</v>
      </c>
      <c r="G122" s="18"/>
    </row>
    <row r="123" spans="1:9" s="19" customFormat="1" ht="29.1" customHeight="1" thickTop="1" thickBot="1">
      <c r="A123" s="81"/>
      <c r="B123" s="18"/>
      <c r="C123" s="18"/>
      <c r="D123" s="18"/>
      <c r="E123" s="18"/>
      <c r="F123" s="18"/>
      <c r="G123" s="18"/>
    </row>
    <row r="124" spans="1:9" s="19" customFormat="1" ht="14.4" thickTop="1" thickBot="1">
      <c r="A124" s="65" t="s">
        <v>67</v>
      </c>
      <c r="B124" s="1325" t="s">
        <v>30</v>
      </c>
      <c r="C124" s="1326"/>
      <c r="D124" s="1326"/>
      <c r="E124" s="1326"/>
      <c r="F124" s="1327"/>
      <c r="G124" s="18"/>
    </row>
    <row r="125" spans="1:9" s="19" customFormat="1" ht="90.6" customHeight="1" thickTop="1" thickBot="1">
      <c r="A125" s="125"/>
      <c r="B125" s="1328" t="s">
        <v>149</v>
      </c>
      <c r="C125" s="1329"/>
      <c r="D125" s="1329"/>
      <c r="E125" s="1329"/>
      <c r="F125" s="1330"/>
      <c r="G125" s="18"/>
    </row>
    <row r="126" spans="1:9" s="19" customFormat="1" ht="257.10000000000002" customHeight="1" thickTop="1">
      <c r="A126" s="82" t="s">
        <v>68</v>
      </c>
      <c r="B126" s="41" t="s">
        <v>150</v>
      </c>
      <c r="C126" s="56" t="s">
        <v>15</v>
      </c>
      <c r="D126" s="57">
        <v>2</v>
      </c>
      <c r="E126" s="1139">
        <v>0</v>
      </c>
      <c r="F126" s="1140">
        <f t="shared" ref="F126:F135" si="5">+D126*E126</f>
        <v>0</v>
      </c>
      <c r="G126" s="18"/>
    </row>
    <row r="127" spans="1:9" s="19" customFormat="1" ht="48.9" customHeight="1">
      <c r="A127" s="66" t="s">
        <v>69</v>
      </c>
      <c r="B127" s="8" t="s">
        <v>37</v>
      </c>
      <c r="C127" s="4" t="s">
        <v>15</v>
      </c>
      <c r="D127" s="58">
        <f>D126</f>
        <v>2</v>
      </c>
      <c r="E127" s="1124">
        <v>0</v>
      </c>
      <c r="F127" s="1125">
        <f t="shared" si="5"/>
        <v>0</v>
      </c>
      <c r="G127" s="18"/>
    </row>
    <row r="128" spans="1:9" s="19" customFormat="1" ht="80.25" customHeight="1">
      <c r="A128" s="78" t="s">
        <v>70</v>
      </c>
      <c r="B128" s="5" t="s">
        <v>46</v>
      </c>
      <c r="C128" s="4" t="s">
        <v>15</v>
      </c>
      <c r="D128" s="58">
        <v>3</v>
      </c>
      <c r="E128" s="1124">
        <v>0</v>
      </c>
      <c r="F128" s="1125">
        <f t="shared" si="5"/>
        <v>0</v>
      </c>
      <c r="G128" s="18"/>
    </row>
    <row r="129" spans="1:12" s="19" customFormat="1" ht="57" customHeight="1">
      <c r="A129" s="1331" t="s">
        <v>71</v>
      </c>
      <c r="B129" s="16" t="s">
        <v>156</v>
      </c>
      <c r="C129" s="53"/>
      <c r="D129" s="61"/>
      <c r="E129" s="1144"/>
      <c r="F129" s="1145"/>
      <c r="G129" s="18"/>
    </row>
    <row r="130" spans="1:12" s="19" customFormat="1" ht="18" customHeight="1">
      <c r="A130" s="1332"/>
      <c r="B130" s="924" t="s">
        <v>157</v>
      </c>
      <c r="C130" s="556" t="s">
        <v>15</v>
      </c>
      <c r="D130" s="919">
        <v>2</v>
      </c>
      <c r="E130" s="1021">
        <v>0</v>
      </c>
      <c r="F130" s="1046">
        <f t="shared" ref="F130:F131" si="6">+D130*E130</f>
        <v>0</v>
      </c>
      <c r="G130" s="18"/>
    </row>
    <row r="131" spans="1:12" s="19" customFormat="1" ht="18.899999999999999" customHeight="1">
      <c r="A131" s="1333"/>
      <c r="B131" s="126" t="s">
        <v>158</v>
      </c>
      <c r="C131" s="7" t="s">
        <v>15</v>
      </c>
      <c r="D131" s="62">
        <v>1</v>
      </c>
      <c r="E131" s="1078">
        <v>0</v>
      </c>
      <c r="F131" s="1128">
        <f t="shared" si="6"/>
        <v>0</v>
      </c>
      <c r="G131" s="18"/>
    </row>
    <row r="132" spans="1:12" s="19" customFormat="1" ht="44.1" customHeight="1">
      <c r="A132" s="66" t="s">
        <v>72</v>
      </c>
      <c r="B132" s="16" t="s">
        <v>35</v>
      </c>
      <c r="C132" s="53"/>
      <c r="D132" s="61"/>
      <c r="E132" s="1144"/>
      <c r="F132" s="1145"/>
      <c r="G132" s="18"/>
    </row>
    <row r="133" spans="1:12" s="19" customFormat="1" ht="15.9" customHeight="1">
      <c r="A133" s="74"/>
      <c r="B133" s="915" t="s">
        <v>38</v>
      </c>
      <c r="C133" s="7" t="s">
        <v>15</v>
      </c>
      <c r="D133" s="62">
        <v>2</v>
      </c>
      <c r="E133" s="1078">
        <v>0</v>
      </c>
      <c r="F133" s="1128">
        <f>D133*E133</f>
        <v>0</v>
      </c>
      <c r="G133" s="18"/>
    </row>
    <row r="134" spans="1:12" s="19" customFormat="1" ht="86.1" customHeight="1">
      <c r="A134" s="78" t="s">
        <v>73</v>
      </c>
      <c r="B134" s="5" t="s">
        <v>39</v>
      </c>
      <c r="C134" s="4" t="s">
        <v>15</v>
      </c>
      <c r="D134" s="58">
        <v>3</v>
      </c>
      <c r="E134" s="1124">
        <v>0</v>
      </c>
      <c r="F134" s="1046">
        <f t="shared" ref="F134" si="7">+D134*E134</f>
        <v>0</v>
      </c>
      <c r="G134" s="18"/>
    </row>
    <row r="135" spans="1:12" s="19" customFormat="1" ht="71.099999999999994" customHeight="1">
      <c r="A135" s="78" t="s">
        <v>74</v>
      </c>
      <c r="B135" s="5" t="s">
        <v>40</v>
      </c>
      <c r="C135" s="4" t="s">
        <v>15</v>
      </c>
      <c r="D135" s="58">
        <v>3</v>
      </c>
      <c r="E135" s="1124">
        <v>0</v>
      </c>
      <c r="F135" s="1125">
        <f t="shared" si="5"/>
        <v>0</v>
      </c>
      <c r="G135" s="18"/>
    </row>
    <row r="136" spans="1:12" s="19" customFormat="1" ht="108.9" customHeight="1">
      <c r="A136" s="78" t="s">
        <v>151</v>
      </c>
      <c r="B136" s="5" t="s">
        <v>152</v>
      </c>
      <c r="C136" s="4" t="s">
        <v>15</v>
      </c>
      <c r="D136" s="58">
        <v>1</v>
      </c>
      <c r="E136" s="1124">
        <v>0</v>
      </c>
      <c r="F136" s="1125">
        <f t="shared" ref="F136" si="8">+D136*E136</f>
        <v>0</v>
      </c>
      <c r="G136" s="18"/>
    </row>
    <row r="137" spans="1:12" s="19" customFormat="1" ht="63" customHeight="1">
      <c r="A137" s="74" t="s">
        <v>75</v>
      </c>
      <c r="B137" s="925" t="s">
        <v>153</v>
      </c>
      <c r="C137" s="7" t="s">
        <v>15</v>
      </c>
      <c r="D137" s="62">
        <v>2</v>
      </c>
      <c r="E137" s="1078">
        <v>0</v>
      </c>
      <c r="F137" s="1128">
        <f t="shared" ref="F137" si="9">+D137*E137</f>
        <v>0</v>
      </c>
      <c r="G137" s="18"/>
    </row>
    <row r="138" spans="1:12" s="19" customFormat="1" ht="69" customHeight="1">
      <c r="A138" s="66" t="s">
        <v>154</v>
      </c>
      <c r="B138" s="63" t="s">
        <v>159</v>
      </c>
      <c r="C138" s="53"/>
      <c r="D138" s="53"/>
      <c r="E138" s="1126"/>
      <c r="F138" s="1127"/>
      <c r="G138" s="18"/>
    </row>
    <row r="139" spans="1:12" s="19" customFormat="1" ht="12.75" customHeight="1">
      <c r="A139" s="83"/>
      <c r="B139" s="926" t="s">
        <v>34</v>
      </c>
      <c r="C139" s="921" t="s">
        <v>15</v>
      </c>
      <c r="D139" s="927">
        <v>1</v>
      </c>
      <c r="E139" s="1021">
        <v>0</v>
      </c>
      <c r="F139" s="1046">
        <f>+D139*E139</f>
        <v>0</v>
      </c>
      <c r="G139" s="18"/>
    </row>
    <row r="140" spans="1:12" s="19" customFormat="1">
      <c r="A140" s="83"/>
      <c r="B140" s="926" t="s">
        <v>160</v>
      </c>
      <c r="C140" s="921" t="s">
        <v>15</v>
      </c>
      <c r="D140" s="927">
        <v>1</v>
      </c>
      <c r="E140" s="1021">
        <v>0</v>
      </c>
      <c r="F140" s="1128">
        <f>+D140*E140</f>
        <v>0</v>
      </c>
      <c r="G140" s="18"/>
      <c r="L140" s="38"/>
    </row>
    <row r="141" spans="1:12" s="19" customFormat="1" ht="79.2">
      <c r="A141" s="78" t="s">
        <v>155</v>
      </c>
      <c r="B141" s="5" t="s">
        <v>31</v>
      </c>
      <c r="C141" s="4" t="s">
        <v>15</v>
      </c>
      <c r="D141" s="58">
        <v>3</v>
      </c>
      <c r="E141" s="1124">
        <v>0</v>
      </c>
      <c r="F141" s="1125">
        <f>+D141*E141</f>
        <v>0</v>
      </c>
      <c r="G141" s="18"/>
    </row>
    <row r="142" spans="1:12" s="19" customFormat="1">
      <c r="A142" s="71"/>
      <c r="B142" s="25"/>
      <c r="C142" s="25"/>
      <c r="D142" s="25"/>
      <c r="E142" s="25"/>
      <c r="F142" s="25"/>
      <c r="G142" s="18"/>
    </row>
    <row r="143" spans="1:12" s="19" customFormat="1">
      <c r="A143" s="1322" t="s">
        <v>161</v>
      </c>
      <c r="B143" s="1323"/>
      <c r="C143" s="1323"/>
      <c r="D143" s="1323"/>
      <c r="E143" s="1324"/>
      <c r="F143" s="1130">
        <f>SUM(F126:F141)</f>
        <v>0</v>
      </c>
      <c r="G143" s="18"/>
    </row>
    <row r="144" spans="1:12" s="19" customFormat="1">
      <c r="A144" s="76"/>
      <c r="B144" s="26"/>
      <c r="C144" s="26"/>
      <c r="D144" s="26"/>
      <c r="E144" s="26"/>
      <c r="F144" s="27"/>
      <c r="G144" s="18"/>
    </row>
    <row r="145" spans="1:6" ht="16.2" thickBot="1">
      <c r="A145" s="81"/>
      <c r="B145" s="18"/>
      <c r="C145" s="18"/>
      <c r="D145" s="35"/>
      <c r="E145" s="36"/>
      <c r="F145" s="37"/>
    </row>
    <row r="146" spans="1:6" ht="16.8" thickTop="1" thickBot="1">
      <c r="A146" s="133" t="s">
        <v>163</v>
      </c>
      <c r="B146" s="1308" t="s">
        <v>167</v>
      </c>
      <c r="C146" s="1308"/>
      <c r="D146" s="1308"/>
      <c r="E146" s="1308"/>
      <c r="F146" s="1309"/>
    </row>
    <row r="147" spans="1:6" ht="14.4" thickTop="1" thickBot="1">
      <c r="A147" s="80"/>
      <c r="B147" s="32"/>
      <c r="C147" s="32"/>
      <c r="D147" s="32"/>
      <c r="E147" s="32"/>
      <c r="F147" s="33"/>
    </row>
    <row r="148" spans="1:6" ht="16.8" thickTop="1" thickBot="1">
      <c r="A148" s="65" t="s">
        <v>41</v>
      </c>
      <c r="B148" s="39" t="s">
        <v>10</v>
      </c>
      <c r="C148" s="40"/>
      <c r="D148" s="40"/>
      <c r="E148" s="84"/>
      <c r="F148" s="1137">
        <f>SUM(F17)</f>
        <v>0</v>
      </c>
    </row>
    <row r="149" spans="1:6" ht="16.8" thickTop="1" thickBot="1">
      <c r="A149" s="65" t="s">
        <v>42</v>
      </c>
      <c r="B149" s="39" t="s">
        <v>22</v>
      </c>
      <c r="C149" s="40"/>
      <c r="D149" s="40"/>
      <c r="E149" s="84"/>
      <c r="F149" s="1137">
        <f>F69</f>
        <v>0</v>
      </c>
    </row>
    <row r="150" spans="1:6" ht="16.8" thickTop="1" thickBot="1">
      <c r="A150" s="65" t="s">
        <v>43</v>
      </c>
      <c r="B150" s="39" t="s">
        <v>78</v>
      </c>
      <c r="C150" s="40"/>
      <c r="D150" s="40"/>
      <c r="E150" s="84"/>
      <c r="F150" s="1137">
        <f>F122</f>
        <v>0</v>
      </c>
    </row>
    <row r="151" spans="1:6" ht="16.8" thickTop="1" thickBot="1">
      <c r="A151" s="65" t="s">
        <v>67</v>
      </c>
      <c r="B151" s="1325" t="s">
        <v>30</v>
      </c>
      <c r="C151" s="1326"/>
      <c r="D151" s="1326"/>
      <c r="E151" s="1342"/>
      <c r="F151" s="1137">
        <f>F143</f>
        <v>0</v>
      </c>
    </row>
    <row r="152" spans="1:6" ht="16.8" thickTop="1" thickBot="1">
      <c r="A152" s="81"/>
      <c r="B152" s="86"/>
      <c r="C152" s="86"/>
      <c r="D152" s="87" t="s">
        <v>168</v>
      </c>
      <c r="E152" s="88"/>
      <c r="F152" s="1138">
        <f>SUM(F148:F151)</f>
        <v>0</v>
      </c>
    </row>
    <row r="153" spans="1:6" ht="16.2" thickTop="1">
      <c r="A153" s="81"/>
      <c r="B153" s="18"/>
      <c r="C153" s="18"/>
      <c r="D153" s="35"/>
      <c r="E153" s="36"/>
      <c r="F153" s="37"/>
    </row>
    <row r="154" spans="1:6" ht="15.6">
      <c r="A154" s="81"/>
      <c r="B154" s="18"/>
      <c r="C154" s="18"/>
      <c r="D154" s="35"/>
      <c r="E154" s="36"/>
      <c r="F154" s="37"/>
    </row>
  </sheetData>
  <sheetProtection algorithmName="SHA-512" hashValue="dibP161uMkzEytxTv8wlvO9yphJ+Cu/tHt870NXmKXzHzBzeFgzReh+0q/9zKpT/EobhLms4xHOTtGvPkiIXag==" saltValue="U89c4A+ciruoRgGeRMTMLw==" spinCount="100000" sheet="1" objects="1" scenarios="1"/>
  <mergeCells count="37">
    <mergeCell ref="A143:E143"/>
    <mergeCell ref="B151:E151"/>
    <mergeCell ref="B146:F146"/>
    <mergeCell ref="A1:F1"/>
    <mergeCell ref="A3:F3"/>
    <mergeCell ref="B5:F5"/>
    <mergeCell ref="D69:E69"/>
    <mergeCell ref="A55:E55"/>
    <mergeCell ref="B57:F57"/>
    <mergeCell ref="B67:E67"/>
    <mergeCell ref="B68:E68"/>
    <mergeCell ref="B19:F19"/>
    <mergeCell ref="A6:A7"/>
    <mergeCell ref="A64:F64"/>
    <mergeCell ref="B8:F8"/>
    <mergeCell ref="A17:E17"/>
    <mergeCell ref="A62:E62"/>
    <mergeCell ref="B20:F20"/>
    <mergeCell ref="B32:F32"/>
    <mergeCell ref="A30:E30"/>
    <mergeCell ref="B6:B7"/>
    <mergeCell ref="C6:C7"/>
    <mergeCell ref="A79:E79"/>
    <mergeCell ref="B71:F71"/>
    <mergeCell ref="A86:E86"/>
    <mergeCell ref="B125:F125"/>
    <mergeCell ref="A129:A131"/>
    <mergeCell ref="B81:F81"/>
    <mergeCell ref="B88:F88"/>
    <mergeCell ref="B72:F72"/>
    <mergeCell ref="B124:F124"/>
    <mergeCell ref="A105:E105"/>
    <mergeCell ref="D122:E122"/>
    <mergeCell ref="A116:F116"/>
    <mergeCell ref="B121:E121"/>
    <mergeCell ref="B107:F107"/>
    <mergeCell ref="A113:E113"/>
  </mergeCells>
  <phoneticPr fontId="0" type="noConversion"/>
  <pageMargins left="0.74803149606299213" right="0.19685039370078741" top="0.35433070866141736" bottom="0.55118110236220474" header="0.31496062992125984" footer="0.31496062992125984"/>
  <pageSetup paperSize="9" fitToHeight="24" orientation="portrait" horizontalDpi="300" verticalDpi="300" r:id="rId1"/>
  <headerFooter alignWithMargins="0">
    <oddFooter>&amp;CРеконструкција амфитеатра</oddFooter>
  </headerFooter>
  <rowBreaks count="4" manualBreakCount="4">
    <brk id="56" max="5" man="1"/>
    <brk id="114" max="5" man="1"/>
    <brk id="128" max="5" man="1"/>
    <brk id="143" max="5" man="1"/>
  </rowBreaks>
  <ignoredErrors>
    <ignoredError sqref="A14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B196"/>
  <sheetViews>
    <sheetView showZeros="0" view="pageBreakPreview" topLeftCell="A118" zoomScale="90" zoomScaleNormal="100" zoomScaleSheetLayoutView="90" workbookViewId="0">
      <selection activeCell="D121" sqref="D121"/>
    </sheetView>
  </sheetViews>
  <sheetFormatPr defaultColWidth="9.109375" defaultRowHeight="13.2"/>
  <cols>
    <col min="1" max="1" width="10.33203125" style="329" customWidth="1"/>
    <col min="2" max="2" width="40" style="330" customWidth="1"/>
    <col min="3" max="3" width="8" style="331" customWidth="1"/>
    <col min="4" max="4" width="9.109375" style="329"/>
    <col min="5" max="5" width="13.88671875" style="332" customWidth="1"/>
    <col min="6" max="6" width="12.109375" style="332" customWidth="1"/>
    <col min="7" max="16384" width="9.109375" style="135"/>
  </cols>
  <sheetData>
    <row r="1" spans="1:60" s="134" customFormat="1" ht="12.75" customHeight="1">
      <c r="A1" s="333"/>
      <c r="B1" s="334"/>
      <c r="C1" s="334"/>
      <c r="D1" s="334"/>
      <c r="E1" s="334"/>
      <c r="F1" s="334"/>
    </row>
    <row r="2" spans="1:60" s="134" customFormat="1" ht="18" customHeight="1">
      <c r="A2" s="1305" t="s">
        <v>162</v>
      </c>
      <c r="B2" s="1305"/>
      <c r="C2" s="1305"/>
      <c r="D2" s="1305"/>
      <c r="E2" s="1305"/>
      <c r="F2" s="1305"/>
    </row>
    <row r="3" spans="1:60" s="134" customFormat="1" ht="33" customHeight="1">
      <c r="A3" s="1315" t="s">
        <v>593</v>
      </c>
      <c r="B3" s="1316"/>
      <c r="C3" s="1316"/>
      <c r="D3" s="1316"/>
      <c r="E3" s="1316"/>
      <c r="F3" s="1316"/>
    </row>
    <row r="4" spans="1:60" s="134" customFormat="1" ht="20.25" customHeight="1">
      <c r="A4" s="335"/>
      <c r="B4" s="131"/>
      <c r="C4" s="131"/>
      <c r="D4" s="131"/>
      <c r="E4" s="131"/>
      <c r="F4" s="131"/>
    </row>
    <row r="5" spans="1:60" ht="18.75" customHeight="1" thickBot="1">
      <c r="A5" s="132" t="s">
        <v>258</v>
      </c>
      <c r="B5" s="1306" t="s">
        <v>169</v>
      </c>
      <c r="C5" s="1307"/>
      <c r="D5" s="1307"/>
      <c r="E5" s="1307"/>
      <c r="F5" s="1307"/>
    </row>
    <row r="6" spans="1:60" s="139" customFormat="1" ht="27.6" thickTop="1" thickBot="1">
      <c r="A6" s="1371" t="s">
        <v>0</v>
      </c>
      <c r="B6" s="1373" t="s">
        <v>2</v>
      </c>
      <c r="C6" s="1375" t="s">
        <v>8</v>
      </c>
      <c r="D6" s="136" t="s">
        <v>1</v>
      </c>
      <c r="E6" s="137" t="s">
        <v>165</v>
      </c>
      <c r="F6" s="138" t="s">
        <v>166</v>
      </c>
    </row>
    <row r="7" spans="1:60" s="139" customFormat="1" ht="14.4" thickTop="1" thickBot="1">
      <c r="A7" s="1372"/>
      <c r="B7" s="1374"/>
      <c r="C7" s="1376"/>
      <c r="D7" s="140" t="s">
        <v>5</v>
      </c>
      <c r="E7" s="141" t="s">
        <v>6</v>
      </c>
      <c r="F7" s="142" t="s">
        <v>7</v>
      </c>
    </row>
    <row r="8" spans="1:60" s="139" customFormat="1" ht="14.4" thickTop="1" thickBot="1">
      <c r="A8" s="143"/>
      <c r="B8" s="1350" t="s">
        <v>170</v>
      </c>
      <c r="C8" s="1351"/>
      <c r="D8" s="1351"/>
      <c r="E8" s="1352"/>
      <c r="F8" s="144"/>
      <c r="G8" s="145"/>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6"/>
      <c r="AS8" s="146"/>
      <c r="AT8" s="146"/>
      <c r="AU8" s="146"/>
      <c r="AV8" s="146"/>
      <c r="AW8" s="146"/>
      <c r="AX8" s="146"/>
      <c r="AY8" s="146"/>
      <c r="AZ8" s="146"/>
      <c r="BA8" s="146"/>
      <c r="BB8" s="146"/>
      <c r="BC8" s="146"/>
      <c r="BD8" s="146"/>
      <c r="BE8" s="146"/>
      <c r="BF8" s="146"/>
      <c r="BG8" s="146"/>
      <c r="BH8" s="146"/>
    </row>
    <row r="9" spans="1:60" s="155" customFormat="1" ht="13.8" thickTop="1">
      <c r="A9" s="147" t="s">
        <v>261</v>
      </c>
      <c r="B9" s="148" t="s">
        <v>171</v>
      </c>
      <c r="C9" s="149"/>
      <c r="D9" s="150"/>
      <c r="E9" s="151"/>
      <c r="F9" s="152"/>
      <c r="G9" s="153"/>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4"/>
      <c r="AI9" s="154"/>
      <c r="AJ9" s="154"/>
      <c r="AK9" s="154"/>
      <c r="AL9" s="154"/>
      <c r="AM9" s="154"/>
      <c r="AN9" s="154"/>
      <c r="AO9" s="154"/>
      <c r="AP9" s="154"/>
      <c r="AQ9" s="154"/>
      <c r="AR9" s="154"/>
      <c r="AS9" s="154"/>
      <c r="AT9" s="154"/>
      <c r="AU9" s="154"/>
      <c r="AV9" s="154"/>
      <c r="AW9" s="154"/>
      <c r="AX9" s="154"/>
      <c r="AY9" s="154"/>
      <c r="AZ9" s="154"/>
      <c r="BA9" s="154"/>
      <c r="BB9" s="154"/>
      <c r="BC9" s="154"/>
      <c r="BD9" s="154"/>
      <c r="BE9" s="154"/>
      <c r="BF9" s="154"/>
      <c r="BG9" s="154"/>
      <c r="BH9" s="154"/>
    </row>
    <row r="10" spans="1:60" s="160" customFormat="1" ht="145.19999999999999">
      <c r="A10" s="156"/>
      <c r="B10" s="157" t="s">
        <v>172</v>
      </c>
      <c r="C10" s="158"/>
      <c r="D10" s="159"/>
      <c r="E10" s="1146" t="s">
        <v>173</v>
      </c>
      <c r="F10" s="1147"/>
    </row>
    <row r="11" spans="1:60" s="160" customFormat="1">
      <c r="A11" s="161" t="s">
        <v>262</v>
      </c>
      <c r="B11" s="162" t="s">
        <v>175</v>
      </c>
      <c r="C11" s="163" t="s">
        <v>174</v>
      </c>
      <c r="D11" s="164">
        <v>120</v>
      </c>
      <c r="E11" s="1148">
        <v>0</v>
      </c>
      <c r="F11" s="1147">
        <f>D11*E11</f>
        <v>0</v>
      </c>
    </row>
    <row r="12" spans="1:60" s="160" customFormat="1">
      <c r="A12" s="161" t="s">
        <v>263</v>
      </c>
      <c r="B12" s="162" t="s">
        <v>1446</v>
      </c>
      <c r="C12" s="163" t="s">
        <v>174</v>
      </c>
      <c r="D12" s="164">
        <v>60</v>
      </c>
      <c r="E12" s="1148">
        <v>0</v>
      </c>
      <c r="F12" s="1147">
        <f>D12*E12</f>
        <v>0</v>
      </c>
    </row>
    <row r="13" spans="1:60" s="160" customFormat="1" ht="132.6" thickBot="1">
      <c r="A13" s="156" t="s">
        <v>264</v>
      </c>
      <c r="B13" s="165" t="s">
        <v>1447</v>
      </c>
      <c r="C13" s="166" t="s">
        <v>176</v>
      </c>
      <c r="D13" s="166">
        <v>600</v>
      </c>
      <c r="E13" s="1149">
        <v>0</v>
      </c>
      <c r="F13" s="1147">
        <f>D13*E13</f>
        <v>0</v>
      </c>
    </row>
    <row r="14" spans="1:60" s="160" customFormat="1" ht="14.4" thickTop="1" thickBot="1">
      <c r="A14" s="1353" t="str">
        <f>B9</f>
        <v>НАПОЈНИ ВОДОВИ 1 kV</v>
      </c>
      <c r="B14" s="1354"/>
      <c r="C14" s="1354"/>
      <c r="D14" s="1354"/>
      <c r="E14" s="1354"/>
      <c r="F14" s="1150">
        <f>SUM(F10:F13)</f>
        <v>0</v>
      </c>
    </row>
    <row r="15" spans="1:60" s="160" customFormat="1" ht="14.4" thickTop="1" thickBot="1">
      <c r="A15" s="147" t="s">
        <v>265</v>
      </c>
      <c r="B15" s="167" t="s">
        <v>177</v>
      </c>
      <c r="C15" s="168"/>
      <c r="D15" s="168"/>
      <c r="E15" s="169"/>
      <c r="F15" s="351"/>
    </row>
    <row r="16" spans="1:60" s="160" customFormat="1" ht="84.6" customHeight="1" thickTop="1">
      <c r="A16" s="170" t="s">
        <v>266</v>
      </c>
      <c r="B16" s="931" t="s">
        <v>1448</v>
      </c>
      <c r="C16" s="932"/>
      <c r="D16" s="933"/>
      <c r="E16" s="1151"/>
      <c r="F16" s="1152"/>
    </row>
    <row r="17" spans="1:132" s="160" customFormat="1" ht="26.4">
      <c r="A17" s="171"/>
      <c r="B17" s="928" t="s">
        <v>178</v>
      </c>
      <c r="C17" s="934"/>
      <c r="D17" s="934"/>
      <c r="E17" s="1153"/>
      <c r="F17" s="1154"/>
      <c r="G17" s="134"/>
      <c r="H17" s="134"/>
      <c r="I17" s="134"/>
      <c r="J17" s="134"/>
      <c r="K17" s="134"/>
      <c r="L17" s="134"/>
      <c r="M17" s="134"/>
      <c r="N17" s="134"/>
      <c r="O17" s="134"/>
      <c r="P17" s="134"/>
      <c r="Q17" s="134"/>
      <c r="R17" s="134"/>
      <c r="S17" s="134"/>
      <c r="T17" s="134"/>
      <c r="U17" s="134"/>
    </row>
    <row r="18" spans="1:132" s="160" customFormat="1" ht="26.4">
      <c r="A18" s="171"/>
      <c r="B18" s="929" t="s">
        <v>179</v>
      </c>
      <c r="C18" s="934"/>
      <c r="D18" s="934"/>
      <c r="E18" s="1153"/>
      <c r="F18" s="1154"/>
      <c r="G18" s="172"/>
      <c r="H18" s="172"/>
      <c r="I18" s="172"/>
      <c r="J18" s="172"/>
      <c r="K18" s="172"/>
      <c r="L18" s="172"/>
      <c r="M18" s="172"/>
      <c r="N18" s="172"/>
      <c r="O18" s="172"/>
      <c r="P18" s="172"/>
      <c r="Q18" s="172"/>
      <c r="R18" s="172"/>
      <c r="S18" s="172"/>
      <c r="T18" s="172"/>
      <c r="U18" s="172"/>
    </row>
    <row r="19" spans="1:132" s="160" customFormat="1">
      <c r="A19" s="171"/>
      <c r="B19" s="929" t="s">
        <v>180</v>
      </c>
      <c r="C19" s="934"/>
      <c r="D19" s="934"/>
      <c r="E19" s="1153"/>
      <c r="F19" s="1154"/>
      <c r="G19" s="172"/>
      <c r="H19" s="172"/>
      <c r="I19" s="172"/>
      <c r="J19" s="172"/>
      <c r="K19" s="172"/>
      <c r="L19" s="172"/>
      <c r="M19" s="172"/>
      <c r="N19" s="172"/>
      <c r="O19" s="172"/>
      <c r="P19" s="172"/>
      <c r="Q19" s="172"/>
      <c r="R19" s="172"/>
      <c r="S19" s="172"/>
      <c r="T19" s="172"/>
      <c r="U19" s="172"/>
    </row>
    <row r="20" spans="1:132" s="155" customFormat="1">
      <c r="A20" s="171"/>
      <c r="B20" s="928" t="s">
        <v>181</v>
      </c>
      <c r="C20" s="934"/>
      <c r="D20" s="934"/>
      <c r="E20" s="1153"/>
      <c r="F20" s="1154"/>
      <c r="G20" s="173"/>
      <c r="H20" s="174"/>
      <c r="I20" s="175"/>
      <c r="J20" s="176"/>
      <c r="K20" s="177"/>
      <c r="L20" s="178"/>
      <c r="M20" s="173"/>
      <c r="N20" s="174"/>
      <c r="O20" s="175"/>
      <c r="P20" s="176"/>
      <c r="Q20" s="177"/>
      <c r="R20" s="178"/>
      <c r="S20" s="173"/>
      <c r="T20" s="174"/>
      <c r="U20" s="175"/>
    </row>
    <row r="21" spans="1:132" s="134" customFormat="1" ht="26.4">
      <c r="A21" s="171"/>
      <c r="B21" s="929" t="s">
        <v>182</v>
      </c>
      <c r="C21" s="934"/>
      <c r="D21" s="934"/>
      <c r="E21" s="1153"/>
      <c r="F21" s="1154"/>
      <c r="G21" s="181"/>
      <c r="H21" s="181"/>
      <c r="I21" s="181"/>
      <c r="J21" s="181"/>
      <c r="K21" s="181"/>
      <c r="L21" s="181"/>
      <c r="M21" s="181"/>
      <c r="N21" s="181"/>
      <c r="O21" s="181"/>
      <c r="P21" s="181"/>
      <c r="Q21" s="181"/>
      <c r="R21" s="181"/>
      <c r="S21" s="181"/>
      <c r="T21" s="181"/>
      <c r="U21" s="181"/>
    </row>
    <row r="22" spans="1:132" s="160" customFormat="1" ht="26.4">
      <c r="A22" s="171"/>
      <c r="B22" s="929" t="s">
        <v>194</v>
      </c>
      <c r="C22" s="934"/>
      <c r="D22" s="934"/>
      <c r="E22" s="1153"/>
      <c r="F22" s="1154"/>
      <c r="G22" s="181"/>
      <c r="H22" s="181"/>
      <c r="I22" s="181"/>
      <c r="J22" s="181"/>
      <c r="K22" s="181"/>
      <c r="L22" s="181"/>
      <c r="M22" s="181"/>
      <c r="N22" s="181"/>
      <c r="O22" s="181"/>
      <c r="P22" s="181"/>
      <c r="Q22" s="181"/>
      <c r="R22" s="181"/>
      <c r="S22" s="181"/>
      <c r="T22" s="181"/>
      <c r="U22" s="181"/>
    </row>
    <row r="23" spans="1:132" s="134" customFormat="1">
      <c r="A23" s="961"/>
      <c r="B23" s="202" t="s">
        <v>183</v>
      </c>
      <c r="C23" s="180"/>
      <c r="D23" s="180"/>
      <c r="E23" s="1155"/>
      <c r="F23" s="1156"/>
      <c r="G23" s="181"/>
      <c r="H23" s="181"/>
      <c r="I23" s="181"/>
      <c r="J23" s="181"/>
      <c r="K23" s="181"/>
      <c r="L23" s="181"/>
      <c r="M23" s="181"/>
      <c r="N23" s="181"/>
      <c r="O23" s="181"/>
      <c r="P23" s="181"/>
      <c r="Q23" s="181"/>
      <c r="R23" s="181"/>
      <c r="S23" s="181"/>
      <c r="T23" s="181"/>
      <c r="U23" s="181"/>
    </row>
    <row r="24" spans="1:132" s="184" customFormat="1" ht="26.4">
      <c r="A24" s="182"/>
      <c r="B24" s="929" t="s">
        <v>184</v>
      </c>
      <c r="C24" s="934"/>
      <c r="D24" s="934"/>
      <c r="E24" s="1153"/>
      <c r="F24" s="1154"/>
      <c r="G24" s="155"/>
      <c r="H24" s="155"/>
      <c r="I24" s="155"/>
      <c r="J24" s="155"/>
      <c r="K24" s="155"/>
      <c r="L24" s="155"/>
      <c r="M24" s="155"/>
      <c r="N24" s="155"/>
      <c r="O24" s="155"/>
      <c r="P24" s="155"/>
      <c r="Q24" s="155"/>
      <c r="R24" s="155"/>
      <c r="S24" s="155"/>
      <c r="T24" s="155"/>
      <c r="U24" s="155"/>
    </row>
    <row r="25" spans="1:132" s="172" customFormat="1" ht="39.6">
      <c r="A25" s="182"/>
      <c r="B25" s="930" t="s">
        <v>185</v>
      </c>
      <c r="C25" s="934"/>
      <c r="D25" s="934"/>
      <c r="E25" s="1153"/>
      <c r="F25" s="1154"/>
      <c r="G25" s="185"/>
      <c r="H25" s="185"/>
      <c r="I25" s="185"/>
      <c r="J25" s="185"/>
      <c r="K25" s="185"/>
      <c r="L25" s="185"/>
      <c r="M25" s="185"/>
      <c r="N25" s="185"/>
      <c r="O25" s="185"/>
      <c r="P25" s="185"/>
      <c r="Q25" s="185"/>
      <c r="R25" s="185"/>
      <c r="S25" s="185"/>
      <c r="T25" s="185"/>
      <c r="U25" s="185"/>
    </row>
    <row r="26" spans="1:132" s="172" customFormat="1" ht="26.4">
      <c r="A26" s="182"/>
      <c r="B26" s="929" t="s">
        <v>186</v>
      </c>
      <c r="C26" s="934"/>
      <c r="D26" s="934"/>
      <c r="E26" s="1153"/>
      <c r="F26" s="1154"/>
      <c r="G26" s="160"/>
      <c r="H26" s="160"/>
      <c r="I26" s="160"/>
      <c r="J26" s="160"/>
      <c r="K26" s="160"/>
      <c r="L26" s="160"/>
      <c r="M26" s="160"/>
      <c r="N26" s="160"/>
      <c r="O26" s="160"/>
      <c r="P26" s="160"/>
      <c r="Q26" s="160"/>
      <c r="R26" s="160"/>
      <c r="S26" s="160"/>
      <c r="T26" s="160"/>
      <c r="U26" s="160"/>
    </row>
    <row r="27" spans="1:132" s="187" customFormat="1">
      <c r="A27" s="182"/>
      <c r="B27" s="929" t="s">
        <v>187</v>
      </c>
      <c r="C27" s="183"/>
      <c r="D27" s="934"/>
      <c r="E27" s="1153"/>
      <c r="F27" s="1154"/>
      <c r="G27" s="186"/>
      <c r="H27" s="160"/>
      <c r="I27" s="185"/>
      <c r="J27" s="185"/>
      <c r="K27" s="185"/>
      <c r="L27" s="185"/>
      <c r="M27" s="185"/>
      <c r="N27" s="185"/>
      <c r="O27" s="185"/>
      <c r="P27" s="185"/>
      <c r="Q27" s="185"/>
      <c r="R27" s="185"/>
      <c r="S27" s="185"/>
      <c r="T27" s="185"/>
      <c r="U27" s="185"/>
      <c r="V27" s="181"/>
      <c r="W27" s="181"/>
      <c r="X27" s="181"/>
      <c r="Y27" s="181"/>
      <c r="Z27" s="181"/>
      <c r="AA27" s="181"/>
      <c r="AB27" s="181"/>
      <c r="AC27" s="181"/>
      <c r="AD27" s="181"/>
      <c r="AE27" s="181"/>
      <c r="AF27" s="181"/>
      <c r="AG27" s="181"/>
      <c r="AH27" s="181"/>
      <c r="AI27" s="181"/>
      <c r="AJ27" s="181"/>
      <c r="AK27" s="181"/>
      <c r="AL27" s="181"/>
      <c r="AM27" s="181"/>
      <c r="AN27" s="181"/>
      <c r="AO27" s="181"/>
      <c r="AP27" s="181"/>
      <c r="AQ27" s="181"/>
      <c r="AR27" s="181"/>
      <c r="AS27" s="181"/>
      <c r="AT27" s="181"/>
      <c r="AU27" s="181"/>
      <c r="AV27" s="181"/>
      <c r="AW27" s="181"/>
      <c r="AX27" s="181"/>
      <c r="AY27" s="181"/>
      <c r="AZ27" s="181"/>
      <c r="BA27" s="181"/>
      <c r="BB27" s="181"/>
      <c r="BC27" s="181"/>
      <c r="BD27" s="181"/>
      <c r="BE27" s="181"/>
      <c r="BF27" s="181"/>
      <c r="BG27" s="181"/>
      <c r="BH27" s="181"/>
      <c r="BI27" s="181"/>
      <c r="BJ27" s="181"/>
      <c r="BK27" s="181"/>
      <c r="BL27" s="181"/>
      <c r="BM27" s="181"/>
      <c r="BN27" s="181"/>
      <c r="BO27" s="181"/>
      <c r="BP27" s="181"/>
      <c r="BQ27" s="181"/>
      <c r="BR27" s="181"/>
      <c r="BS27" s="181"/>
      <c r="BT27" s="181"/>
      <c r="BU27" s="181"/>
      <c r="BV27" s="181"/>
      <c r="BW27" s="181"/>
      <c r="BX27" s="181"/>
      <c r="BY27" s="181"/>
      <c r="BZ27" s="181"/>
      <c r="CA27" s="181"/>
      <c r="CB27" s="181"/>
      <c r="CC27" s="181"/>
      <c r="CD27" s="181"/>
      <c r="CE27" s="181"/>
      <c r="CF27" s="181"/>
      <c r="CG27" s="181"/>
      <c r="CH27" s="181"/>
      <c r="CI27" s="181"/>
      <c r="CJ27" s="181"/>
      <c r="CK27" s="181"/>
      <c r="CL27" s="181"/>
      <c r="CM27" s="181"/>
      <c r="CN27" s="181"/>
      <c r="CO27" s="181"/>
      <c r="CP27" s="181"/>
      <c r="CQ27" s="181"/>
      <c r="CR27" s="181"/>
      <c r="CS27" s="181"/>
      <c r="CT27" s="181"/>
      <c r="CU27" s="181"/>
      <c r="CV27" s="181"/>
      <c r="CW27" s="181"/>
      <c r="CX27" s="181"/>
      <c r="CY27" s="181"/>
      <c r="CZ27" s="181"/>
      <c r="DA27" s="181"/>
      <c r="DB27" s="181"/>
      <c r="DC27" s="181"/>
      <c r="DD27" s="181"/>
      <c r="DE27" s="181"/>
      <c r="DF27" s="181"/>
      <c r="DG27" s="181"/>
      <c r="DH27" s="181"/>
      <c r="DI27" s="181"/>
      <c r="DJ27" s="181"/>
      <c r="DK27" s="181"/>
      <c r="DL27" s="181"/>
      <c r="DM27" s="181"/>
      <c r="DN27" s="181"/>
      <c r="DO27" s="181"/>
      <c r="DP27" s="181"/>
      <c r="DQ27" s="181"/>
      <c r="DR27" s="181"/>
      <c r="DS27" s="181"/>
      <c r="DT27" s="181"/>
      <c r="DU27" s="181"/>
      <c r="DV27" s="181"/>
      <c r="DW27" s="181"/>
      <c r="DX27" s="181"/>
      <c r="DY27" s="181"/>
      <c r="DZ27" s="181"/>
      <c r="EA27" s="181"/>
      <c r="EB27" s="181"/>
    </row>
    <row r="28" spans="1:132" s="187" customFormat="1" ht="26.4">
      <c r="A28" s="188"/>
      <c r="B28" s="929" t="s">
        <v>188</v>
      </c>
      <c r="C28" s="183"/>
      <c r="D28" s="934"/>
      <c r="E28" s="1153"/>
      <c r="F28" s="1154"/>
      <c r="G28" s="186"/>
      <c r="H28" s="160"/>
      <c r="I28" s="185"/>
      <c r="J28" s="185"/>
      <c r="K28" s="185"/>
      <c r="L28" s="185"/>
      <c r="M28" s="185"/>
      <c r="N28" s="185"/>
      <c r="O28" s="185"/>
      <c r="P28" s="185"/>
      <c r="Q28" s="185"/>
      <c r="R28" s="185"/>
      <c r="S28" s="185"/>
      <c r="T28" s="185"/>
      <c r="U28" s="185"/>
      <c r="V28" s="181"/>
      <c r="W28" s="181"/>
      <c r="X28" s="181"/>
      <c r="Y28" s="181"/>
      <c r="Z28" s="181"/>
      <c r="AA28" s="181"/>
      <c r="AB28" s="181"/>
      <c r="AC28" s="181"/>
      <c r="AD28" s="181"/>
      <c r="AE28" s="181"/>
      <c r="AF28" s="181"/>
      <c r="AG28" s="181"/>
      <c r="AH28" s="181"/>
      <c r="AI28" s="181"/>
      <c r="AJ28" s="181"/>
      <c r="AK28" s="181"/>
      <c r="AL28" s="181"/>
      <c r="AM28" s="181"/>
      <c r="AN28" s="181"/>
      <c r="AO28" s="181"/>
      <c r="AP28" s="181"/>
      <c r="AQ28" s="181"/>
      <c r="AR28" s="181"/>
      <c r="AS28" s="181"/>
      <c r="AT28" s="181"/>
      <c r="AU28" s="181"/>
      <c r="AV28" s="181"/>
      <c r="AW28" s="181"/>
      <c r="AX28" s="181"/>
      <c r="AY28" s="181"/>
      <c r="AZ28" s="181"/>
      <c r="BA28" s="181"/>
      <c r="BB28" s="181"/>
      <c r="BC28" s="181"/>
      <c r="BD28" s="181"/>
      <c r="BE28" s="181"/>
      <c r="BF28" s="181"/>
      <c r="BG28" s="181"/>
      <c r="BH28" s="181"/>
      <c r="BI28" s="181"/>
      <c r="BJ28" s="181"/>
      <c r="BK28" s="181"/>
      <c r="BL28" s="181"/>
      <c r="BM28" s="181"/>
      <c r="BN28" s="181"/>
      <c r="BO28" s="181"/>
      <c r="BP28" s="181"/>
      <c r="BQ28" s="181"/>
      <c r="BR28" s="181"/>
      <c r="BS28" s="181"/>
      <c r="BT28" s="181"/>
      <c r="BU28" s="181"/>
      <c r="BV28" s="181"/>
      <c r="BW28" s="181"/>
      <c r="BX28" s="181"/>
      <c r="BY28" s="181"/>
      <c r="BZ28" s="181"/>
      <c r="CA28" s="181"/>
      <c r="CB28" s="181"/>
      <c r="CC28" s="181"/>
      <c r="CD28" s="181"/>
      <c r="CE28" s="181"/>
      <c r="CF28" s="181"/>
      <c r="CG28" s="181"/>
      <c r="CH28" s="181"/>
      <c r="CI28" s="181"/>
      <c r="CJ28" s="181"/>
      <c r="CK28" s="181"/>
      <c r="CL28" s="181"/>
      <c r="CM28" s="181"/>
      <c r="CN28" s="181"/>
      <c r="CO28" s="181"/>
      <c r="CP28" s="181"/>
      <c r="CQ28" s="181"/>
      <c r="CR28" s="181"/>
      <c r="CS28" s="181"/>
      <c r="CT28" s="181"/>
      <c r="CU28" s="181"/>
      <c r="CV28" s="181"/>
      <c r="CW28" s="181"/>
      <c r="CX28" s="181"/>
      <c r="CY28" s="181"/>
      <c r="CZ28" s="181"/>
      <c r="DA28" s="181"/>
      <c r="DB28" s="181"/>
      <c r="DC28" s="181"/>
      <c r="DD28" s="181"/>
      <c r="DE28" s="181"/>
      <c r="DF28" s="181"/>
      <c r="DG28" s="181"/>
      <c r="DH28" s="181"/>
      <c r="DI28" s="181"/>
      <c r="DJ28" s="181"/>
      <c r="DK28" s="181"/>
      <c r="DL28" s="181"/>
      <c r="DM28" s="181"/>
      <c r="DN28" s="181"/>
      <c r="DO28" s="181"/>
      <c r="DP28" s="181"/>
      <c r="DQ28" s="181"/>
      <c r="DR28" s="181"/>
      <c r="DS28" s="181"/>
      <c r="DT28" s="181"/>
      <c r="DU28" s="181"/>
      <c r="DV28" s="181"/>
      <c r="DW28" s="181"/>
      <c r="DX28" s="181"/>
      <c r="DY28" s="181"/>
      <c r="DZ28" s="181"/>
      <c r="EA28" s="181"/>
      <c r="EB28" s="181"/>
    </row>
    <row r="29" spans="1:132" s="187" customFormat="1" ht="66">
      <c r="A29" s="188"/>
      <c r="B29" s="929" t="s">
        <v>189</v>
      </c>
      <c r="C29" s="183"/>
      <c r="D29" s="934"/>
      <c r="E29" s="1153"/>
      <c r="F29" s="1154"/>
      <c r="G29" s="186"/>
      <c r="H29" s="160"/>
      <c r="I29" s="185"/>
      <c r="J29" s="185"/>
      <c r="K29" s="185"/>
      <c r="L29" s="185"/>
      <c r="M29" s="185"/>
      <c r="N29" s="185"/>
      <c r="O29" s="185"/>
      <c r="P29" s="185"/>
      <c r="Q29" s="185"/>
      <c r="R29" s="185"/>
      <c r="S29" s="185"/>
      <c r="T29" s="185"/>
      <c r="U29" s="185"/>
      <c r="V29" s="181"/>
      <c r="W29" s="181"/>
      <c r="X29" s="181"/>
      <c r="Y29" s="181"/>
      <c r="Z29" s="181"/>
      <c r="AA29" s="181"/>
      <c r="AB29" s="181"/>
      <c r="AC29" s="181"/>
      <c r="AD29" s="181"/>
      <c r="AE29" s="181"/>
      <c r="AF29" s="181"/>
      <c r="AG29" s="181"/>
      <c r="AH29" s="181"/>
      <c r="AI29" s="181"/>
      <c r="AJ29" s="181"/>
      <c r="AK29" s="181"/>
      <c r="AL29" s="181"/>
      <c r="AM29" s="181"/>
      <c r="AN29" s="181"/>
      <c r="AO29" s="181"/>
      <c r="AP29" s="181"/>
      <c r="AQ29" s="181"/>
      <c r="AR29" s="181"/>
      <c r="AS29" s="181"/>
      <c r="AT29" s="181"/>
      <c r="AU29" s="181"/>
      <c r="AV29" s="181"/>
      <c r="AW29" s="181"/>
      <c r="AX29" s="181"/>
      <c r="AY29" s="181"/>
      <c r="AZ29" s="181"/>
      <c r="BA29" s="181"/>
      <c r="BB29" s="181"/>
      <c r="BC29" s="181"/>
      <c r="BD29" s="181"/>
      <c r="BE29" s="181"/>
      <c r="BF29" s="181"/>
      <c r="BG29" s="181"/>
      <c r="BH29" s="181"/>
      <c r="BI29" s="181"/>
      <c r="BJ29" s="181"/>
      <c r="BK29" s="181"/>
      <c r="BL29" s="181"/>
      <c r="BM29" s="181"/>
      <c r="BN29" s="181"/>
      <c r="BO29" s="181"/>
      <c r="BP29" s="181"/>
      <c r="BQ29" s="181"/>
      <c r="BR29" s="181"/>
      <c r="BS29" s="181"/>
      <c r="BT29" s="181"/>
      <c r="BU29" s="181"/>
      <c r="BV29" s="181"/>
      <c r="BW29" s="181"/>
      <c r="BX29" s="181"/>
      <c r="BY29" s="181"/>
      <c r="BZ29" s="181"/>
      <c r="CA29" s="181"/>
      <c r="CB29" s="181"/>
      <c r="CC29" s="181"/>
      <c r="CD29" s="181"/>
      <c r="CE29" s="181"/>
      <c r="CF29" s="181"/>
      <c r="CG29" s="181"/>
      <c r="CH29" s="181"/>
      <c r="CI29" s="181"/>
      <c r="CJ29" s="181"/>
      <c r="CK29" s="181"/>
      <c r="CL29" s="181"/>
      <c r="CM29" s="181"/>
      <c r="CN29" s="181"/>
      <c r="CO29" s="181"/>
      <c r="CP29" s="181"/>
      <c r="CQ29" s="181"/>
      <c r="CR29" s="181"/>
      <c r="CS29" s="181"/>
      <c r="CT29" s="181"/>
      <c r="CU29" s="181"/>
      <c r="CV29" s="181"/>
      <c r="CW29" s="181"/>
      <c r="CX29" s="181"/>
      <c r="CY29" s="181"/>
      <c r="CZ29" s="181"/>
      <c r="DA29" s="181"/>
      <c r="DB29" s="181"/>
      <c r="DC29" s="181"/>
      <c r="DD29" s="181"/>
      <c r="DE29" s="181"/>
      <c r="DF29" s="181"/>
      <c r="DG29" s="181"/>
      <c r="DH29" s="181"/>
      <c r="DI29" s="181"/>
      <c r="DJ29" s="181"/>
      <c r="DK29" s="181"/>
      <c r="DL29" s="181"/>
      <c r="DM29" s="181"/>
      <c r="DN29" s="181"/>
      <c r="DO29" s="181"/>
      <c r="DP29" s="181"/>
      <c r="DQ29" s="181"/>
      <c r="DR29" s="181"/>
      <c r="DS29" s="181"/>
      <c r="DT29" s="181"/>
      <c r="DU29" s="181"/>
      <c r="DV29" s="181"/>
      <c r="DW29" s="181"/>
      <c r="DX29" s="181"/>
      <c r="DY29" s="181"/>
      <c r="DZ29" s="181"/>
      <c r="EA29" s="181"/>
      <c r="EB29" s="181"/>
    </row>
    <row r="30" spans="1:132" s="172" customFormat="1" ht="26.4">
      <c r="A30" s="189"/>
      <c r="B30" s="938" t="s">
        <v>190</v>
      </c>
      <c r="C30" s="190"/>
      <c r="D30" s="939"/>
      <c r="E30" s="1151"/>
      <c r="F30" s="1157"/>
      <c r="G30" s="134"/>
      <c r="H30" s="134"/>
      <c r="I30" s="134"/>
      <c r="J30" s="134"/>
      <c r="K30" s="134"/>
      <c r="L30" s="134"/>
      <c r="M30" s="134"/>
      <c r="N30" s="134"/>
      <c r="O30" s="134"/>
      <c r="P30" s="134"/>
      <c r="Q30" s="134"/>
      <c r="R30" s="134"/>
      <c r="S30" s="134"/>
      <c r="T30" s="134"/>
      <c r="U30" s="134"/>
    </row>
    <row r="31" spans="1:132" s="187" customFormat="1" ht="79.2">
      <c r="A31" s="189"/>
      <c r="B31" s="839" t="s">
        <v>1449</v>
      </c>
      <c r="C31" s="191"/>
      <c r="D31" s="933"/>
      <c r="E31" s="1151"/>
      <c r="F31" s="1152"/>
      <c r="G31" s="192"/>
      <c r="H31" s="193"/>
      <c r="I31" s="194"/>
      <c r="J31" s="194"/>
      <c r="K31" s="194"/>
      <c r="L31" s="194"/>
      <c r="M31" s="194"/>
      <c r="N31" s="194"/>
      <c r="O31" s="194"/>
      <c r="P31" s="194"/>
      <c r="Q31" s="194"/>
      <c r="R31" s="194"/>
      <c r="S31" s="194"/>
      <c r="T31" s="194"/>
      <c r="U31" s="194"/>
      <c r="V31" s="181"/>
      <c r="W31" s="181"/>
      <c r="X31" s="181"/>
      <c r="Y31" s="181"/>
      <c r="Z31" s="181"/>
      <c r="AA31" s="181"/>
      <c r="AB31" s="181"/>
      <c r="AC31" s="181"/>
      <c r="AD31" s="181"/>
      <c r="AE31" s="181"/>
      <c r="AF31" s="181"/>
      <c r="AG31" s="181"/>
      <c r="AH31" s="181"/>
      <c r="AI31" s="181"/>
      <c r="AJ31" s="181"/>
      <c r="AK31" s="181"/>
      <c r="AL31" s="181"/>
      <c r="AM31" s="181"/>
      <c r="AN31" s="181"/>
      <c r="AO31" s="181"/>
      <c r="AP31" s="181"/>
      <c r="AQ31" s="181"/>
      <c r="AR31" s="181"/>
      <c r="AS31" s="181"/>
      <c r="AT31" s="181"/>
      <c r="AU31" s="181"/>
      <c r="AV31" s="181"/>
      <c r="AW31" s="181"/>
      <c r="AX31" s="181"/>
      <c r="AY31" s="181"/>
      <c r="AZ31" s="181"/>
      <c r="BA31" s="181"/>
      <c r="BB31" s="181"/>
      <c r="BC31" s="181"/>
      <c r="BD31" s="181"/>
      <c r="BE31" s="181"/>
      <c r="BF31" s="181"/>
      <c r="BG31" s="181"/>
      <c r="BH31" s="181"/>
      <c r="BI31" s="181"/>
      <c r="BJ31" s="181"/>
      <c r="BK31" s="181"/>
      <c r="BL31" s="181"/>
      <c r="BM31" s="181"/>
      <c r="BN31" s="181"/>
      <c r="BO31" s="181"/>
      <c r="BP31" s="181"/>
      <c r="BQ31" s="181"/>
      <c r="BR31" s="181"/>
      <c r="BS31" s="181"/>
      <c r="BT31" s="181"/>
      <c r="BU31" s="181"/>
      <c r="BV31" s="181"/>
      <c r="BW31" s="181"/>
      <c r="BX31" s="181"/>
      <c r="BY31" s="181"/>
      <c r="BZ31" s="181"/>
      <c r="CA31" s="181"/>
      <c r="CB31" s="181"/>
      <c r="CC31" s="181"/>
      <c r="CD31" s="181"/>
      <c r="CE31" s="181"/>
      <c r="CF31" s="181"/>
      <c r="CG31" s="181"/>
      <c r="CH31" s="181"/>
      <c r="CI31" s="181"/>
      <c r="CJ31" s="181"/>
      <c r="CK31" s="181"/>
      <c r="CL31" s="181"/>
      <c r="CM31" s="181"/>
      <c r="CN31" s="181"/>
      <c r="CO31" s="181"/>
      <c r="CP31" s="181"/>
      <c r="CQ31" s="181"/>
      <c r="CR31" s="181"/>
      <c r="CS31" s="181"/>
      <c r="CT31" s="181"/>
      <c r="CU31" s="181"/>
      <c r="CV31" s="181"/>
      <c r="CW31" s="181"/>
      <c r="CX31" s="181"/>
      <c r="CY31" s="181"/>
      <c r="CZ31" s="181"/>
      <c r="DA31" s="181"/>
      <c r="DB31" s="181"/>
      <c r="DC31" s="181"/>
      <c r="DD31" s="181"/>
      <c r="DE31" s="181"/>
      <c r="DF31" s="181"/>
      <c r="DG31" s="181"/>
      <c r="DH31" s="181"/>
      <c r="DI31" s="181"/>
      <c r="DJ31" s="181"/>
      <c r="DK31" s="181"/>
      <c r="DL31" s="181"/>
      <c r="DM31" s="181"/>
      <c r="DN31" s="181"/>
      <c r="DO31" s="181"/>
      <c r="DP31" s="181"/>
      <c r="DQ31" s="181"/>
      <c r="DR31" s="181"/>
      <c r="DS31" s="181"/>
      <c r="DT31" s="181"/>
      <c r="DU31" s="181"/>
      <c r="DV31" s="181"/>
      <c r="DW31" s="181"/>
      <c r="DX31" s="181"/>
      <c r="DY31" s="181"/>
      <c r="DZ31" s="181"/>
      <c r="EA31" s="181"/>
      <c r="EB31" s="181"/>
    </row>
    <row r="32" spans="1:132" s="187" customFormat="1" ht="26.4">
      <c r="A32" s="189"/>
      <c r="B32" s="938" t="s">
        <v>195</v>
      </c>
      <c r="C32" s="190"/>
      <c r="D32" s="939"/>
      <c r="E32" s="1151"/>
      <c r="F32" s="1157"/>
      <c r="G32" s="195"/>
      <c r="H32" s="134"/>
      <c r="I32" s="196"/>
      <c r="J32" s="196"/>
      <c r="K32" s="196"/>
      <c r="L32" s="196"/>
      <c r="M32" s="196"/>
      <c r="N32" s="196"/>
      <c r="O32" s="196"/>
      <c r="P32" s="196"/>
      <c r="Q32" s="196"/>
      <c r="R32" s="196"/>
      <c r="S32" s="196"/>
      <c r="T32" s="196"/>
      <c r="U32" s="196"/>
      <c r="V32" s="181"/>
      <c r="W32" s="181"/>
      <c r="X32" s="181"/>
      <c r="Y32" s="181"/>
      <c r="Z32" s="181"/>
      <c r="AA32" s="181"/>
      <c r="AB32" s="181"/>
      <c r="AC32" s="181"/>
      <c r="AD32" s="181"/>
      <c r="AE32" s="181"/>
      <c r="AF32" s="181"/>
      <c r="AG32" s="181"/>
      <c r="AH32" s="181"/>
      <c r="AI32" s="181"/>
      <c r="AJ32" s="181"/>
      <c r="AK32" s="181"/>
      <c r="AL32" s="181"/>
      <c r="AM32" s="181"/>
      <c r="AN32" s="181"/>
      <c r="AO32" s="181"/>
      <c r="AP32" s="181"/>
      <c r="AQ32" s="181"/>
      <c r="AR32" s="181"/>
      <c r="AS32" s="181"/>
      <c r="AT32" s="181"/>
      <c r="AU32" s="181"/>
      <c r="AV32" s="181"/>
      <c r="AW32" s="181"/>
      <c r="AX32" s="181"/>
      <c r="AY32" s="181"/>
      <c r="AZ32" s="181"/>
      <c r="BA32" s="181"/>
      <c r="BB32" s="181"/>
      <c r="BC32" s="181"/>
      <c r="BD32" s="181"/>
      <c r="BE32" s="181"/>
      <c r="BF32" s="181"/>
      <c r="BG32" s="181"/>
      <c r="BH32" s="181"/>
      <c r="BI32" s="181"/>
      <c r="BJ32" s="181"/>
      <c r="BK32" s="181"/>
      <c r="BL32" s="181"/>
      <c r="BM32" s="181"/>
      <c r="BN32" s="181"/>
      <c r="BO32" s="181"/>
      <c r="BP32" s="181"/>
      <c r="BQ32" s="181"/>
      <c r="BR32" s="181"/>
      <c r="BS32" s="181"/>
      <c r="BT32" s="181"/>
      <c r="BU32" s="181"/>
      <c r="BV32" s="181"/>
      <c r="BW32" s="181"/>
      <c r="BX32" s="181"/>
      <c r="BY32" s="181"/>
      <c r="BZ32" s="181"/>
      <c r="CA32" s="181"/>
      <c r="CB32" s="181"/>
      <c r="CC32" s="181"/>
      <c r="CD32" s="181"/>
      <c r="CE32" s="181"/>
      <c r="CF32" s="181"/>
      <c r="CG32" s="181"/>
      <c r="CH32" s="181"/>
      <c r="CI32" s="181"/>
      <c r="CJ32" s="181"/>
      <c r="CK32" s="181"/>
      <c r="CL32" s="181"/>
      <c r="CM32" s="181"/>
      <c r="CN32" s="181"/>
      <c r="CO32" s="181"/>
      <c r="CP32" s="181"/>
      <c r="CQ32" s="181"/>
      <c r="CR32" s="181"/>
      <c r="CS32" s="181"/>
      <c r="CT32" s="181"/>
      <c r="CU32" s="181"/>
      <c r="CV32" s="181"/>
      <c r="CW32" s="181"/>
      <c r="CX32" s="181"/>
      <c r="CY32" s="181"/>
      <c r="CZ32" s="181"/>
      <c r="DA32" s="181"/>
      <c r="DB32" s="181"/>
      <c r="DC32" s="181"/>
      <c r="DD32" s="181"/>
      <c r="DE32" s="181"/>
      <c r="DF32" s="181"/>
      <c r="DG32" s="181"/>
      <c r="DH32" s="181"/>
      <c r="DI32" s="181"/>
      <c r="DJ32" s="181"/>
      <c r="DK32" s="181"/>
      <c r="DL32" s="181"/>
      <c r="DM32" s="181"/>
      <c r="DN32" s="181"/>
      <c r="DO32" s="181"/>
      <c r="DP32" s="181"/>
      <c r="DQ32" s="181"/>
      <c r="DR32" s="181"/>
      <c r="DS32" s="181"/>
      <c r="DT32" s="181"/>
      <c r="DU32" s="181"/>
      <c r="DV32" s="181"/>
      <c r="DW32" s="181"/>
      <c r="DX32" s="181"/>
      <c r="DY32" s="181"/>
      <c r="DZ32" s="181"/>
      <c r="EA32" s="181"/>
      <c r="EB32" s="181"/>
    </row>
    <row r="33" spans="1:52" s="160" customFormat="1" ht="105.6">
      <c r="A33" s="946"/>
      <c r="B33" s="940" t="s">
        <v>1450</v>
      </c>
      <c r="C33" s="191"/>
      <c r="D33" s="933"/>
      <c r="E33" s="1151"/>
      <c r="F33" s="1158"/>
      <c r="G33" s="153"/>
      <c r="H33" s="154"/>
      <c r="I33" s="154"/>
      <c r="J33" s="154"/>
      <c r="K33" s="154"/>
      <c r="L33" s="154"/>
      <c r="M33" s="154"/>
      <c r="N33" s="154"/>
      <c r="O33" s="154"/>
      <c r="P33" s="154"/>
      <c r="Q33" s="154"/>
      <c r="R33" s="154"/>
      <c r="S33" s="154"/>
      <c r="T33" s="154"/>
      <c r="U33" s="154"/>
      <c r="V33" s="185"/>
      <c r="W33" s="185"/>
      <c r="X33" s="185"/>
      <c r="Y33" s="185"/>
      <c r="Z33" s="185"/>
      <c r="AA33" s="185"/>
      <c r="AB33" s="185"/>
      <c r="AC33" s="185"/>
      <c r="AD33" s="185"/>
      <c r="AE33" s="185"/>
      <c r="AF33" s="185"/>
      <c r="AG33" s="185"/>
      <c r="AH33" s="185"/>
      <c r="AI33" s="185"/>
      <c r="AJ33" s="185"/>
      <c r="AK33" s="185"/>
      <c r="AL33" s="185"/>
      <c r="AM33" s="185"/>
      <c r="AN33" s="185"/>
      <c r="AO33" s="185"/>
      <c r="AP33" s="185"/>
      <c r="AQ33" s="185"/>
      <c r="AR33" s="185"/>
      <c r="AS33" s="185"/>
      <c r="AT33" s="185"/>
      <c r="AU33" s="185"/>
      <c r="AV33" s="185"/>
      <c r="AW33" s="185"/>
      <c r="AX33" s="185"/>
      <c r="AY33" s="185"/>
      <c r="AZ33" s="185"/>
    </row>
    <row r="34" spans="1:52" s="160" customFormat="1" ht="118.8">
      <c r="A34" s="946"/>
      <c r="B34" s="940" t="s">
        <v>1451</v>
      </c>
      <c r="C34" s="191"/>
      <c r="D34" s="933"/>
      <c r="E34" s="1151"/>
      <c r="F34" s="1158"/>
      <c r="G34" s="153"/>
      <c r="H34" s="154"/>
      <c r="I34" s="154"/>
      <c r="J34" s="154"/>
      <c r="K34" s="154"/>
      <c r="L34" s="154"/>
      <c r="M34" s="154"/>
      <c r="N34" s="154"/>
      <c r="O34" s="154"/>
      <c r="P34" s="154"/>
      <c r="Q34" s="154"/>
      <c r="R34" s="154"/>
      <c r="S34" s="154"/>
      <c r="T34" s="154"/>
      <c r="U34" s="154"/>
      <c r="V34" s="185"/>
      <c r="W34" s="185"/>
      <c r="X34" s="185"/>
      <c r="Y34" s="185"/>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c r="AW34" s="185"/>
      <c r="AX34" s="185"/>
      <c r="AY34" s="185"/>
      <c r="AZ34" s="185"/>
    </row>
    <row r="35" spans="1:52" s="160" customFormat="1" ht="118.8">
      <c r="A35" s="197"/>
      <c r="B35" s="209" t="s">
        <v>1452</v>
      </c>
      <c r="C35" s="210"/>
      <c r="D35" s="211"/>
      <c r="E35" s="1159"/>
      <c r="F35" s="1160"/>
      <c r="G35" s="153"/>
      <c r="H35" s="154"/>
      <c r="I35" s="154"/>
      <c r="J35" s="154"/>
      <c r="K35" s="154"/>
      <c r="L35" s="154"/>
      <c r="M35" s="154"/>
      <c r="N35" s="154"/>
      <c r="O35" s="154"/>
      <c r="P35" s="154"/>
      <c r="Q35" s="154"/>
      <c r="R35" s="154"/>
      <c r="S35" s="154"/>
      <c r="T35" s="154"/>
      <c r="U35" s="154"/>
      <c r="V35" s="185"/>
      <c r="W35" s="185"/>
      <c r="X35" s="185"/>
      <c r="Y35" s="185"/>
      <c r="Z35" s="185"/>
      <c r="AA35" s="185"/>
      <c r="AB35" s="185"/>
      <c r="AC35" s="185"/>
      <c r="AD35" s="185"/>
      <c r="AE35" s="185"/>
      <c r="AF35" s="185"/>
      <c r="AG35" s="185"/>
      <c r="AH35" s="185"/>
      <c r="AI35" s="185"/>
      <c r="AJ35" s="185"/>
      <c r="AK35" s="185"/>
      <c r="AL35" s="185"/>
      <c r="AM35" s="185"/>
      <c r="AN35" s="185"/>
      <c r="AO35" s="185"/>
      <c r="AP35" s="185"/>
      <c r="AQ35" s="185"/>
      <c r="AR35" s="185"/>
      <c r="AS35" s="185"/>
      <c r="AT35" s="185"/>
      <c r="AU35" s="185"/>
      <c r="AV35" s="185"/>
      <c r="AW35" s="185"/>
      <c r="AX35" s="185"/>
      <c r="AY35" s="185"/>
      <c r="AZ35" s="185"/>
    </row>
    <row r="36" spans="1:52" s="160" customFormat="1" ht="118.8">
      <c r="A36" s="946"/>
      <c r="B36" s="940" t="s">
        <v>1453</v>
      </c>
      <c r="C36" s="191"/>
      <c r="D36" s="933"/>
      <c r="E36" s="1151"/>
      <c r="F36" s="1158"/>
      <c r="G36" s="153"/>
      <c r="H36" s="154"/>
      <c r="I36" s="154"/>
      <c r="J36" s="154"/>
      <c r="K36" s="154"/>
      <c r="L36" s="154"/>
      <c r="M36" s="154"/>
      <c r="N36" s="154"/>
      <c r="O36" s="154"/>
      <c r="P36" s="154"/>
      <c r="Q36" s="154"/>
      <c r="R36" s="154"/>
      <c r="S36" s="154"/>
      <c r="T36" s="154"/>
      <c r="U36" s="154"/>
      <c r="V36" s="185"/>
      <c r="W36" s="185"/>
      <c r="X36" s="185"/>
      <c r="Y36" s="185"/>
      <c r="Z36" s="185"/>
      <c r="AA36" s="185"/>
      <c r="AB36" s="185"/>
      <c r="AC36" s="185"/>
      <c r="AD36" s="185"/>
      <c r="AE36" s="185"/>
      <c r="AF36" s="185"/>
      <c r="AG36" s="185"/>
      <c r="AH36" s="185"/>
      <c r="AI36" s="185"/>
      <c r="AJ36" s="185"/>
      <c r="AK36" s="185"/>
      <c r="AL36" s="185"/>
      <c r="AM36" s="185"/>
      <c r="AN36" s="185"/>
      <c r="AO36" s="185"/>
      <c r="AP36" s="185"/>
      <c r="AQ36" s="185"/>
      <c r="AR36" s="185"/>
      <c r="AS36" s="185"/>
      <c r="AT36" s="185"/>
      <c r="AU36" s="185"/>
      <c r="AV36" s="185"/>
      <c r="AW36" s="185"/>
      <c r="AX36" s="185"/>
      <c r="AY36" s="185"/>
      <c r="AZ36" s="185"/>
    </row>
    <row r="37" spans="1:52" s="160" customFormat="1" ht="52.8">
      <c r="A37" s="946"/>
      <c r="B37" s="941" t="s">
        <v>197</v>
      </c>
      <c r="C37" s="205"/>
      <c r="D37" s="942"/>
      <c r="E37" s="1161"/>
      <c r="F37" s="1158"/>
      <c r="G37" s="153"/>
      <c r="H37" s="154"/>
      <c r="I37" s="154"/>
      <c r="J37" s="154"/>
      <c r="K37" s="154"/>
      <c r="L37" s="154"/>
      <c r="M37" s="154"/>
      <c r="N37" s="154"/>
      <c r="O37" s="154"/>
      <c r="P37" s="154"/>
      <c r="Q37" s="154"/>
      <c r="R37" s="154"/>
      <c r="S37" s="154"/>
      <c r="T37" s="154"/>
      <c r="U37" s="154"/>
      <c r="V37" s="185"/>
      <c r="W37" s="185"/>
      <c r="X37" s="185"/>
      <c r="Y37" s="185"/>
      <c r="Z37" s="185"/>
      <c r="AA37" s="185"/>
      <c r="AB37" s="185"/>
      <c r="AC37" s="185"/>
      <c r="AD37" s="185"/>
      <c r="AE37" s="185"/>
      <c r="AF37" s="185"/>
      <c r="AG37" s="185"/>
      <c r="AH37" s="185"/>
      <c r="AI37" s="185"/>
      <c r="AJ37" s="185"/>
      <c r="AK37" s="185"/>
      <c r="AL37" s="185"/>
      <c r="AM37" s="185"/>
      <c r="AN37" s="185"/>
      <c r="AO37" s="185"/>
      <c r="AP37" s="185"/>
      <c r="AQ37" s="185"/>
      <c r="AR37" s="185"/>
      <c r="AS37" s="185"/>
      <c r="AT37" s="185"/>
      <c r="AU37" s="185"/>
      <c r="AV37" s="185"/>
      <c r="AW37" s="185"/>
      <c r="AX37" s="185"/>
      <c r="AY37" s="185"/>
      <c r="AZ37" s="185"/>
    </row>
    <row r="38" spans="1:52" s="160" customFormat="1" ht="52.8">
      <c r="A38" s="946"/>
      <c r="B38" s="941" t="s">
        <v>1454</v>
      </c>
      <c r="C38" s="205"/>
      <c r="D38" s="942"/>
      <c r="E38" s="1161"/>
      <c r="F38" s="1158"/>
      <c r="G38" s="153"/>
      <c r="H38" s="154"/>
      <c r="I38" s="154"/>
      <c r="J38" s="154"/>
      <c r="K38" s="154"/>
      <c r="L38" s="154"/>
      <c r="M38" s="154"/>
      <c r="N38" s="154"/>
      <c r="O38" s="154"/>
      <c r="P38" s="154"/>
      <c r="Q38" s="154"/>
      <c r="R38" s="154"/>
      <c r="S38" s="154"/>
      <c r="T38" s="154"/>
      <c r="U38" s="154"/>
      <c r="V38" s="185"/>
      <c r="W38" s="185"/>
      <c r="X38" s="185"/>
      <c r="Y38" s="185"/>
      <c r="Z38" s="185"/>
      <c r="AA38" s="185"/>
      <c r="AB38" s="185"/>
      <c r="AC38" s="185"/>
      <c r="AD38" s="185"/>
      <c r="AE38" s="185"/>
      <c r="AF38" s="185"/>
      <c r="AG38" s="185"/>
      <c r="AH38" s="185"/>
      <c r="AI38" s="185"/>
      <c r="AJ38" s="185"/>
      <c r="AK38" s="185"/>
      <c r="AL38" s="185"/>
      <c r="AM38" s="185"/>
      <c r="AN38" s="185"/>
      <c r="AO38" s="185"/>
      <c r="AP38" s="185"/>
      <c r="AQ38" s="185"/>
      <c r="AR38" s="185"/>
      <c r="AS38" s="185"/>
      <c r="AT38" s="185"/>
      <c r="AU38" s="185"/>
      <c r="AV38" s="185"/>
      <c r="AW38" s="185"/>
      <c r="AX38" s="185"/>
      <c r="AY38" s="185"/>
      <c r="AZ38" s="185"/>
    </row>
    <row r="39" spans="1:52" s="160" customFormat="1" ht="26.4">
      <c r="A39" s="946"/>
      <c r="B39" s="941" t="s">
        <v>198</v>
      </c>
      <c r="C39" s="205"/>
      <c r="D39" s="942"/>
      <c r="E39" s="1161"/>
      <c r="F39" s="1158"/>
      <c r="G39" s="153"/>
      <c r="H39" s="154"/>
      <c r="I39" s="154"/>
      <c r="J39" s="154"/>
      <c r="K39" s="154"/>
      <c r="L39" s="154"/>
      <c r="M39" s="154"/>
      <c r="N39" s="154"/>
      <c r="O39" s="154"/>
      <c r="P39" s="154"/>
      <c r="Q39" s="154"/>
      <c r="R39" s="154"/>
      <c r="S39" s="154"/>
      <c r="T39" s="154"/>
      <c r="U39" s="154"/>
      <c r="V39" s="185"/>
      <c r="W39" s="185"/>
      <c r="X39" s="185"/>
      <c r="Y39" s="185"/>
      <c r="Z39" s="185"/>
      <c r="AA39" s="185"/>
      <c r="AB39" s="185"/>
      <c r="AC39" s="185"/>
      <c r="AD39" s="185"/>
      <c r="AE39" s="185"/>
      <c r="AF39" s="185"/>
      <c r="AG39" s="185"/>
      <c r="AH39" s="185"/>
      <c r="AI39" s="185"/>
      <c r="AJ39" s="185"/>
      <c r="AK39" s="185"/>
      <c r="AL39" s="185"/>
      <c r="AM39" s="185"/>
      <c r="AN39" s="185"/>
      <c r="AO39" s="185"/>
      <c r="AP39" s="185"/>
      <c r="AQ39" s="185"/>
      <c r="AR39" s="185"/>
      <c r="AS39" s="185"/>
      <c r="AT39" s="185"/>
      <c r="AU39" s="185"/>
      <c r="AV39" s="185"/>
      <c r="AW39" s="185"/>
      <c r="AX39" s="185"/>
      <c r="AY39" s="185"/>
      <c r="AZ39" s="185"/>
    </row>
    <row r="40" spans="1:52" s="160" customFormat="1" ht="39.6">
      <c r="A40" s="946"/>
      <c r="B40" s="941" t="s">
        <v>199</v>
      </c>
      <c r="C40" s="205"/>
      <c r="D40" s="942"/>
      <c r="E40" s="1161"/>
      <c r="F40" s="1158"/>
      <c r="G40" s="153"/>
      <c r="H40" s="154"/>
      <c r="I40" s="154"/>
      <c r="J40" s="154"/>
      <c r="K40" s="154"/>
      <c r="L40" s="154"/>
      <c r="M40" s="154"/>
      <c r="N40" s="154"/>
      <c r="O40" s="154"/>
      <c r="P40" s="154"/>
      <c r="Q40" s="154"/>
      <c r="R40" s="154"/>
      <c r="S40" s="154"/>
      <c r="T40" s="154"/>
      <c r="U40" s="154"/>
      <c r="V40" s="185"/>
      <c r="W40" s="185"/>
      <c r="X40" s="185"/>
      <c r="Y40" s="185"/>
      <c r="Z40" s="185"/>
      <c r="AA40" s="185"/>
      <c r="AB40" s="185"/>
      <c r="AC40" s="185"/>
      <c r="AD40" s="185"/>
      <c r="AE40" s="185"/>
      <c r="AF40" s="185"/>
      <c r="AG40" s="185"/>
      <c r="AH40" s="185"/>
      <c r="AI40" s="185"/>
      <c r="AJ40" s="185"/>
      <c r="AK40" s="185"/>
      <c r="AL40" s="185"/>
      <c r="AM40" s="185"/>
      <c r="AN40" s="185"/>
      <c r="AO40" s="185"/>
      <c r="AP40" s="185"/>
      <c r="AQ40" s="185"/>
      <c r="AR40" s="185"/>
      <c r="AS40" s="185"/>
      <c r="AT40" s="185"/>
      <c r="AU40" s="185"/>
      <c r="AV40" s="185"/>
      <c r="AW40" s="185"/>
      <c r="AX40" s="185"/>
      <c r="AY40" s="185"/>
      <c r="AZ40" s="185"/>
    </row>
    <row r="41" spans="1:52" s="160" customFormat="1" ht="39.6">
      <c r="A41" s="946"/>
      <c r="B41" s="941" t="s">
        <v>200</v>
      </c>
      <c r="C41" s="205"/>
      <c r="D41" s="942"/>
      <c r="E41" s="1161"/>
      <c r="F41" s="1158"/>
      <c r="G41" s="153"/>
      <c r="H41" s="154"/>
      <c r="I41" s="154"/>
      <c r="J41" s="154"/>
      <c r="K41" s="154"/>
      <c r="L41" s="154"/>
      <c r="M41" s="154"/>
      <c r="N41" s="154"/>
      <c r="O41" s="154"/>
      <c r="P41" s="154"/>
      <c r="Q41" s="154"/>
      <c r="R41" s="154"/>
      <c r="S41" s="154"/>
      <c r="T41" s="154"/>
      <c r="U41" s="154"/>
      <c r="V41" s="185"/>
      <c r="W41" s="185"/>
      <c r="X41" s="185"/>
      <c r="Y41" s="185"/>
      <c r="Z41" s="185"/>
      <c r="AA41" s="185"/>
      <c r="AB41" s="185"/>
      <c r="AC41" s="185"/>
      <c r="AD41" s="185"/>
      <c r="AE41" s="185"/>
      <c r="AF41" s="185"/>
      <c r="AG41" s="185"/>
      <c r="AH41" s="185"/>
      <c r="AI41" s="185"/>
      <c r="AJ41" s="185"/>
      <c r="AK41" s="185"/>
      <c r="AL41" s="185"/>
      <c r="AM41" s="185"/>
      <c r="AN41" s="185"/>
      <c r="AO41" s="185"/>
      <c r="AP41" s="185"/>
      <c r="AQ41" s="185"/>
      <c r="AR41" s="185"/>
      <c r="AS41" s="185"/>
      <c r="AT41" s="185"/>
      <c r="AU41" s="185"/>
      <c r="AV41" s="185"/>
      <c r="AW41" s="185"/>
      <c r="AX41" s="185"/>
      <c r="AY41" s="185"/>
      <c r="AZ41" s="185"/>
    </row>
    <row r="42" spans="1:52" s="160" customFormat="1" ht="52.8">
      <c r="A42" s="946"/>
      <c r="B42" s="941" t="s">
        <v>201</v>
      </c>
      <c r="C42" s="205"/>
      <c r="D42" s="942"/>
      <c r="E42" s="1161"/>
      <c r="F42" s="1158"/>
      <c r="G42" s="153"/>
      <c r="H42" s="154"/>
      <c r="I42" s="154"/>
      <c r="J42" s="154"/>
      <c r="K42" s="154"/>
      <c r="L42" s="154"/>
      <c r="M42" s="154"/>
      <c r="N42" s="154"/>
      <c r="O42" s="154"/>
      <c r="P42" s="154"/>
      <c r="Q42" s="154"/>
      <c r="R42" s="154"/>
      <c r="S42" s="154"/>
      <c r="T42" s="154"/>
      <c r="U42" s="154"/>
      <c r="V42" s="185"/>
      <c r="W42" s="185"/>
      <c r="X42" s="185"/>
      <c r="Y42" s="185"/>
      <c r="Z42" s="185"/>
      <c r="AA42" s="185"/>
      <c r="AB42" s="185"/>
      <c r="AC42" s="185"/>
      <c r="AD42" s="185"/>
      <c r="AE42" s="185"/>
      <c r="AF42" s="185"/>
      <c r="AG42" s="185"/>
      <c r="AH42" s="185"/>
      <c r="AI42" s="185"/>
      <c r="AJ42" s="185"/>
      <c r="AK42" s="185"/>
      <c r="AL42" s="185"/>
      <c r="AM42" s="185"/>
      <c r="AN42" s="185"/>
      <c r="AO42" s="185"/>
      <c r="AP42" s="185"/>
      <c r="AQ42" s="185"/>
      <c r="AR42" s="185"/>
      <c r="AS42" s="185"/>
      <c r="AT42" s="185"/>
      <c r="AU42" s="185"/>
      <c r="AV42" s="185"/>
      <c r="AW42" s="185"/>
      <c r="AX42" s="185"/>
      <c r="AY42" s="185"/>
      <c r="AZ42" s="185"/>
    </row>
    <row r="43" spans="1:52" s="160" customFormat="1" ht="66">
      <c r="A43" s="946"/>
      <c r="B43" s="945" t="s">
        <v>1455</v>
      </c>
      <c r="C43" s="205"/>
      <c r="D43" s="942"/>
      <c r="E43" s="1161"/>
      <c r="F43" s="1158"/>
      <c r="G43" s="153"/>
      <c r="H43" s="154"/>
      <c r="I43" s="154"/>
      <c r="J43" s="154"/>
      <c r="K43" s="154"/>
      <c r="L43" s="154"/>
      <c r="M43" s="154"/>
      <c r="N43" s="154"/>
      <c r="O43" s="154"/>
      <c r="P43" s="154"/>
      <c r="Q43" s="154"/>
      <c r="R43" s="154"/>
      <c r="S43" s="154"/>
      <c r="T43" s="154"/>
      <c r="U43" s="154"/>
      <c r="V43" s="185"/>
      <c r="W43" s="185"/>
      <c r="X43" s="185"/>
      <c r="Y43" s="185"/>
      <c r="Z43" s="185"/>
      <c r="AA43" s="185"/>
      <c r="AB43" s="185"/>
      <c r="AC43" s="185"/>
      <c r="AD43" s="185"/>
      <c r="AE43" s="185"/>
      <c r="AF43" s="185"/>
      <c r="AG43" s="185"/>
      <c r="AH43" s="185"/>
      <c r="AI43" s="185"/>
      <c r="AJ43" s="185"/>
      <c r="AK43" s="185"/>
      <c r="AL43" s="185"/>
      <c r="AM43" s="185"/>
      <c r="AN43" s="185"/>
      <c r="AO43" s="185"/>
      <c r="AP43" s="185"/>
      <c r="AQ43" s="185"/>
      <c r="AR43" s="185"/>
      <c r="AS43" s="185"/>
      <c r="AT43" s="185"/>
      <c r="AU43" s="185"/>
      <c r="AV43" s="185"/>
      <c r="AW43" s="185"/>
      <c r="AX43" s="185"/>
      <c r="AY43" s="185"/>
      <c r="AZ43" s="185"/>
    </row>
    <row r="44" spans="1:52" s="160" customFormat="1" ht="92.4">
      <c r="A44" s="946"/>
      <c r="B44" s="945" t="s">
        <v>1456</v>
      </c>
      <c r="C44" s="205"/>
      <c r="D44" s="942"/>
      <c r="E44" s="1161"/>
      <c r="F44" s="1158"/>
      <c r="G44" s="153"/>
      <c r="H44" s="154"/>
      <c r="I44" s="154"/>
      <c r="J44" s="154"/>
      <c r="K44" s="154"/>
      <c r="L44" s="154"/>
      <c r="M44" s="154"/>
      <c r="N44" s="154"/>
      <c r="O44" s="154"/>
      <c r="P44" s="154"/>
      <c r="Q44" s="154"/>
      <c r="R44" s="154"/>
      <c r="S44" s="154"/>
      <c r="T44" s="154"/>
      <c r="U44" s="154"/>
      <c r="V44" s="185"/>
      <c r="W44" s="185"/>
      <c r="X44" s="185"/>
      <c r="Y44" s="185"/>
      <c r="Z44" s="185"/>
      <c r="AA44" s="185"/>
      <c r="AB44" s="185"/>
      <c r="AC44" s="185"/>
      <c r="AD44" s="185"/>
      <c r="AE44" s="185"/>
      <c r="AF44" s="185"/>
      <c r="AG44" s="185"/>
      <c r="AH44" s="185"/>
      <c r="AI44" s="185"/>
      <c r="AJ44" s="185"/>
      <c r="AK44" s="185"/>
      <c r="AL44" s="185"/>
      <c r="AM44" s="185"/>
      <c r="AN44" s="185"/>
      <c r="AO44" s="185"/>
      <c r="AP44" s="185"/>
      <c r="AQ44" s="185"/>
      <c r="AR44" s="185"/>
      <c r="AS44" s="185"/>
      <c r="AT44" s="185"/>
      <c r="AU44" s="185"/>
      <c r="AV44" s="185"/>
      <c r="AW44" s="185"/>
      <c r="AX44" s="185"/>
      <c r="AY44" s="185"/>
      <c r="AZ44" s="185"/>
    </row>
    <row r="45" spans="1:52" s="160" customFormat="1" ht="66">
      <c r="A45" s="946"/>
      <c r="B45" s="945" t="s">
        <v>1457</v>
      </c>
      <c r="C45" s="205"/>
      <c r="D45" s="942"/>
      <c r="E45" s="1161"/>
      <c r="F45" s="1158"/>
      <c r="G45" s="153"/>
      <c r="H45" s="154"/>
      <c r="I45" s="154"/>
      <c r="J45" s="154"/>
      <c r="K45" s="154"/>
      <c r="L45" s="154"/>
      <c r="M45" s="154"/>
      <c r="N45" s="154"/>
      <c r="O45" s="154"/>
      <c r="P45" s="154"/>
      <c r="Q45" s="154"/>
      <c r="R45" s="154"/>
      <c r="S45" s="154"/>
      <c r="T45" s="154"/>
      <c r="U45" s="154"/>
      <c r="V45" s="185"/>
      <c r="W45" s="185"/>
      <c r="X45" s="185"/>
      <c r="Y45" s="185"/>
      <c r="Z45" s="185"/>
      <c r="AA45" s="185"/>
      <c r="AB45" s="185"/>
      <c r="AC45" s="185"/>
      <c r="AD45" s="185"/>
      <c r="AE45" s="185"/>
      <c r="AF45" s="185"/>
      <c r="AG45" s="185"/>
      <c r="AH45" s="185"/>
      <c r="AI45" s="185"/>
      <c r="AJ45" s="185"/>
      <c r="AK45" s="185"/>
      <c r="AL45" s="185"/>
      <c r="AM45" s="185"/>
      <c r="AN45" s="185"/>
      <c r="AO45" s="185"/>
      <c r="AP45" s="185"/>
      <c r="AQ45" s="185"/>
      <c r="AR45" s="185"/>
      <c r="AS45" s="185"/>
      <c r="AT45" s="185"/>
      <c r="AU45" s="185"/>
      <c r="AV45" s="185"/>
      <c r="AW45" s="185"/>
      <c r="AX45" s="185"/>
      <c r="AY45" s="185"/>
      <c r="AZ45" s="185"/>
    </row>
    <row r="46" spans="1:52" s="160" customFormat="1" ht="66">
      <c r="A46" s="197"/>
      <c r="B46" s="962" t="s">
        <v>1455</v>
      </c>
      <c r="C46" s="943"/>
      <c r="D46" s="944"/>
      <c r="E46" s="1162"/>
      <c r="F46" s="1160"/>
      <c r="G46" s="153"/>
      <c r="H46" s="154"/>
      <c r="I46" s="154"/>
      <c r="J46" s="154"/>
      <c r="K46" s="154"/>
      <c r="L46" s="154"/>
      <c r="M46" s="154"/>
      <c r="N46" s="154"/>
      <c r="O46" s="154"/>
      <c r="P46" s="154"/>
      <c r="Q46" s="154"/>
      <c r="R46" s="154"/>
      <c r="S46" s="154"/>
      <c r="T46" s="154"/>
      <c r="U46" s="154"/>
      <c r="V46" s="185"/>
      <c r="W46" s="185"/>
      <c r="X46" s="185"/>
      <c r="Y46" s="185"/>
      <c r="Z46" s="185"/>
      <c r="AA46" s="185"/>
      <c r="AB46" s="185"/>
      <c r="AC46" s="185"/>
      <c r="AD46" s="185"/>
      <c r="AE46" s="185"/>
      <c r="AF46" s="185"/>
      <c r="AG46" s="185"/>
      <c r="AH46" s="185"/>
      <c r="AI46" s="185"/>
      <c r="AJ46" s="185"/>
      <c r="AK46" s="185"/>
      <c r="AL46" s="185"/>
      <c r="AM46" s="185"/>
      <c r="AN46" s="185"/>
      <c r="AO46" s="185"/>
      <c r="AP46" s="185"/>
      <c r="AQ46" s="185"/>
      <c r="AR46" s="185"/>
      <c r="AS46" s="185"/>
      <c r="AT46" s="185"/>
      <c r="AU46" s="185"/>
      <c r="AV46" s="185"/>
      <c r="AW46" s="185"/>
      <c r="AX46" s="185"/>
      <c r="AY46" s="185"/>
      <c r="AZ46" s="185"/>
    </row>
    <row r="47" spans="1:52" s="160" customFormat="1" ht="92.4">
      <c r="A47" s="946"/>
      <c r="B47" s="945" t="s">
        <v>1456</v>
      </c>
      <c r="C47" s="205"/>
      <c r="D47" s="942"/>
      <c r="E47" s="1161"/>
      <c r="F47" s="1158"/>
      <c r="G47" s="153"/>
      <c r="H47" s="154"/>
      <c r="I47" s="154"/>
      <c r="J47" s="154"/>
      <c r="K47" s="154"/>
      <c r="L47" s="154"/>
      <c r="M47" s="154"/>
      <c r="N47" s="154"/>
      <c r="O47" s="154"/>
      <c r="P47" s="154"/>
      <c r="Q47" s="154"/>
      <c r="R47" s="154"/>
      <c r="S47" s="154"/>
      <c r="T47" s="154"/>
      <c r="U47" s="154"/>
      <c r="V47" s="185"/>
      <c r="W47" s="185"/>
      <c r="X47" s="185"/>
      <c r="Y47" s="185"/>
      <c r="Z47" s="185"/>
      <c r="AA47" s="185"/>
      <c r="AB47" s="185"/>
      <c r="AC47" s="185"/>
      <c r="AD47" s="185"/>
      <c r="AE47" s="185"/>
      <c r="AF47" s="185"/>
      <c r="AG47" s="185"/>
      <c r="AH47" s="185"/>
      <c r="AI47" s="185"/>
      <c r="AJ47" s="185"/>
      <c r="AK47" s="185"/>
      <c r="AL47" s="185"/>
      <c r="AM47" s="185"/>
      <c r="AN47" s="185"/>
      <c r="AO47" s="185"/>
      <c r="AP47" s="185"/>
      <c r="AQ47" s="185"/>
      <c r="AR47" s="185"/>
      <c r="AS47" s="185"/>
      <c r="AT47" s="185"/>
      <c r="AU47" s="185"/>
      <c r="AV47" s="185"/>
      <c r="AW47" s="185"/>
      <c r="AX47" s="185"/>
      <c r="AY47" s="185"/>
      <c r="AZ47" s="185"/>
    </row>
    <row r="48" spans="1:52" s="160" customFormat="1" ht="66">
      <c r="A48" s="946"/>
      <c r="B48" s="945" t="s">
        <v>1457</v>
      </c>
      <c r="C48" s="205"/>
      <c r="D48" s="942"/>
      <c r="E48" s="1161"/>
      <c r="F48" s="1158"/>
      <c r="G48" s="153"/>
      <c r="H48" s="154"/>
      <c r="I48" s="154"/>
      <c r="J48" s="154"/>
      <c r="K48" s="154"/>
      <c r="L48" s="154"/>
      <c r="M48" s="154"/>
      <c r="N48" s="154"/>
      <c r="O48" s="154"/>
      <c r="P48" s="154"/>
      <c r="Q48" s="154"/>
      <c r="R48" s="154"/>
      <c r="S48" s="154"/>
      <c r="T48" s="154"/>
      <c r="U48" s="154"/>
      <c r="V48" s="185"/>
      <c r="W48" s="185"/>
      <c r="X48" s="185"/>
      <c r="Y48" s="185"/>
      <c r="Z48" s="185"/>
      <c r="AA48" s="185"/>
      <c r="AB48" s="185"/>
      <c r="AC48" s="185"/>
      <c r="AD48" s="185"/>
      <c r="AE48" s="185"/>
      <c r="AF48" s="185"/>
      <c r="AG48" s="185"/>
      <c r="AH48" s="185"/>
      <c r="AI48" s="185"/>
      <c r="AJ48" s="185"/>
      <c r="AK48" s="185"/>
      <c r="AL48" s="185"/>
      <c r="AM48" s="185"/>
      <c r="AN48" s="185"/>
      <c r="AO48" s="185"/>
      <c r="AP48" s="185"/>
      <c r="AQ48" s="185"/>
      <c r="AR48" s="185"/>
      <c r="AS48" s="185"/>
      <c r="AT48" s="185"/>
      <c r="AU48" s="185"/>
      <c r="AV48" s="185"/>
      <c r="AW48" s="185"/>
      <c r="AX48" s="185"/>
      <c r="AY48" s="185"/>
      <c r="AZ48" s="185"/>
    </row>
    <row r="49" spans="1:53" s="160" customFormat="1" ht="26.4">
      <c r="A49" s="197"/>
      <c r="B49" s="198" t="s">
        <v>191</v>
      </c>
      <c r="C49" s="213" t="s">
        <v>192</v>
      </c>
      <c r="D49" s="199">
        <v>1</v>
      </c>
      <c r="E49" s="1163">
        <v>0</v>
      </c>
      <c r="F49" s="1160">
        <f>D49*E49</f>
        <v>0</v>
      </c>
      <c r="G49" s="153"/>
      <c r="H49" s="154"/>
      <c r="I49" s="154"/>
      <c r="J49" s="154"/>
      <c r="K49" s="154"/>
      <c r="L49" s="154"/>
      <c r="M49" s="154"/>
      <c r="N49" s="154"/>
      <c r="O49" s="154"/>
      <c r="P49" s="154"/>
      <c r="Q49" s="154"/>
      <c r="R49" s="154"/>
      <c r="S49" s="154"/>
      <c r="T49" s="154"/>
      <c r="U49" s="154"/>
      <c r="V49" s="185"/>
      <c r="W49" s="185"/>
      <c r="X49" s="185"/>
      <c r="Y49" s="185"/>
      <c r="Z49" s="185"/>
      <c r="AA49" s="185"/>
      <c r="AB49" s="185"/>
      <c r="AC49" s="185"/>
      <c r="AD49" s="185"/>
      <c r="AE49" s="185"/>
      <c r="AF49" s="185"/>
      <c r="AG49" s="185"/>
      <c r="AH49" s="185"/>
      <c r="AI49" s="185"/>
      <c r="AJ49" s="185"/>
      <c r="AK49" s="185"/>
      <c r="AL49" s="185"/>
      <c r="AM49" s="185"/>
      <c r="AN49" s="185"/>
      <c r="AO49" s="185"/>
      <c r="AP49" s="185"/>
      <c r="AQ49" s="185"/>
      <c r="AR49" s="185"/>
      <c r="AS49" s="185"/>
      <c r="AT49" s="185"/>
      <c r="AU49" s="185"/>
      <c r="AV49" s="185"/>
      <c r="AW49" s="185"/>
      <c r="AX49" s="185"/>
      <c r="AY49" s="185"/>
      <c r="AZ49" s="185"/>
    </row>
    <row r="50" spans="1:53" s="187" customFormat="1" ht="86.4" customHeight="1">
      <c r="A50" s="950" t="s">
        <v>267</v>
      </c>
      <c r="B50" s="951" t="s">
        <v>1458</v>
      </c>
      <c r="C50" s="952"/>
      <c r="D50" s="214"/>
      <c r="E50" s="1164"/>
      <c r="F50" s="1165"/>
      <c r="G50" s="186"/>
      <c r="H50" s="185"/>
      <c r="I50" s="185"/>
      <c r="J50" s="185"/>
      <c r="K50" s="185"/>
      <c r="L50" s="185"/>
      <c r="M50" s="185"/>
      <c r="N50" s="185"/>
      <c r="O50" s="185"/>
      <c r="P50" s="185"/>
      <c r="Q50" s="185"/>
      <c r="R50" s="185"/>
      <c r="S50" s="185"/>
      <c r="T50" s="185"/>
      <c r="U50" s="185"/>
      <c r="V50" s="181"/>
      <c r="W50" s="181"/>
      <c r="X50" s="181"/>
      <c r="Y50" s="181"/>
      <c r="Z50" s="181"/>
      <c r="AA50" s="181"/>
      <c r="AB50" s="181"/>
      <c r="AC50" s="181"/>
      <c r="AD50" s="181"/>
      <c r="AE50" s="181"/>
      <c r="AF50" s="181"/>
      <c r="AG50" s="181"/>
      <c r="AH50" s="181"/>
      <c r="AI50" s="181"/>
      <c r="AJ50" s="181"/>
      <c r="AK50" s="181"/>
      <c r="AL50" s="181"/>
      <c r="AM50" s="181"/>
      <c r="AN50" s="181"/>
      <c r="AO50" s="181"/>
      <c r="AP50" s="181"/>
      <c r="AQ50" s="181"/>
      <c r="AR50" s="181"/>
      <c r="AS50" s="181"/>
      <c r="AT50" s="181"/>
      <c r="AU50" s="181"/>
      <c r="AV50" s="181"/>
      <c r="AW50" s="181"/>
      <c r="AX50" s="181"/>
      <c r="AY50" s="181"/>
      <c r="AZ50" s="181"/>
      <c r="BA50" s="338"/>
    </row>
    <row r="51" spans="1:53" s="134" customFormat="1">
      <c r="A51" s="171"/>
      <c r="B51" s="929" t="s">
        <v>180</v>
      </c>
      <c r="C51" s="934"/>
      <c r="D51" s="934"/>
      <c r="E51" s="1153"/>
      <c r="F51" s="1154"/>
      <c r="G51" s="195"/>
      <c r="H51" s="196"/>
      <c r="I51" s="196"/>
      <c r="J51" s="196"/>
      <c r="K51" s="196"/>
      <c r="L51" s="196"/>
      <c r="M51" s="196"/>
      <c r="N51" s="196"/>
      <c r="O51" s="196"/>
      <c r="P51" s="196"/>
      <c r="Q51" s="196"/>
      <c r="R51" s="196"/>
      <c r="S51" s="196"/>
      <c r="T51" s="196"/>
      <c r="U51" s="196"/>
      <c r="V51" s="196"/>
      <c r="W51" s="196"/>
      <c r="X51" s="196"/>
      <c r="Y51" s="196"/>
      <c r="Z51" s="196"/>
      <c r="AA51" s="196"/>
      <c r="AB51" s="196"/>
      <c r="AC51" s="196"/>
      <c r="AD51" s="196"/>
      <c r="AE51" s="196"/>
      <c r="AF51" s="196"/>
      <c r="AG51" s="196"/>
      <c r="AH51" s="196"/>
      <c r="AI51" s="196"/>
      <c r="AJ51" s="196"/>
      <c r="AK51" s="196"/>
      <c r="AL51" s="196"/>
      <c r="AM51" s="196"/>
      <c r="AN51" s="196"/>
      <c r="AO51" s="196"/>
      <c r="AP51" s="196"/>
      <c r="AQ51" s="196"/>
      <c r="AR51" s="196"/>
      <c r="AS51" s="196"/>
      <c r="AT51" s="196"/>
      <c r="AU51" s="196"/>
      <c r="AV51" s="196"/>
      <c r="AW51" s="196"/>
      <c r="AX51" s="196"/>
      <c r="AY51" s="196"/>
      <c r="AZ51" s="196"/>
    </row>
    <row r="52" spans="1:53" s="160" customFormat="1">
      <c r="A52" s="171"/>
      <c r="B52" s="928" t="s">
        <v>1459</v>
      </c>
      <c r="C52" s="934"/>
      <c r="D52" s="934"/>
      <c r="E52" s="1153"/>
      <c r="F52" s="1154"/>
      <c r="G52" s="192"/>
      <c r="H52" s="194"/>
      <c r="I52" s="194"/>
      <c r="J52" s="194"/>
      <c r="K52" s="194"/>
      <c r="L52" s="194"/>
      <c r="M52" s="194"/>
      <c r="N52" s="194"/>
      <c r="O52" s="194"/>
      <c r="P52" s="194"/>
      <c r="Q52" s="194"/>
      <c r="R52" s="194"/>
      <c r="S52" s="194"/>
      <c r="T52" s="194"/>
      <c r="U52" s="194"/>
      <c r="V52" s="185"/>
      <c r="W52" s="185"/>
      <c r="X52" s="185"/>
      <c r="Y52" s="185"/>
      <c r="Z52" s="185"/>
      <c r="AA52" s="185"/>
      <c r="AB52" s="185"/>
      <c r="AC52" s="185"/>
      <c r="AD52" s="185"/>
      <c r="AE52" s="185"/>
      <c r="AF52" s="185"/>
      <c r="AG52" s="185"/>
      <c r="AH52" s="185"/>
      <c r="AI52" s="185"/>
      <c r="AJ52" s="185"/>
      <c r="AK52" s="185"/>
      <c r="AL52" s="185"/>
      <c r="AM52" s="185"/>
      <c r="AN52" s="185"/>
      <c r="AO52" s="185"/>
      <c r="AP52" s="185"/>
      <c r="AQ52" s="185"/>
      <c r="AR52" s="185"/>
      <c r="AS52" s="185"/>
      <c r="AT52" s="185"/>
      <c r="AU52" s="185"/>
      <c r="AV52" s="185"/>
      <c r="AW52" s="185"/>
      <c r="AX52" s="185"/>
      <c r="AY52" s="185"/>
      <c r="AZ52" s="185"/>
    </row>
    <row r="53" spans="1:53" s="160" customFormat="1" ht="26.4">
      <c r="A53" s="171"/>
      <c r="B53" s="929" t="s">
        <v>182</v>
      </c>
      <c r="C53" s="934"/>
      <c r="D53" s="934"/>
      <c r="E53" s="1153"/>
      <c r="F53" s="1154"/>
      <c r="G53" s="192"/>
      <c r="H53" s="194"/>
      <c r="I53" s="194"/>
      <c r="J53" s="194"/>
      <c r="K53" s="194"/>
      <c r="L53" s="194"/>
      <c r="M53" s="194"/>
      <c r="N53" s="194"/>
      <c r="O53" s="194"/>
      <c r="P53" s="194"/>
      <c r="Q53" s="194"/>
      <c r="R53" s="194"/>
      <c r="S53" s="194"/>
      <c r="T53" s="194"/>
      <c r="U53" s="194"/>
      <c r="V53" s="185"/>
      <c r="W53" s="185"/>
      <c r="X53" s="185"/>
      <c r="Y53" s="185"/>
      <c r="Z53" s="185"/>
      <c r="AA53" s="185"/>
      <c r="AB53" s="185"/>
      <c r="AC53" s="185"/>
      <c r="AD53" s="185"/>
      <c r="AE53" s="185"/>
      <c r="AF53" s="185"/>
      <c r="AG53" s="185"/>
      <c r="AH53" s="185"/>
      <c r="AI53" s="185"/>
      <c r="AJ53" s="185"/>
      <c r="AK53" s="185"/>
      <c r="AL53" s="185"/>
      <c r="AM53" s="185"/>
      <c r="AN53" s="185"/>
      <c r="AO53" s="185"/>
      <c r="AP53" s="185"/>
      <c r="AQ53" s="185"/>
      <c r="AR53" s="185"/>
      <c r="AS53" s="185"/>
      <c r="AT53" s="185"/>
      <c r="AU53" s="185"/>
      <c r="AV53" s="185"/>
      <c r="AW53" s="185"/>
      <c r="AX53" s="185"/>
      <c r="AY53" s="185"/>
      <c r="AZ53" s="185"/>
    </row>
    <row r="54" spans="1:53" s="187" customFormat="1" ht="26.4">
      <c r="A54" s="171"/>
      <c r="B54" s="929" t="s">
        <v>194</v>
      </c>
      <c r="C54" s="934"/>
      <c r="D54" s="934"/>
      <c r="E54" s="1153"/>
      <c r="F54" s="1154"/>
      <c r="G54" s="192"/>
      <c r="H54" s="194"/>
      <c r="I54" s="194"/>
      <c r="J54" s="194"/>
      <c r="K54" s="194"/>
      <c r="L54" s="194"/>
      <c r="M54" s="194"/>
      <c r="N54" s="194"/>
      <c r="O54" s="194"/>
      <c r="P54" s="194"/>
      <c r="Q54" s="194"/>
      <c r="R54" s="194"/>
      <c r="S54" s="194"/>
      <c r="T54" s="194"/>
      <c r="U54" s="194"/>
      <c r="V54" s="181"/>
      <c r="W54" s="181"/>
      <c r="X54" s="181"/>
      <c r="Y54" s="181"/>
      <c r="Z54" s="181"/>
      <c r="AA54" s="181"/>
      <c r="AB54" s="181"/>
      <c r="AC54" s="181"/>
      <c r="AD54" s="181"/>
      <c r="AE54" s="181"/>
      <c r="AF54" s="181"/>
      <c r="AG54" s="181"/>
      <c r="AH54" s="181"/>
      <c r="AI54" s="181"/>
      <c r="AJ54" s="181"/>
      <c r="AK54" s="181"/>
      <c r="AL54" s="181"/>
      <c r="AM54" s="181"/>
      <c r="AN54" s="181"/>
      <c r="AO54" s="181"/>
      <c r="AP54" s="181"/>
      <c r="AQ54" s="181"/>
      <c r="AR54" s="181"/>
      <c r="AS54" s="181"/>
      <c r="AT54" s="181"/>
      <c r="AU54" s="181"/>
      <c r="AV54" s="181"/>
      <c r="AW54" s="181"/>
      <c r="AX54" s="181"/>
      <c r="AY54" s="181"/>
      <c r="AZ54" s="181"/>
      <c r="BA54" s="338"/>
    </row>
    <row r="55" spans="1:53" s="187" customFormat="1">
      <c r="A55" s="171"/>
      <c r="B55" s="929" t="s">
        <v>183</v>
      </c>
      <c r="C55" s="934"/>
      <c r="D55" s="934"/>
      <c r="E55" s="1153"/>
      <c r="F55" s="1154"/>
      <c r="G55" s="339"/>
      <c r="H55" s="174"/>
      <c r="I55" s="175"/>
      <c r="J55" s="176"/>
      <c r="K55" s="177"/>
      <c r="L55" s="178"/>
      <c r="M55" s="173"/>
      <c r="N55" s="174"/>
      <c r="O55" s="175"/>
      <c r="P55" s="176"/>
      <c r="Q55" s="177"/>
      <c r="R55" s="178"/>
      <c r="S55" s="173"/>
      <c r="T55" s="174"/>
      <c r="U55" s="175"/>
      <c r="V55" s="181"/>
      <c r="W55" s="181"/>
      <c r="X55" s="181"/>
      <c r="Y55" s="181"/>
      <c r="Z55" s="181"/>
      <c r="AA55" s="181"/>
      <c r="AB55" s="181"/>
      <c r="AC55" s="181"/>
      <c r="AD55" s="181"/>
      <c r="AE55" s="181"/>
      <c r="AF55" s="181"/>
      <c r="AG55" s="181"/>
      <c r="AH55" s="181"/>
      <c r="AI55" s="181"/>
      <c r="AJ55" s="181"/>
      <c r="AK55" s="181"/>
      <c r="AL55" s="181"/>
      <c r="AM55" s="181"/>
      <c r="AN55" s="181"/>
      <c r="AO55" s="181"/>
      <c r="AP55" s="181"/>
      <c r="AQ55" s="181"/>
      <c r="AR55" s="181"/>
      <c r="AS55" s="181"/>
      <c r="AT55" s="181"/>
      <c r="AU55" s="181"/>
      <c r="AV55" s="181"/>
      <c r="AW55" s="181"/>
      <c r="AX55" s="181"/>
      <c r="AY55" s="181"/>
      <c r="AZ55" s="181"/>
      <c r="BA55" s="338"/>
    </row>
    <row r="56" spans="1:53" s="187" customFormat="1" ht="26.4">
      <c r="A56" s="171"/>
      <c r="B56" s="929" t="s">
        <v>184</v>
      </c>
      <c r="C56" s="934"/>
      <c r="D56" s="934"/>
      <c r="E56" s="1153"/>
      <c r="F56" s="1154"/>
      <c r="G56" s="340"/>
      <c r="H56" s="181"/>
      <c r="I56" s="181"/>
      <c r="J56" s="181"/>
      <c r="K56" s="181"/>
      <c r="L56" s="181"/>
      <c r="M56" s="181"/>
      <c r="N56" s="181"/>
      <c r="O56" s="181"/>
      <c r="P56" s="181"/>
      <c r="Q56" s="181"/>
      <c r="R56" s="181"/>
      <c r="S56" s="181"/>
      <c r="T56" s="181"/>
      <c r="U56" s="181"/>
      <c r="V56" s="181"/>
      <c r="W56" s="181"/>
      <c r="X56" s="181"/>
      <c r="Y56" s="181"/>
      <c r="Z56" s="181"/>
      <c r="AA56" s="181"/>
      <c r="AB56" s="181"/>
      <c r="AC56" s="181"/>
      <c r="AD56" s="181"/>
      <c r="AE56" s="181"/>
      <c r="AF56" s="181"/>
      <c r="AG56" s="181"/>
      <c r="AH56" s="181"/>
      <c r="AI56" s="181"/>
      <c r="AJ56" s="181"/>
      <c r="AK56" s="181"/>
      <c r="AL56" s="181"/>
      <c r="AM56" s="181"/>
      <c r="AN56" s="181"/>
      <c r="AO56" s="181"/>
      <c r="AP56" s="181"/>
      <c r="AQ56" s="181"/>
      <c r="AR56" s="181"/>
      <c r="AS56" s="181"/>
      <c r="AT56" s="181"/>
      <c r="AU56" s="181"/>
      <c r="AV56" s="181"/>
      <c r="AW56" s="181"/>
      <c r="AX56" s="181"/>
      <c r="AY56" s="181"/>
      <c r="AZ56" s="181"/>
      <c r="BA56" s="338"/>
    </row>
    <row r="57" spans="1:53" s="187" customFormat="1" ht="39.6">
      <c r="A57" s="171"/>
      <c r="B57" s="930" t="s">
        <v>185</v>
      </c>
      <c r="C57" s="934"/>
      <c r="D57" s="934"/>
      <c r="E57" s="1153"/>
      <c r="F57" s="1154"/>
      <c r="G57" s="340"/>
      <c r="H57" s="181"/>
      <c r="I57" s="181"/>
      <c r="J57" s="181"/>
      <c r="K57" s="181"/>
      <c r="L57" s="181"/>
      <c r="M57" s="181"/>
      <c r="N57" s="181"/>
      <c r="O57" s="181"/>
      <c r="P57" s="181"/>
      <c r="Q57" s="181"/>
      <c r="R57" s="181"/>
      <c r="S57" s="181"/>
      <c r="T57" s="181"/>
      <c r="U57" s="181"/>
      <c r="V57" s="181"/>
      <c r="W57" s="181"/>
      <c r="X57" s="181"/>
      <c r="Y57" s="181"/>
      <c r="Z57" s="181"/>
      <c r="AA57" s="181"/>
      <c r="AB57" s="181"/>
      <c r="AC57" s="181"/>
      <c r="AD57" s="181"/>
      <c r="AE57" s="181"/>
      <c r="AF57" s="181"/>
      <c r="AG57" s="181"/>
      <c r="AH57" s="181"/>
      <c r="AI57" s="181"/>
      <c r="AJ57" s="181"/>
      <c r="AK57" s="181"/>
      <c r="AL57" s="181"/>
      <c r="AM57" s="181"/>
      <c r="AN57" s="181"/>
      <c r="AO57" s="181"/>
      <c r="AP57" s="181"/>
      <c r="AQ57" s="181"/>
      <c r="AR57" s="181"/>
      <c r="AS57" s="181"/>
      <c r="AT57" s="181"/>
      <c r="AU57" s="181"/>
      <c r="AV57" s="181"/>
      <c r="AW57" s="181"/>
      <c r="AX57" s="181"/>
      <c r="AY57" s="181"/>
      <c r="AZ57" s="181"/>
      <c r="BA57" s="338"/>
    </row>
    <row r="58" spans="1:53" s="187" customFormat="1" ht="26.4">
      <c r="A58" s="171"/>
      <c r="B58" s="929" t="s">
        <v>186</v>
      </c>
      <c r="C58" s="934"/>
      <c r="D58" s="934"/>
      <c r="E58" s="1153"/>
      <c r="F58" s="1154"/>
      <c r="G58" s="340"/>
      <c r="H58" s="181"/>
      <c r="I58" s="181"/>
      <c r="J58" s="181"/>
      <c r="K58" s="181"/>
      <c r="L58" s="181"/>
      <c r="M58" s="181"/>
      <c r="N58" s="181"/>
      <c r="O58" s="181"/>
      <c r="P58" s="181"/>
      <c r="Q58" s="181"/>
      <c r="R58" s="181"/>
      <c r="S58" s="181"/>
      <c r="T58" s="181"/>
      <c r="U58" s="181"/>
      <c r="V58" s="181"/>
      <c r="W58" s="181"/>
      <c r="X58" s="181"/>
      <c r="Y58" s="181"/>
      <c r="Z58" s="181"/>
      <c r="AA58" s="181"/>
      <c r="AB58" s="181"/>
      <c r="AC58" s="181"/>
      <c r="AD58" s="181"/>
      <c r="AE58" s="181"/>
      <c r="AF58" s="181"/>
      <c r="AG58" s="181"/>
      <c r="AH58" s="181"/>
      <c r="AI58" s="181"/>
      <c r="AJ58" s="181"/>
      <c r="AK58" s="181"/>
      <c r="AL58" s="181"/>
      <c r="AM58" s="181"/>
      <c r="AN58" s="181"/>
      <c r="AO58" s="181"/>
      <c r="AP58" s="181"/>
      <c r="AQ58" s="181"/>
      <c r="AR58" s="181"/>
      <c r="AS58" s="181"/>
      <c r="AT58" s="181"/>
      <c r="AU58" s="181"/>
      <c r="AV58" s="181"/>
      <c r="AW58" s="181"/>
      <c r="AX58" s="181"/>
      <c r="AY58" s="181"/>
      <c r="AZ58" s="181"/>
      <c r="BA58" s="338"/>
    </row>
    <row r="59" spans="1:53" s="201" customFormat="1">
      <c r="A59" s="171"/>
      <c r="B59" s="929" t="s">
        <v>187</v>
      </c>
      <c r="C59" s="183"/>
      <c r="D59" s="934"/>
      <c r="E59" s="1153"/>
      <c r="F59" s="1154"/>
      <c r="G59" s="153"/>
      <c r="H59" s="154"/>
      <c r="I59" s="154"/>
      <c r="J59" s="154"/>
      <c r="K59" s="154"/>
      <c r="L59" s="154"/>
      <c r="M59" s="154"/>
      <c r="N59" s="154"/>
      <c r="O59" s="154"/>
      <c r="P59" s="154"/>
      <c r="Q59" s="154"/>
      <c r="R59" s="154"/>
      <c r="S59" s="154"/>
      <c r="T59" s="154"/>
      <c r="U59" s="154"/>
      <c r="V59" s="341"/>
      <c r="W59" s="341"/>
      <c r="X59" s="341"/>
      <c r="Y59" s="341"/>
      <c r="Z59" s="341"/>
      <c r="AA59" s="341"/>
      <c r="AB59" s="341"/>
      <c r="AC59" s="341"/>
      <c r="AD59" s="341"/>
      <c r="AE59" s="341"/>
      <c r="AF59" s="341"/>
      <c r="AG59" s="341"/>
      <c r="AH59" s="341"/>
      <c r="AI59" s="341"/>
      <c r="AJ59" s="341"/>
      <c r="AK59" s="341"/>
      <c r="AL59" s="341"/>
      <c r="AM59" s="341"/>
      <c r="AN59" s="341"/>
      <c r="AO59" s="341"/>
      <c r="AP59" s="341"/>
      <c r="AQ59" s="341"/>
      <c r="AR59" s="341"/>
      <c r="AS59" s="341"/>
      <c r="AT59" s="341"/>
      <c r="AU59" s="341"/>
      <c r="AV59" s="341"/>
      <c r="AW59" s="341"/>
      <c r="AX59" s="341"/>
      <c r="AY59" s="341"/>
      <c r="AZ59" s="341"/>
    </row>
    <row r="60" spans="1:53" s="155" customFormat="1" ht="26.4">
      <c r="A60" s="171"/>
      <c r="B60" s="929" t="s">
        <v>188</v>
      </c>
      <c r="C60" s="183"/>
      <c r="D60" s="934"/>
      <c r="E60" s="1153"/>
      <c r="F60" s="1154"/>
      <c r="G60" s="186"/>
      <c r="H60" s="185"/>
      <c r="I60" s="185"/>
      <c r="J60" s="185"/>
      <c r="K60" s="185"/>
      <c r="L60" s="185"/>
      <c r="M60" s="185"/>
      <c r="N60" s="185"/>
      <c r="O60" s="185"/>
      <c r="P60" s="185"/>
      <c r="Q60" s="185"/>
      <c r="R60" s="185"/>
      <c r="S60" s="185"/>
      <c r="T60" s="185"/>
      <c r="U60" s="185"/>
      <c r="V60" s="154"/>
      <c r="W60" s="154"/>
      <c r="X60" s="154"/>
      <c r="Y60" s="154"/>
      <c r="Z60" s="154"/>
      <c r="AA60" s="154"/>
      <c r="AB60" s="154"/>
      <c r="AC60" s="154"/>
      <c r="AD60" s="154"/>
      <c r="AE60" s="154"/>
      <c r="AF60" s="154"/>
      <c r="AG60" s="154"/>
      <c r="AH60" s="154"/>
      <c r="AI60" s="154"/>
      <c r="AJ60" s="154"/>
      <c r="AK60" s="154"/>
      <c r="AL60" s="154"/>
      <c r="AM60" s="154"/>
      <c r="AN60" s="154"/>
      <c r="AO60" s="154"/>
      <c r="AP60" s="154"/>
      <c r="AQ60" s="154"/>
      <c r="AR60" s="154"/>
      <c r="AS60" s="154"/>
      <c r="AT60" s="154"/>
      <c r="AU60" s="154"/>
      <c r="AV60" s="154"/>
      <c r="AW60" s="154"/>
      <c r="AX60" s="154"/>
      <c r="AY60" s="154"/>
      <c r="AZ60" s="154"/>
    </row>
    <row r="61" spans="1:53" s="160" customFormat="1" ht="66">
      <c r="A61" s="171"/>
      <c r="B61" s="929" t="s">
        <v>189</v>
      </c>
      <c r="C61" s="183"/>
      <c r="D61" s="934"/>
      <c r="E61" s="1153"/>
      <c r="F61" s="1154"/>
      <c r="G61" s="186"/>
      <c r="H61" s="185"/>
      <c r="I61" s="185"/>
      <c r="J61" s="185"/>
      <c r="K61" s="185"/>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5"/>
      <c r="AL61" s="185"/>
      <c r="AM61" s="185"/>
      <c r="AN61" s="185"/>
      <c r="AO61" s="185"/>
      <c r="AP61" s="185"/>
      <c r="AQ61" s="185"/>
      <c r="AR61" s="185"/>
      <c r="AS61" s="185"/>
      <c r="AT61" s="185"/>
      <c r="AU61" s="185"/>
      <c r="AV61" s="185"/>
      <c r="AW61" s="185"/>
      <c r="AX61" s="185"/>
      <c r="AY61" s="185"/>
      <c r="AZ61" s="185"/>
    </row>
    <row r="62" spans="1:53" s="134" customFormat="1" ht="26.4">
      <c r="A62" s="961"/>
      <c r="B62" s="935" t="s">
        <v>190</v>
      </c>
      <c r="C62" s="936"/>
      <c r="D62" s="937"/>
      <c r="E62" s="1159"/>
      <c r="F62" s="1156"/>
      <c r="G62" s="186"/>
      <c r="H62" s="185"/>
      <c r="I62" s="185"/>
      <c r="J62" s="185"/>
      <c r="K62" s="185"/>
      <c r="L62" s="185"/>
      <c r="M62" s="185"/>
      <c r="N62" s="185"/>
      <c r="O62" s="185"/>
      <c r="P62" s="185"/>
      <c r="Q62" s="185"/>
      <c r="R62" s="185"/>
      <c r="S62" s="185"/>
      <c r="T62" s="185"/>
      <c r="U62" s="185"/>
      <c r="V62" s="196"/>
      <c r="W62" s="196"/>
      <c r="X62" s="196"/>
      <c r="Y62" s="196"/>
      <c r="Z62" s="196"/>
      <c r="AA62" s="196"/>
      <c r="AB62" s="196"/>
      <c r="AC62" s="196"/>
      <c r="AD62" s="196"/>
      <c r="AE62" s="196"/>
      <c r="AF62" s="196"/>
      <c r="AG62" s="196"/>
      <c r="AH62" s="196"/>
      <c r="AI62" s="196"/>
      <c r="AJ62" s="196"/>
      <c r="AK62" s="196"/>
      <c r="AL62" s="196"/>
      <c r="AM62" s="196"/>
      <c r="AN62" s="196"/>
      <c r="AO62" s="196"/>
      <c r="AP62" s="196"/>
      <c r="AQ62" s="196"/>
      <c r="AR62" s="196"/>
      <c r="AS62" s="196"/>
      <c r="AT62" s="196"/>
      <c r="AU62" s="196"/>
      <c r="AV62" s="196"/>
      <c r="AW62" s="196"/>
      <c r="AX62" s="196"/>
      <c r="AY62" s="196"/>
      <c r="AZ62" s="196"/>
    </row>
    <row r="63" spans="1:53" s="184" customFormat="1" ht="145.19999999999999">
      <c r="A63" s="188"/>
      <c r="B63" s="940" t="s">
        <v>1460</v>
      </c>
      <c r="C63" s="190"/>
      <c r="D63" s="939"/>
      <c r="E63" s="1151"/>
      <c r="F63" s="1154"/>
      <c r="G63" s="186"/>
      <c r="H63" s="185"/>
      <c r="I63" s="185"/>
      <c r="J63" s="185"/>
      <c r="K63" s="185"/>
      <c r="L63" s="185"/>
      <c r="M63" s="185"/>
      <c r="N63" s="185"/>
      <c r="O63" s="185"/>
      <c r="P63" s="185"/>
      <c r="Q63" s="185"/>
      <c r="R63" s="185"/>
      <c r="S63" s="185"/>
      <c r="T63" s="185"/>
      <c r="U63" s="185"/>
      <c r="V63" s="342"/>
      <c r="W63" s="342"/>
      <c r="X63" s="342"/>
      <c r="Y63" s="342"/>
      <c r="Z63" s="342"/>
      <c r="AA63" s="342"/>
      <c r="AB63" s="342"/>
      <c r="AC63" s="342"/>
      <c r="AD63" s="342"/>
      <c r="AE63" s="342"/>
      <c r="AF63" s="342"/>
      <c r="AG63" s="342"/>
      <c r="AH63" s="342"/>
      <c r="AI63" s="342"/>
      <c r="AJ63" s="342"/>
      <c r="AK63" s="342"/>
      <c r="AL63" s="342"/>
      <c r="AM63" s="342"/>
      <c r="AN63" s="342"/>
      <c r="AO63" s="342"/>
      <c r="AP63" s="342"/>
      <c r="AQ63" s="342"/>
      <c r="AR63" s="342"/>
      <c r="AS63" s="342"/>
      <c r="AT63" s="342"/>
      <c r="AU63" s="342"/>
      <c r="AV63" s="342"/>
      <c r="AW63" s="342"/>
      <c r="AX63" s="342"/>
      <c r="AY63" s="342"/>
      <c r="AZ63" s="342"/>
    </row>
    <row r="64" spans="1:53" s="172" customFormat="1" ht="26.4">
      <c r="A64" s="188"/>
      <c r="B64" s="938" t="s">
        <v>195</v>
      </c>
      <c r="C64" s="190"/>
      <c r="D64" s="939"/>
      <c r="E64" s="1151"/>
      <c r="F64" s="1154"/>
      <c r="G64" s="186"/>
      <c r="H64" s="185"/>
      <c r="I64" s="185"/>
      <c r="J64" s="185"/>
      <c r="K64" s="185"/>
      <c r="L64" s="185"/>
      <c r="M64" s="185"/>
      <c r="N64" s="185"/>
      <c r="O64" s="185"/>
      <c r="P64" s="185"/>
      <c r="Q64" s="185"/>
      <c r="R64" s="185"/>
      <c r="S64" s="185"/>
      <c r="T64" s="185"/>
      <c r="U64" s="185"/>
      <c r="V64" s="194"/>
      <c r="W64" s="194"/>
      <c r="X64" s="194"/>
      <c r="Y64" s="194"/>
      <c r="Z64" s="194"/>
      <c r="AA64" s="194"/>
      <c r="AB64" s="194"/>
      <c r="AC64" s="194"/>
      <c r="AD64" s="194"/>
      <c r="AE64" s="194"/>
      <c r="AF64" s="194"/>
      <c r="AG64" s="194"/>
      <c r="AH64" s="194"/>
      <c r="AI64" s="194"/>
      <c r="AJ64" s="194"/>
      <c r="AK64" s="194"/>
      <c r="AL64" s="194"/>
      <c r="AM64" s="194"/>
      <c r="AN64" s="194"/>
      <c r="AO64" s="194"/>
      <c r="AP64" s="194"/>
      <c r="AQ64" s="194"/>
      <c r="AR64" s="194"/>
      <c r="AS64" s="194"/>
      <c r="AT64" s="194"/>
      <c r="AU64" s="194"/>
      <c r="AV64" s="194"/>
      <c r="AW64" s="194"/>
      <c r="AX64" s="194"/>
      <c r="AY64" s="194"/>
      <c r="AZ64" s="194"/>
    </row>
    <row r="65" spans="1:53" s="172" customFormat="1" ht="118.8">
      <c r="A65" s="189"/>
      <c r="B65" s="940" t="s">
        <v>1461</v>
      </c>
      <c r="C65" s="191"/>
      <c r="D65" s="933"/>
      <c r="E65" s="1151"/>
      <c r="F65" s="1157"/>
      <c r="G65" s="195"/>
      <c r="H65" s="196"/>
      <c r="I65" s="196"/>
      <c r="J65" s="196"/>
      <c r="K65" s="196"/>
      <c r="L65" s="196"/>
      <c r="M65" s="196"/>
      <c r="N65" s="196"/>
      <c r="O65" s="196"/>
      <c r="P65" s="196"/>
      <c r="Q65" s="196"/>
      <c r="R65" s="196"/>
      <c r="S65" s="196"/>
      <c r="T65" s="196"/>
      <c r="U65" s="196"/>
      <c r="V65" s="194"/>
      <c r="W65" s="194"/>
      <c r="X65" s="194"/>
      <c r="Y65" s="194"/>
      <c r="Z65" s="194"/>
      <c r="AA65" s="194"/>
      <c r="AB65" s="194"/>
      <c r="AC65" s="194"/>
      <c r="AD65" s="194"/>
      <c r="AE65" s="194"/>
      <c r="AF65" s="194"/>
      <c r="AG65" s="194"/>
      <c r="AH65" s="194"/>
      <c r="AI65" s="194"/>
      <c r="AJ65" s="194"/>
      <c r="AK65" s="194"/>
      <c r="AL65" s="194"/>
      <c r="AM65" s="194"/>
      <c r="AN65" s="194"/>
      <c r="AO65" s="194"/>
      <c r="AP65" s="194"/>
      <c r="AQ65" s="194"/>
      <c r="AR65" s="194"/>
      <c r="AS65" s="194"/>
      <c r="AT65" s="194"/>
      <c r="AU65" s="194"/>
      <c r="AV65" s="194"/>
      <c r="AW65" s="194"/>
      <c r="AX65" s="194"/>
      <c r="AY65" s="194"/>
      <c r="AZ65" s="194"/>
    </row>
    <row r="66" spans="1:53" s="187" customFormat="1" ht="105.6">
      <c r="A66" s="189"/>
      <c r="B66" s="940" t="s">
        <v>1462</v>
      </c>
      <c r="C66" s="191"/>
      <c r="D66" s="933"/>
      <c r="E66" s="1151"/>
      <c r="F66" s="1152"/>
      <c r="G66" s="339"/>
      <c r="H66" s="193"/>
      <c r="I66" s="175"/>
      <c r="J66" s="176"/>
      <c r="K66" s="177"/>
      <c r="L66" s="178"/>
      <c r="M66" s="173"/>
      <c r="N66" s="174"/>
      <c r="O66" s="175"/>
      <c r="P66" s="176"/>
      <c r="Q66" s="177"/>
      <c r="R66" s="178"/>
      <c r="S66" s="173"/>
      <c r="T66" s="174"/>
      <c r="U66" s="175"/>
      <c r="V66" s="181"/>
      <c r="W66" s="181"/>
      <c r="X66" s="181"/>
      <c r="Y66" s="181"/>
      <c r="Z66" s="181"/>
      <c r="AA66" s="181"/>
      <c r="AB66" s="181"/>
      <c r="AC66" s="181"/>
      <c r="AD66" s="181"/>
      <c r="AE66" s="181"/>
      <c r="AF66" s="181"/>
      <c r="AG66" s="181"/>
      <c r="AH66" s="181"/>
      <c r="AI66" s="181"/>
      <c r="AJ66" s="181"/>
      <c r="AK66" s="181"/>
      <c r="AL66" s="181"/>
      <c r="AM66" s="181"/>
      <c r="AN66" s="181"/>
      <c r="AO66" s="181"/>
      <c r="AP66" s="181"/>
      <c r="AQ66" s="181"/>
      <c r="AR66" s="181"/>
      <c r="AS66" s="181"/>
      <c r="AT66" s="181"/>
      <c r="AU66" s="181"/>
      <c r="AV66" s="181"/>
      <c r="AW66" s="181"/>
      <c r="AX66" s="181"/>
      <c r="AY66" s="181"/>
      <c r="AZ66" s="181"/>
      <c r="BA66" s="338"/>
    </row>
    <row r="67" spans="1:53" s="187" customFormat="1" ht="118.8">
      <c r="A67" s="189"/>
      <c r="B67" s="940" t="s">
        <v>1463</v>
      </c>
      <c r="C67" s="191"/>
      <c r="D67" s="933"/>
      <c r="E67" s="1151"/>
      <c r="F67" s="1157"/>
      <c r="G67" s="195"/>
      <c r="H67" s="196"/>
      <c r="I67" s="196"/>
      <c r="J67" s="196"/>
      <c r="K67" s="196"/>
      <c r="L67" s="196"/>
      <c r="M67" s="196"/>
      <c r="N67" s="196"/>
      <c r="O67" s="196"/>
      <c r="P67" s="196"/>
      <c r="Q67" s="196"/>
      <c r="R67" s="196"/>
      <c r="S67" s="196"/>
      <c r="T67" s="196"/>
      <c r="U67" s="196"/>
      <c r="V67" s="181"/>
      <c r="W67" s="181"/>
      <c r="X67" s="181"/>
      <c r="Y67" s="181"/>
      <c r="Z67" s="181"/>
      <c r="AA67" s="181"/>
      <c r="AB67" s="181"/>
      <c r="AC67" s="181"/>
      <c r="AD67" s="181"/>
      <c r="AE67" s="181"/>
      <c r="AF67" s="181"/>
      <c r="AG67" s="181"/>
      <c r="AH67" s="181"/>
      <c r="AI67" s="181"/>
      <c r="AJ67" s="181"/>
      <c r="AK67" s="181"/>
      <c r="AL67" s="181"/>
      <c r="AM67" s="181"/>
      <c r="AN67" s="181"/>
      <c r="AO67" s="181"/>
      <c r="AP67" s="181"/>
      <c r="AQ67" s="181"/>
      <c r="AR67" s="181"/>
      <c r="AS67" s="181"/>
      <c r="AT67" s="181"/>
      <c r="AU67" s="181"/>
      <c r="AV67" s="181"/>
      <c r="AW67" s="181"/>
      <c r="AX67" s="181"/>
      <c r="AY67" s="181"/>
      <c r="AZ67" s="181"/>
      <c r="BA67" s="338"/>
    </row>
    <row r="68" spans="1:53" s="187" customFormat="1" ht="112.8" customHeight="1">
      <c r="A68" s="189"/>
      <c r="B68" s="940" t="s">
        <v>202</v>
      </c>
      <c r="C68" s="191"/>
      <c r="D68" s="933"/>
      <c r="E68" s="1151"/>
      <c r="F68" s="1152"/>
      <c r="G68" s="339"/>
      <c r="H68" s="193"/>
      <c r="I68" s="175"/>
      <c r="J68" s="176"/>
      <c r="K68" s="177"/>
      <c r="L68" s="178"/>
      <c r="M68" s="173"/>
      <c r="N68" s="174"/>
      <c r="O68" s="175"/>
      <c r="P68" s="176"/>
      <c r="Q68" s="177"/>
      <c r="R68" s="178"/>
      <c r="S68" s="173"/>
      <c r="T68" s="174"/>
      <c r="U68" s="175"/>
      <c r="V68" s="181"/>
      <c r="W68" s="181"/>
      <c r="X68" s="181"/>
      <c r="Y68" s="181"/>
      <c r="Z68" s="181"/>
      <c r="AA68" s="181"/>
      <c r="AB68" s="181"/>
      <c r="AC68" s="181"/>
      <c r="AD68" s="181"/>
      <c r="AE68" s="181"/>
      <c r="AF68" s="181"/>
      <c r="AG68" s="181"/>
      <c r="AH68" s="181"/>
      <c r="AI68" s="181"/>
      <c r="AJ68" s="181"/>
      <c r="AK68" s="181"/>
      <c r="AL68" s="181"/>
      <c r="AM68" s="181"/>
      <c r="AN68" s="181"/>
      <c r="AO68" s="181"/>
      <c r="AP68" s="181"/>
      <c r="AQ68" s="181"/>
      <c r="AR68" s="181"/>
      <c r="AS68" s="181"/>
      <c r="AT68" s="181"/>
      <c r="AU68" s="181"/>
      <c r="AV68" s="181"/>
      <c r="AW68" s="181"/>
      <c r="AX68" s="181"/>
      <c r="AY68" s="181"/>
      <c r="AZ68" s="181"/>
      <c r="BA68" s="338"/>
    </row>
    <row r="69" spans="1:53" s="187" customFormat="1" ht="21.6" customHeight="1">
      <c r="A69" s="189"/>
      <c r="B69" s="940" t="s">
        <v>1464</v>
      </c>
      <c r="C69" s="191"/>
      <c r="D69" s="933"/>
      <c r="E69" s="1151"/>
      <c r="F69" s="1152"/>
      <c r="G69" s="339"/>
      <c r="H69" s="193"/>
      <c r="I69" s="175"/>
      <c r="J69" s="176"/>
      <c r="K69" s="177"/>
      <c r="L69" s="178"/>
      <c r="M69" s="173"/>
      <c r="N69" s="174"/>
      <c r="O69" s="175"/>
      <c r="P69" s="176"/>
      <c r="Q69" s="177"/>
      <c r="R69" s="178"/>
      <c r="S69" s="173"/>
      <c r="T69" s="174"/>
      <c r="U69" s="175"/>
      <c r="V69" s="181"/>
      <c r="W69" s="181"/>
      <c r="X69" s="181"/>
      <c r="Y69" s="181"/>
      <c r="Z69" s="181"/>
      <c r="AA69" s="181"/>
      <c r="AB69" s="181"/>
      <c r="AC69" s="181"/>
      <c r="AD69" s="181"/>
      <c r="AE69" s="181"/>
      <c r="AF69" s="181"/>
      <c r="AG69" s="181"/>
      <c r="AH69" s="181"/>
      <c r="AI69" s="181"/>
      <c r="AJ69" s="181"/>
      <c r="AK69" s="181"/>
      <c r="AL69" s="181"/>
      <c r="AM69" s="181"/>
      <c r="AN69" s="181"/>
      <c r="AO69" s="181"/>
      <c r="AP69" s="181"/>
      <c r="AQ69" s="181"/>
      <c r="AR69" s="181"/>
      <c r="AS69" s="181"/>
      <c r="AT69" s="181"/>
      <c r="AU69" s="181"/>
      <c r="AV69" s="181"/>
      <c r="AW69" s="181"/>
      <c r="AX69" s="181"/>
      <c r="AY69" s="181"/>
      <c r="AZ69" s="181"/>
      <c r="BA69" s="338"/>
    </row>
    <row r="70" spans="1:53" s="187" customFormat="1" ht="52.8">
      <c r="A70" s="208"/>
      <c r="B70" s="209" t="s">
        <v>1465</v>
      </c>
      <c r="C70" s="210"/>
      <c r="D70" s="211"/>
      <c r="E70" s="1159"/>
      <c r="F70" s="1166"/>
      <c r="G70" s="340"/>
      <c r="H70" s="193"/>
      <c r="I70" s="181"/>
      <c r="J70" s="181"/>
      <c r="K70" s="181"/>
      <c r="L70" s="181"/>
      <c r="M70" s="181"/>
      <c r="N70" s="181"/>
      <c r="O70" s="181"/>
      <c r="P70" s="181"/>
      <c r="Q70" s="181"/>
      <c r="R70" s="181"/>
      <c r="S70" s="181"/>
      <c r="T70" s="181"/>
      <c r="U70" s="181"/>
      <c r="V70" s="181"/>
      <c r="W70" s="181"/>
      <c r="X70" s="181"/>
      <c r="Y70" s="181"/>
      <c r="Z70" s="181"/>
      <c r="AA70" s="181"/>
      <c r="AB70" s="181"/>
      <c r="AC70" s="181"/>
      <c r="AD70" s="181"/>
      <c r="AE70" s="181"/>
      <c r="AF70" s="181"/>
      <c r="AG70" s="181"/>
      <c r="AH70" s="181"/>
      <c r="AI70" s="181"/>
      <c r="AJ70" s="181"/>
      <c r="AK70" s="181"/>
      <c r="AL70" s="181"/>
      <c r="AM70" s="181"/>
      <c r="AN70" s="181"/>
      <c r="AO70" s="181"/>
      <c r="AP70" s="181"/>
      <c r="AQ70" s="181"/>
      <c r="AR70" s="181"/>
      <c r="AS70" s="181"/>
      <c r="AT70" s="181"/>
      <c r="AU70" s="181"/>
      <c r="AV70" s="181"/>
      <c r="AW70" s="181"/>
      <c r="AX70" s="181"/>
      <c r="AY70" s="181"/>
      <c r="AZ70" s="181"/>
      <c r="BA70" s="338"/>
    </row>
    <row r="71" spans="1:53" s="187" customFormat="1" ht="54" customHeight="1">
      <c r="A71" s="189"/>
      <c r="B71" s="941" t="s">
        <v>1466</v>
      </c>
      <c r="C71" s="205"/>
      <c r="D71" s="933"/>
      <c r="E71" s="1151"/>
      <c r="F71" s="1152"/>
      <c r="G71" s="340"/>
      <c r="H71" s="193"/>
      <c r="I71" s="181"/>
      <c r="J71" s="181"/>
      <c r="K71" s="181"/>
      <c r="L71" s="181"/>
      <c r="M71" s="181"/>
      <c r="N71" s="181"/>
      <c r="O71" s="181"/>
      <c r="P71" s="181"/>
      <c r="Q71" s="181"/>
      <c r="R71" s="181"/>
      <c r="S71" s="181"/>
      <c r="T71" s="181"/>
      <c r="U71" s="181"/>
      <c r="V71" s="181"/>
      <c r="W71" s="181"/>
      <c r="X71" s="181"/>
      <c r="Y71" s="181"/>
      <c r="Z71" s="181"/>
      <c r="AA71" s="181"/>
      <c r="AB71" s="181"/>
      <c r="AC71" s="181"/>
      <c r="AD71" s="181"/>
      <c r="AE71" s="181"/>
      <c r="AF71" s="181"/>
      <c r="AG71" s="181"/>
      <c r="AH71" s="181"/>
      <c r="AI71" s="181"/>
      <c r="AJ71" s="181"/>
      <c r="AK71" s="181"/>
      <c r="AL71" s="181"/>
      <c r="AM71" s="181"/>
      <c r="AN71" s="181"/>
      <c r="AO71" s="181"/>
      <c r="AP71" s="181"/>
      <c r="AQ71" s="181"/>
      <c r="AR71" s="181"/>
      <c r="AS71" s="181"/>
      <c r="AT71" s="181"/>
      <c r="AU71" s="181"/>
      <c r="AV71" s="181"/>
      <c r="AW71" s="181"/>
      <c r="AX71" s="181"/>
      <c r="AY71" s="181"/>
      <c r="AZ71" s="181"/>
      <c r="BA71" s="338"/>
    </row>
    <row r="72" spans="1:53" s="187" customFormat="1" ht="39.6">
      <c r="A72" s="204"/>
      <c r="B72" s="941" t="s">
        <v>1467</v>
      </c>
      <c r="C72" s="205"/>
      <c r="D72" s="942"/>
      <c r="E72" s="1161"/>
      <c r="F72" s="1157"/>
      <c r="G72" s="340"/>
      <c r="H72" s="206"/>
      <c r="I72" s="181"/>
      <c r="J72" s="181"/>
      <c r="K72" s="181"/>
      <c r="L72" s="181"/>
      <c r="M72" s="181"/>
      <c r="N72" s="181"/>
      <c r="O72" s="181"/>
      <c r="P72" s="181"/>
      <c r="Q72" s="181"/>
      <c r="R72" s="181"/>
      <c r="S72" s="181"/>
      <c r="T72" s="181"/>
      <c r="U72" s="181"/>
      <c r="V72" s="181"/>
      <c r="W72" s="181"/>
      <c r="X72" s="181"/>
      <c r="Y72" s="181"/>
      <c r="Z72" s="181"/>
      <c r="AA72" s="181"/>
      <c r="AB72" s="181"/>
      <c r="AC72" s="181"/>
      <c r="AD72" s="181"/>
      <c r="AE72" s="181"/>
      <c r="AF72" s="181"/>
      <c r="AG72" s="181"/>
      <c r="AH72" s="181"/>
      <c r="AI72" s="181"/>
      <c r="AJ72" s="181"/>
      <c r="AK72" s="181"/>
      <c r="AL72" s="181"/>
      <c r="AM72" s="181"/>
      <c r="AN72" s="181"/>
      <c r="AO72" s="181"/>
      <c r="AP72" s="181"/>
      <c r="AQ72" s="181"/>
      <c r="AR72" s="181"/>
      <c r="AS72" s="181"/>
      <c r="AT72" s="181"/>
      <c r="AU72" s="181"/>
      <c r="AV72" s="181"/>
      <c r="AW72" s="181"/>
      <c r="AX72" s="181"/>
      <c r="AY72" s="181"/>
      <c r="AZ72" s="181"/>
      <c r="BA72" s="338"/>
    </row>
    <row r="73" spans="1:53" s="181" customFormat="1" ht="39.6">
      <c r="A73" s="204"/>
      <c r="B73" s="941" t="s">
        <v>1468</v>
      </c>
      <c r="C73" s="205"/>
      <c r="D73" s="942"/>
      <c r="E73" s="1161"/>
      <c r="F73" s="1157"/>
      <c r="G73" s="340"/>
      <c r="H73" s="206"/>
    </row>
    <row r="74" spans="1:53" s="181" customFormat="1" ht="52.8">
      <c r="A74" s="204"/>
      <c r="B74" s="941" t="s">
        <v>1469</v>
      </c>
      <c r="C74" s="205"/>
      <c r="D74" s="942"/>
      <c r="E74" s="1161"/>
      <c r="F74" s="1157"/>
      <c r="G74" s="340"/>
      <c r="H74" s="206"/>
    </row>
    <row r="75" spans="1:53" s="181" customFormat="1" ht="52.8">
      <c r="A75" s="204"/>
      <c r="B75" s="941" t="s">
        <v>1470</v>
      </c>
      <c r="C75" s="205"/>
      <c r="D75" s="942"/>
      <c r="E75" s="1161"/>
      <c r="F75" s="1157"/>
      <c r="G75" s="340"/>
      <c r="H75" s="206"/>
    </row>
    <row r="76" spans="1:53" s="181" customFormat="1" ht="39.6">
      <c r="A76" s="204"/>
      <c r="B76" s="945" t="s">
        <v>1471</v>
      </c>
      <c r="C76" s="205"/>
      <c r="D76" s="942"/>
      <c r="E76" s="1161"/>
      <c r="F76" s="1157"/>
      <c r="G76" s="340"/>
      <c r="H76" s="206"/>
    </row>
    <row r="77" spans="1:53" s="181" customFormat="1" ht="39.6">
      <c r="A77" s="204"/>
      <c r="B77" s="945" t="s">
        <v>1472</v>
      </c>
      <c r="C77" s="205"/>
      <c r="D77" s="942"/>
      <c r="E77" s="1161"/>
      <c r="F77" s="1157"/>
      <c r="G77" s="340"/>
      <c r="H77" s="206"/>
    </row>
    <row r="78" spans="1:53" s="181" customFormat="1" ht="39.6">
      <c r="A78" s="204"/>
      <c r="B78" s="945" t="s">
        <v>1473</v>
      </c>
      <c r="C78" s="205"/>
      <c r="D78" s="942"/>
      <c r="E78" s="1161"/>
      <c r="F78" s="1157"/>
      <c r="G78" s="340"/>
      <c r="H78" s="206"/>
    </row>
    <row r="79" spans="1:53" s="160" customFormat="1" ht="39.6">
      <c r="A79" s="171"/>
      <c r="B79" s="945" t="s">
        <v>1474</v>
      </c>
      <c r="C79" s="205"/>
      <c r="D79" s="942"/>
      <c r="E79" s="1161"/>
      <c r="F79" s="1154"/>
      <c r="G79" s="192"/>
      <c r="H79" s="194"/>
      <c r="I79" s="194"/>
      <c r="J79" s="194"/>
      <c r="K79" s="194"/>
      <c r="L79" s="194"/>
      <c r="M79" s="194"/>
      <c r="N79" s="194"/>
      <c r="O79" s="194"/>
      <c r="P79" s="194"/>
      <c r="Q79" s="194"/>
      <c r="R79" s="194"/>
      <c r="S79" s="194"/>
      <c r="T79" s="194"/>
      <c r="U79" s="194"/>
      <c r="V79" s="185"/>
      <c r="W79" s="185"/>
      <c r="X79" s="185"/>
      <c r="Y79" s="185"/>
      <c r="Z79" s="185"/>
      <c r="AA79" s="185"/>
      <c r="AB79" s="185"/>
      <c r="AC79" s="185"/>
      <c r="AD79" s="185"/>
      <c r="AE79" s="185"/>
      <c r="AF79" s="185"/>
      <c r="AG79" s="185"/>
      <c r="AH79" s="185"/>
      <c r="AI79" s="185"/>
      <c r="AJ79" s="185"/>
      <c r="AK79" s="185"/>
      <c r="AL79" s="185"/>
      <c r="AM79" s="185"/>
      <c r="AN79" s="185"/>
      <c r="AO79" s="185"/>
      <c r="AP79" s="185"/>
      <c r="AQ79" s="185"/>
      <c r="AR79" s="185"/>
      <c r="AS79" s="185"/>
      <c r="AT79" s="185"/>
      <c r="AU79" s="185"/>
      <c r="AV79" s="185"/>
      <c r="AW79" s="185"/>
      <c r="AX79" s="185"/>
      <c r="AY79" s="185"/>
      <c r="AZ79" s="185"/>
    </row>
    <row r="80" spans="1:53" s="187" customFormat="1" ht="26.4">
      <c r="A80" s="171"/>
      <c r="B80" s="945" t="s">
        <v>1475</v>
      </c>
      <c r="C80" s="205"/>
      <c r="D80" s="942"/>
      <c r="E80" s="1161"/>
      <c r="F80" s="1154"/>
      <c r="G80" s="192"/>
      <c r="H80" s="194"/>
      <c r="I80" s="194"/>
      <c r="J80" s="194"/>
      <c r="K80" s="194"/>
      <c r="L80" s="194"/>
      <c r="M80" s="194"/>
      <c r="N80" s="194"/>
      <c r="O80" s="194"/>
      <c r="P80" s="194"/>
      <c r="Q80" s="194"/>
      <c r="R80" s="194"/>
      <c r="S80" s="194"/>
      <c r="T80" s="194"/>
      <c r="U80" s="194"/>
      <c r="V80" s="181"/>
      <c r="W80" s="181"/>
      <c r="X80" s="181"/>
      <c r="Y80" s="181"/>
      <c r="Z80" s="181"/>
      <c r="AA80" s="181"/>
      <c r="AB80" s="181"/>
      <c r="AC80" s="181"/>
      <c r="AD80" s="181"/>
      <c r="AE80" s="181"/>
      <c r="AF80" s="181"/>
      <c r="AG80" s="181"/>
      <c r="AH80" s="181"/>
      <c r="AI80" s="181"/>
      <c r="AJ80" s="181"/>
      <c r="AK80" s="181"/>
      <c r="AL80" s="181"/>
      <c r="AM80" s="181"/>
      <c r="AN80" s="181"/>
      <c r="AO80" s="181"/>
      <c r="AP80" s="181"/>
      <c r="AQ80" s="181"/>
      <c r="AR80" s="181"/>
      <c r="AS80" s="181"/>
      <c r="AT80" s="181"/>
      <c r="AU80" s="181"/>
      <c r="AV80" s="181"/>
      <c r="AW80" s="181"/>
      <c r="AX80" s="181"/>
      <c r="AY80" s="181"/>
      <c r="AZ80" s="181"/>
      <c r="BA80" s="338"/>
    </row>
    <row r="81" spans="1:53" s="187" customFormat="1" ht="52.8">
      <c r="A81" s="171"/>
      <c r="B81" s="925" t="s">
        <v>1476</v>
      </c>
      <c r="C81" s="947"/>
      <c r="D81" s="948"/>
      <c r="E81" s="1167"/>
      <c r="F81" s="1154"/>
      <c r="G81" s="339"/>
      <c r="H81" s="174"/>
      <c r="I81" s="175"/>
      <c r="J81" s="176"/>
      <c r="K81" s="177"/>
      <c r="L81" s="178"/>
      <c r="M81" s="173"/>
      <c r="N81" s="174"/>
      <c r="O81" s="175"/>
      <c r="P81" s="176"/>
      <c r="Q81" s="177"/>
      <c r="R81" s="178"/>
      <c r="S81" s="173"/>
      <c r="T81" s="174"/>
      <c r="U81" s="175"/>
      <c r="V81" s="181"/>
      <c r="W81" s="181"/>
      <c r="X81" s="181"/>
      <c r="Y81" s="181"/>
      <c r="Z81" s="181"/>
      <c r="AA81" s="181"/>
      <c r="AB81" s="181"/>
      <c r="AC81" s="181"/>
      <c r="AD81" s="181"/>
      <c r="AE81" s="181"/>
      <c r="AF81" s="181"/>
      <c r="AG81" s="181"/>
      <c r="AH81" s="181"/>
      <c r="AI81" s="181"/>
      <c r="AJ81" s="181"/>
      <c r="AK81" s="181"/>
      <c r="AL81" s="181"/>
      <c r="AM81" s="181"/>
      <c r="AN81" s="181"/>
      <c r="AO81" s="181"/>
      <c r="AP81" s="181"/>
      <c r="AQ81" s="181"/>
      <c r="AR81" s="181"/>
      <c r="AS81" s="181"/>
      <c r="AT81" s="181"/>
      <c r="AU81" s="181"/>
      <c r="AV81" s="181"/>
      <c r="AW81" s="181"/>
      <c r="AX81" s="181"/>
      <c r="AY81" s="181"/>
      <c r="AZ81" s="181"/>
      <c r="BA81" s="338"/>
    </row>
    <row r="82" spans="1:53" s="187" customFormat="1" ht="52.8">
      <c r="A82" s="171"/>
      <c r="B82" s="941" t="s">
        <v>204</v>
      </c>
      <c r="C82" s="205"/>
      <c r="D82" s="942"/>
      <c r="E82" s="1161"/>
      <c r="F82" s="1154"/>
      <c r="G82" s="340"/>
      <c r="H82" s="181"/>
      <c r="I82" s="181"/>
      <c r="J82" s="181"/>
      <c r="K82" s="181"/>
      <c r="L82" s="181"/>
      <c r="M82" s="181"/>
      <c r="N82" s="181"/>
      <c r="O82" s="181"/>
      <c r="P82" s="181"/>
      <c r="Q82" s="181"/>
      <c r="R82" s="181"/>
      <c r="S82" s="181"/>
      <c r="T82" s="181"/>
      <c r="U82" s="181"/>
      <c r="V82" s="181"/>
      <c r="W82" s="181"/>
      <c r="X82" s="181"/>
      <c r="Y82" s="181"/>
      <c r="Z82" s="181"/>
      <c r="AA82" s="181"/>
      <c r="AB82" s="181"/>
      <c r="AC82" s="181"/>
      <c r="AD82" s="181"/>
      <c r="AE82" s="181"/>
      <c r="AF82" s="181"/>
      <c r="AG82" s="181"/>
      <c r="AH82" s="181"/>
      <c r="AI82" s="181"/>
      <c r="AJ82" s="181"/>
      <c r="AK82" s="181"/>
      <c r="AL82" s="181"/>
      <c r="AM82" s="181"/>
      <c r="AN82" s="181"/>
      <c r="AO82" s="181"/>
      <c r="AP82" s="181"/>
      <c r="AQ82" s="181"/>
      <c r="AR82" s="181"/>
      <c r="AS82" s="181"/>
      <c r="AT82" s="181"/>
      <c r="AU82" s="181"/>
      <c r="AV82" s="181"/>
      <c r="AW82" s="181"/>
      <c r="AX82" s="181"/>
      <c r="AY82" s="181"/>
      <c r="AZ82" s="181"/>
      <c r="BA82" s="338"/>
    </row>
    <row r="83" spans="1:53" s="187" customFormat="1" ht="39.6">
      <c r="A83" s="171"/>
      <c r="B83" s="941" t="s">
        <v>1477</v>
      </c>
      <c r="C83" s="205"/>
      <c r="D83" s="942"/>
      <c r="E83" s="1161"/>
      <c r="F83" s="1154"/>
      <c r="G83" s="340"/>
      <c r="H83" s="181"/>
      <c r="I83" s="181"/>
      <c r="J83" s="181"/>
      <c r="K83" s="181"/>
      <c r="L83" s="181"/>
      <c r="M83" s="181"/>
      <c r="N83" s="181"/>
      <c r="O83" s="181"/>
      <c r="P83" s="181"/>
      <c r="Q83" s="181"/>
      <c r="R83" s="181"/>
      <c r="S83" s="181"/>
      <c r="T83" s="181"/>
      <c r="U83" s="181"/>
      <c r="V83" s="181"/>
      <c r="W83" s="181"/>
      <c r="X83" s="181"/>
      <c r="Y83" s="181"/>
      <c r="Z83" s="181"/>
      <c r="AA83" s="181"/>
      <c r="AB83" s="181"/>
      <c r="AC83" s="181"/>
      <c r="AD83" s="181"/>
      <c r="AE83" s="181"/>
      <c r="AF83" s="181"/>
      <c r="AG83" s="181"/>
      <c r="AH83" s="181"/>
      <c r="AI83" s="181"/>
      <c r="AJ83" s="181"/>
      <c r="AK83" s="181"/>
      <c r="AL83" s="181"/>
      <c r="AM83" s="181"/>
      <c r="AN83" s="181"/>
      <c r="AO83" s="181"/>
      <c r="AP83" s="181"/>
      <c r="AQ83" s="181"/>
      <c r="AR83" s="181"/>
      <c r="AS83" s="181"/>
      <c r="AT83" s="181"/>
      <c r="AU83" s="181"/>
      <c r="AV83" s="181"/>
      <c r="AW83" s="181"/>
      <c r="AX83" s="181"/>
      <c r="AY83" s="181"/>
      <c r="AZ83" s="181"/>
      <c r="BA83" s="338"/>
    </row>
    <row r="84" spans="1:53" s="187" customFormat="1" ht="52.8">
      <c r="A84" s="171"/>
      <c r="B84" s="941" t="s">
        <v>1478</v>
      </c>
      <c r="C84" s="205"/>
      <c r="D84" s="942"/>
      <c r="E84" s="1161"/>
      <c r="F84" s="1154"/>
      <c r="G84" s="340"/>
      <c r="H84" s="181"/>
      <c r="I84" s="181"/>
      <c r="J84" s="181"/>
      <c r="K84" s="181"/>
      <c r="L84" s="181"/>
      <c r="M84" s="181"/>
      <c r="N84" s="181"/>
      <c r="O84" s="181"/>
      <c r="P84" s="181"/>
      <c r="Q84" s="181"/>
      <c r="R84" s="181"/>
      <c r="S84" s="181"/>
      <c r="T84" s="181"/>
      <c r="U84" s="181"/>
      <c r="V84" s="181"/>
      <c r="W84" s="181"/>
      <c r="X84" s="181"/>
      <c r="Y84" s="181"/>
      <c r="Z84" s="181"/>
      <c r="AA84" s="181"/>
      <c r="AB84" s="181"/>
      <c r="AC84" s="181"/>
      <c r="AD84" s="181"/>
      <c r="AE84" s="181"/>
      <c r="AF84" s="181"/>
      <c r="AG84" s="181"/>
      <c r="AH84" s="181"/>
      <c r="AI84" s="181"/>
      <c r="AJ84" s="181"/>
      <c r="AK84" s="181"/>
      <c r="AL84" s="181"/>
      <c r="AM84" s="181"/>
      <c r="AN84" s="181"/>
      <c r="AO84" s="181"/>
      <c r="AP84" s="181"/>
      <c r="AQ84" s="181"/>
      <c r="AR84" s="181"/>
      <c r="AS84" s="181"/>
      <c r="AT84" s="181"/>
      <c r="AU84" s="181"/>
      <c r="AV84" s="181"/>
      <c r="AW84" s="181"/>
      <c r="AX84" s="181"/>
      <c r="AY84" s="181"/>
      <c r="AZ84" s="181"/>
      <c r="BA84" s="338"/>
    </row>
    <row r="85" spans="1:53" s="201" customFormat="1" ht="26.4">
      <c r="A85" s="179"/>
      <c r="B85" s="198" t="s">
        <v>191</v>
      </c>
      <c r="C85" s="213" t="s">
        <v>192</v>
      </c>
      <c r="D85" s="199">
        <v>1</v>
      </c>
      <c r="E85" s="1163">
        <v>0</v>
      </c>
      <c r="F85" s="1156">
        <f>D85*E85</f>
        <v>0</v>
      </c>
      <c r="G85" s="153"/>
      <c r="H85" s="154"/>
      <c r="I85" s="154"/>
      <c r="J85" s="154"/>
      <c r="K85" s="154"/>
      <c r="L85" s="154"/>
      <c r="M85" s="154"/>
      <c r="N85" s="154"/>
      <c r="O85" s="154"/>
      <c r="P85" s="154"/>
      <c r="Q85" s="154"/>
      <c r="R85" s="154"/>
      <c r="S85" s="154"/>
      <c r="T85" s="154"/>
      <c r="U85" s="154"/>
      <c r="V85" s="341"/>
      <c r="W85" s="341"/>
      <c r="X85" s="341"/>
      <c r="Y85" s="341"/>
      <c r="Z85" s="341"/>
      <c r="AA85" s="341"/>
      <c r="AB85" s="341"/>
      <c r="AC85" s="341"/>
      <c r="AD85" s="341"/>
      <c r="AE85" s="341"/>
      <c r="AF85" s="341"/>
      <c r="AG85" s="341"/>
      <c r="AH85" s="341"/>
      <c r="AI85" s="341"/>
      <c r="AJ85" s="341"/>
      <c r="AK85" s="341"/>
      <c r="AL85" s="341"/>
      <c r="AM85" s="341"/>
      <c r="AN85" s="341"/>
      <c r="AO85" s="341"/>
      <c r="AP85" s="341"/>
      <c r="AQ85" s="341"/>
      <c r="AR85" s="341"/>
      <c r="AS85" s="341"/>
      <c r="AT85" s="341"/>
      <c r="AU85" s="341"/>
      <c r="AV85" s="341"/>
      <c r="AW85" s="341"/>
      <c r="AX85" s="341"/>
      <c r="AY85" s="341"/>
      <c r="AZ85" s="341"/>
    </row>
    <row r="86" spans="1:53" s="187" customFormat="1" ht="84" customHeight="1">
      <c r="A86" s="950" t="s">
        <v>268</v>
      </c>
      <c r="B86" s="951" t="s">
        <v>1479</v>
      </c>
      <c r="C86" s="952"/>
      <c r="D86" s="214"/>
      <c r="E86" s="1164"/>
      <c r="F86" s="1165"/>
      <c r="G86" s="186"/>
      <c r="H86" s="185"/>
      <c r="I86" s="185"/>
      <c r="J86" s="185"/>
      <c r="K86" s="185"/>
      <c r="L86" s="185"/>
      <c r="M86" s="185"/>
      <c r="N86" s="185"/>
      <c r="O86" s="185"/>
      <c r="P86" s="185"/>
      <c r="Q86" s="185"/>
      <c r="R86" s="185"/>
      <c r="S86" s="185"/>
      <c r="T86" s="185"/>
      <c r="U86" s="185"/>
      <c r="V86" s="181"/>
      <c r="W86" s="181"/>
      <c r="X86" s="181"/>
      <c r="Y86" s="181"/>
      <c r="Z86" s="181"/>
      <c r="AA86" s="181"/>
      <c r="AB86" s="181"/>
      <c r="AC86" s="181"/>
      <c r="AD86" s="181"/>
      <c r="AE86" s="181"/>
      <c r="AF86" s="181"/>
      <c r="AG86" s="181"/>
      <c r="AH86" s="181"/>
      <c r="AI86" s="181"/>
      <c r="AJ86" s="181"/>
      <c r="AK86" s="181"/>
      <c r="AL86" s="181"/>
      <c r="AM86" s="181"/>
      <c r="AN86" s="181"/>
      <c r="AO86" s="181"/>
      <c r="AP86" s="181"/>
      <c r="AQ86" s="181"/>
      <c r="AR86" s="181"/>
      <c r="AS86" s="181"/>
      <c r="AT86" s="181"/>
      <c r="AU86" s="181"/>
      <c r="AV86" s="181"/>
      <c r="AW86" s="181"/>
      <c r="AX86" s="181"/>
      <c r="AY86" s="181"/>
      <c r="AZ86" s="181"/>
      <c r="BA86" s="338"/>
    </row>
    <row r="87" spans="1:53" s="134" customFormat="1" ht="26.4">
      <c r="A87" s="171"/>
      <c r="B87" s="928" t="s">
        <v>178</v>
      </c>
      <c r="C87" s="934"/>
      <c r="D87" s="934"/>
      <c r="E87" s="1153"/>
      <c r="F87" s="1154"/>
      <c r="G87" s="195"/>
      <c r="H87" s="196"/>
      <c r="I87" s="196"/>
      <c r="J87" s="196"/>
      <c r="K87" s="196"/>
      <c r="L87" s="196"/>
      <c r="M87" s="196"/>
      <c r="N87" s="196"/>
      <c r="O87" s="196"/>
      <c r="P87" s="196"/>
      <c r="Q87" s="196"/>
      <c r="R87" s="196"/>
      <c r="S87" s="196"/>
      <c r="T87" s="196"/>
      <c r="U87" s="196"/>
      <c r="V87" s="196"/>
      <c r="W87" s="196"/>
      <c r="X87" s="196"/>
      <c r="Y87" s="196"/>
      <c r="Z87" s="196"/>
      <c r="AA87" s="196"/>
      <c r="AB87" s="196"/>
      <c r="AC87" s="196"/>
      <c r="AD87" s="196"/>
      <c r="AE87" s="196"/>
      <c r="AF87" s="196"/>
      <c r="AG87" s="196"/>
      <c r="AH87" s="196"/>
      <c r="AI87" s="196"/>
      <c r="AJ87" s="196"/>
      <c r="AK87" s="196"/>
      <c r="AL87" s="196"/>
      <c r="AM87" s="196"/>
      <c r="AN87" s="196"/>
      <c r="AO87" s="196"/>
      <c r="AP87" s="196"/>
      <c r="AQ87" s="196"/>
      <c r="AR87" s="196"/>
      <c r="AS87" s="196"/>
      <c r="AT87" s="196"/>
      <c r="AU87" s="196"/>
      <c r="AV87" s="196"/>
      <c r="AW87" s="196"/>
      <c r="AX87" s="196"/>
      <c r="AY87" s="196"/>
      <c r="AZ87" s="196"/>
    </row>
    <row r="88" spans="1:53" s="160" customFormat="1" ht="26.4">
      <c r="A88" s="171"/>
      <c r="B88" s="929" t="s">
        <v>179</v>
      </c>
      <c r="C88" s="934"/>
      <c r="D88" s="934"/>
      <c r="E88" s="1153"/>
      <c r="F88" s="1154"/>
      <c r="G88" s="192"/>
      <c r="H88" s="194"/>
      <c r="I88" s="194"/>
      <c r="J88" s="194"/>
      <c r="K88" s="194"/>
      <c r="L88" s="194"/>
      <c r="M88" s="194"/>
      <c r="N88" s="194"/>
      <c r="O88" s="194"/>
      <c r="P88" s="194"/>
      <c r="Q88" s="194"/>
      <c r="R88" s="194"/>
      <c r="S88" s="194"/>
      <c r="T88" s="194"/>
      <c r="U88" s="194"/>
      <c r="V88" s="185"/>
      <c r="W88" s="185"/>
      <c r="X88" s="185"/>
      <c r="Y88" s="185"/>
      <c r="Z88" s="185"/>
      <c r="AA88" s="185"/>
      <c r="AB88" s="185"/>
      <c r="AC88" s="185"/>
      <c r="AD88" s="185"/>
      <c r="AE88" s="185"/>
      <c r="AF88" s="185"/>
      <c r="AG88" s="185"/>
      <c r="AH88" s="185"/>
      <c r="AI88" s="185"/>
      <c r="AJ88" s="185"/>
      <c r="AK88" s="185"/>
      <c r="AL88" s="185"/>
      <c r="AM88" s="185"/>
      <c r="AN88" s="185"/>
      <c r="AO88" s="185"/>
      <c r="AP88" s="185"/>
      <c r="AQ88" s="185"/>
      <c r="AR88" s="185"/>
      <c r="AS88" s="185"/>
      <c r="AT88" s="185"/>
      <c r="AU88" s="185"/>
      <c r="AV88" s="185"/>
      <c r="AW88" s="185"/>
      <c r="AX88" s="185"/>
      <c r="AY88" s="185"/>
      <c r="AZ88" s="185"/>
    </row>
    <row r="89" spans="1:53" s="187" customFormat="1">
      <c r="A89" s="171"/>
      <c r="B89" s="929" t="s">
        <v>193</v>
      </c>
      <c r="C89" s="934"/>
      <c r="D89" s="934"/>
      <c r="E89" s="1153"/>
      <c r="F89" s="1154"/>
      <c r="G89" s="192"/>
      <c r="H89" s="194"/>
      <c r="I89" s="194"/>
      <c r="J89" s="194"/>
      <c r="K89" s="194"/>
      <c r="L89" s="194"/>
      <c r="M89" s="194"/>
      <c r="N89" s="194"/>
      <c r="O89" s="194"/>
      <c r="P89" s="194"/>
      <c r="Q89" s="194"/>
      <c r="R89" s="194"/>
      <c r="S89" s="194"/>
      <c r="T89" s="194"/>
      <c r="U89" s="194"/>
      <c r="V89" s="181"/>
      <c r="W89" s="181"/>
      <c r="X89" s="181"/>
      <c r="Y89" s="181"/>
      <c r="Z89" s="181"/>
      <c r="AA89" s="181"/>
      <c r="AB89" s="181"/>
      <c r="AC89" s="181"/>
      <c r="AD89" s="181"/>
      <c r="AE89" s="181"/>
      <c r="AF89" s="181"/>
      <c r="AG89" s="181"/>
      <c r="AH89" s="181"/>
      <c r="AI89" s="181"/>
      <c r="AJ89" s="181"/>
      <c r="AK89" s="181"/>
      <c r="AL89" s="181"/>
      <c r="AM89" s="181"/>
      <c r="AN89" s="181"/>
      <c r="AO89" s="181"/>
      <c r="AP89" s="181"/>
      <c r="AQ89" s="181"/>
      <c r="AR89" s="181"/>
      <c r="AS89" s="181"/>
      <c r="AT89" s="181"/>
      <c r="AU89" s="181"/>
      <c r="AV89" s="181"/>
      <c r="AW89" s="181"/>
      <c r="AX89" s="181"/>
      <c r="AY89" s="181"/>
      <c r="AZ89" s="181"/>
      <c r="BA89" s="338"/>
    </row>
    <row r="90" spans="1:53" s="187" customFormat="1">
      <c r="A90" s="171"/>
      <c r="B90" s="928" t="s">
        <v>1459</v>
      </c>
      <c r="C90" s="934"/>
      <c r="D90" s="934"/>
      <c r="E90" s="1153"/>
      <c r="F90" s="1154"/>
      <c r="G90" s="339"/>
      <c r="H90" s="174"/>
      <c r="I90" s="175"/>
      <c r="J90" s="176"/>
      <c r="K90" s="177"/>
      <c r="L90" s="178"/>
      <c r="M90" s="173"/>
      <c r="N90" s="174"/>
      <c r="O90" s="175"/>
      <c r="P90" s="176"/>
      <c r="Q90" s="177"/>
      <c r="R90" s="178"/>
      <c r="S90" s="173"/>
      <c r="T90" s="174"/>
      <c r="U90" s="175"/>
      <c r="V90" s="181"/>
      <c r="W90" s="181"/>
      <c r="X90" s="181"/>
      <c r="Y90" s="181"/>
      <c r="Z90" s="181"/>
      <c r="AA90" s="181"/>
      <c r="AB90" s="181"/>
      <c r="AC90" s="181"/>
      <c r="AD90" s="181"/>
      <c r="AE90" s="181"/>
      <c r="AF90" s="181"/>
      <c r="AG90" s="181"/>
      <c r="AH90" s="181"/>
      <c r="AI90" s="181"/>
      <c r="AJ90" s="181"/>
      <c r="AK90" s="181"/>
      <c r="AL90" s="181"/>
      <c r="AM90" s="181"/>
      <c r="AN90" s="181"/>
      <c r="AO90" s="181"/>
      <c r="AP90" s="181"/>
      <c r="AQ90" s="181"/>
      <c r="AR90" s="181"/>
      <c r="AS90" s="181"/>
      <c r="AT90" s="181"/>
      <c r="AU90" s="181"/>
      <c r="AV90" s="181"/>
      <c r="AW90" s="181"/>
      <c r="AX90" s="181"/>
      <c r="AY90" s="181"/>
      <c r="AZ90" s="181"/>
      <c r="BA90" s="338"/>
    </row>
    <row r="91" spans="1:53" s="187" customFormat="1" ht="26.4">
      <c r="A91" s="171"/>
      <c r="B91" s="929" t="s">
        <v>182</v>
      </c>
      <c r="C91" s="934"/>
      <c r="D91" s="934"/>
      <c r="E91" s="1153"/>
      <c r="F91" s="1154"/>
      <c r="G91" s="340"/>
      <c r="H91" s="181"/>
      <c r="I91" s="181"/>
      <c r="J91" s="181"/>
      <c r="K91" s="181"/>
      <c r="L91" s="181"/>
      <c r="M91" s="181"/>
      <c r="N91" s="181"/>
      <c r="O91" s="181"/>
      <c r="P91" s="181"/>
      <c r="Q91" s="181"/>
      <c r="R91" s="181"/>
      <c r="S91" s="181"/>
      <c r="T91" s="181"/>
      <c r="U91" s="181"/>
      <c r="V91" s="181"/>
      <c r="W91" s="181"/>
      <c r="X91" s="181"/>
      <c r="Y91" s="181"/>
      <c r="Z91" s="181"/>
      <c r="AA91" s="181"/>
      <c r="AB91" s="181"/>
      <c r="AC91" s="181"/>
      <c r="AD91" s="181"/>
      <c r="AE91" s="181"/>
      <c r="AF91" s="181"/>
      <c r="AG91" s="181"/>
      <c r="AH91" s="181"/>
      <c r="AI91" s="181"/>
      <c r="AJ91" s="181"/>
      <c r="AK91" s="181"/>
      <c r="AL91" s="181"/>
      <c r="AM91" s="181"/>
      <c r="AN91" s="181"/>
      <c r="AO91" s="181"/>
      <c r="AP91" s="181"/>
      <c r="AQ91" s="181"/>
      <c r="AR91" s="181"/>
      <c r="AS91" s="181"/>
      <c r="AT91" s="181"/>
      <c r="AU91" s="181"/>
      <c r="AV91" s="181"/>
      <c r="AW91" s="181"/>
      <c r="AX91" s="181"/>
      <c r="AY91" s="181"/>
      <c r="AZ91" s="181"/>
      <c r="BA91" s="338"/>
    </row>
    <row r="92" spans="1:53" s="187" customFormat="1" ht="26.4">
      <c r="A92" s="171"/>
      <c r="B92" s="929" t="s">
        <v>194</v>
      </c>
      <c r="C92" s="934"/>
      <c r="D92" s="934"/>
      <c r="E92" s="1153"/>
      <c r="F92" s="1154"/>
      <c r="G92" s="340"/>
      <c r="H92" s="181"/>
      <c r="I92" s="181"/>
      <c r="J92" s="181"/>
      <c r="K92" s="181"/>
      <c r="L92" s="181"/>
      <c r="M92" s="181"/>
      <c r="N92" s="181"/>
      <c r="O92" s="181"/>
      <c r="P92" s="181"/>
      <c r="Q92" s="181"/>
      <c r="R92" s="181"/>
      <c r="S92" s="181"/>
      <c r="T92" s="181"/>
      <c r="U92" s="181"/>
      <c r="V92" s="181"/>
      <c r="W92" s="181"/>
      <c r="X92" s="181"/>
      <c r="Y92" s="181"/>
      <c r="Z92" s="181"/>
      <c r="AA92" s="181"/>
      <c r="AB92" s="181"/>
      <c r="AC92" s="181"/>
      <c r="AD92" s="181"/>
      <c r="AE92" s="181"/>
      <c r="AF92" s="181"/>
      <c r="AG92" s="181"/>
      <c r="AH92" s="181"/>
      <c r="AI92" s="181"/>
      <c r="AJ92" s="181"/>
      <c r="AK92" s="181"/>
      <c r="AL92" s="181"/>
      <c r="AM92" s="181"/>
      <c r="AN92" s="181"/>
      <c r="AO92" s="181"/>
      <c r="AP92" s="181"/>
      <c r="AQ92" s="181"/>
      <c r="AR92" s="181"/>
      <c r="AS92" s="181"/>
      <c r="AT92" s="181"/>
      <c r="AU92" s="181"/>
      <c r="AV92" s="181"/>
      <c r="AW92" s="181"/>
      <c r="AX92" s="181"/>
      <c r="AY92" s="181"/>
      <c r="AZ92" s="181"/>
      <c r="BA92" s="338"/>
    </row>
    <row r="93" spans="1:53" s="187" customFormat="1">
      <c r="A93" s="171"/>
      <c r="B93" s="929" t="s">
        <v>183</v>
      </c>
      <c r="C93" s="934"/>
      <c r="D93" s="934"/>
      <c r="E93" s="1153"/>
      <c r="F93" s="1154"/>
      <c r="G93" s="340"/>
      <c r="H93" s="181"/>
      <c r="I93" s="181"/>
      <c r="J93" s="181"/>
      <c r="K93" s="181"/>
      <c r="L93" s="181"/>
      <c r="M93" s="181"/>
      <c r="N93" s="181"/>
      <c r="O93" s="181"/>
      <c r="P93" s="181"/>
      <c r="Q93" s="181"/>
      <c r="R93" s="181"/>
      <c r="S93" s="181"/>
      <c r="T93" s="181"/>
      <c r="U93" s="181"/>
      <c r="V93" s="181"/>
      <c r="W93" s="181"/>
      <c r="X93" s="181"/>
      <c r="Y93" s="181"/>
      <c r="Z93" s="181"/>
      <c r="AA93" s="181"/>
      <c r="AB93" s="181"/>
      <c r="AC93" s="181"/>
      <c r="AD93" s="181"/>
      <c r="AE93" s="181"/>
      <c r="AF93" s="181"/>
      <c r="AG93" s="181"/>
      <c r="AH93" s="181"/>
      <c r="AI93" s="181"/>
      <c r="AJ93" s="181"/>
      <c r="AK93" s="181"/>
      <c r="AL93" s="181"/>
      <c r="AM93" s="181"/>
      <c r="AN93" s="181"/>
      <c r="AO93" s="181"/>
      <c r="AP93" s="181"/>
      <c r="AQ93" s="181"/>
      <c r="AR93" s="181"/>
      <c r="AS93" s="181"/>
      <c r="AT93" s="181"/>
      <c r="AU93" s="181"/>
      <c r="AV93" s="181"/>
      <c r="AW93" s="181"/>
      <c r="AX93" s="181"/>
      <c r="AY93" s="181"/>
      <c r="AZ93" s="181"/>
      <c r="BA93" s="338"/>
    </row>
    <row r="94" spans="1:53" s="201" customFormat="1" ht="26.4">
      <c r="A94" s="171"/>
      <c r="B94" s="929" t="s">
        <v>184</v>
      </c>
      <c r="C94" s="934"/>
      <c r="D94" s="934"/>
      <c r="E94" s="1153"/>
      <c r="F94" s="1154"/>
      <c r="G94" s="153"/>
      <c r="H94" s="154"/>
      <c r="I94" s="154"/>
      <c r="J94" s="154"/>
      <c r="K94" s="154"/>
      <c r="L94" s="154"/>
      <c r="M94" s="154"/>
      <c r="N94" s="154"/>
      <c r="O94" s="154"/>
      <c r="P94" s="154"/>
      <c r="Q94" s="154"/>
      <c r="R94" s="154"/>
      <c r="S94" s="154"/>
      <c r="T94" s="154"/>
      <c r="U94" s="154"/>
      <c r="V94" s="341"/>
      <c r="W94" s="341"/>
      <c r="X94" s="341"/>
      <c r="Y94" s="341"/>
      <c r="Z94" s="341"/>
      <c r="AA94" s="341"/>
      <c r="AB94" s="341"/>
      <c r="AC94" s="341"/>
      <c r="AD94" s="341"/>
      <c r="AE94" s="341"/>
      <c r="AF94" s="341"/>
      <c r="AG94" s="341"/>
      <c r="AH94" s="341"/>
      <c r="AI94" s="341"/>
      <c r="AJ94" s="341"/>
      <c r="AK94" s="341"/>
      <c r="AL94" s="341"/>
      <c r="AM94" s="341"/>
      <c r="AN94" s="341"/>
      <c r="AO94" s="341"/>
      <c r="AP94" s="341"/>
      <c r="AQ94" s="341"/>
      <c r="AR94" s="341"/>
      <c r="AS94" s="341"/>
      <c r="AT94" s="341"/>
      <c r="AU94" s="341"/>
      <c r="AV94" s="341"/>
      <c r="AW94" s="341"/>
      <c r="AX94" s="341"/>
      <c r="AY94" s="341"/>
      <c r="AZ94" s="341"/>
    </row>
    <row r="95" spans="1:53" s="155" customFormat="1" ht="39.6">
      <c r="A95" s="171"/>
      <c r="B95" s="930" t="s">
        <v>185</v>
      </c>
      <c r="C95" s="934"/>
      <c r="D95" s="934"/>
      <c r="E95" s="1153"/>
      <c r="F95" s="1154"/>
      <c r="G95" s="186"/>
      <c r="H95" s="185"/>
      <c r="I95" s="185"/>
      <c r="J95" s="185"/>
      <c r="K95" s="185"/>
      <c r="L95" s="185"/>
      <c r="M95" s="185"/>
      <c r="N95" s="185"/>
      <c r="O95" s="185"/>
      <c r="P95" s="185"/>
      <c r="Q95" s="185"/>
      <c r="R95" s="185"/>
      <c r="S95" s="185"/>
      <c r="T95" s="185"/>
      <c r="U95" s="185"/>
      <c r="V95" s="154"/>
      <c r="W95" s="154"/>
      <c r="X95" s="154"/>
      <c r="Y95" s="154"/>
      <c r="Z95" s="154"/>
      <c r="AA95" s="154"/>
      <c r="AB95" s="154"/>
      <c r="AC95" s="154"/>
      <c r="AD95" s="154"/>
      <c r="AE95" s="154"/>
      <c r="AF95" s="154"/>
      <c r="AG95" s="154"/>
      <c r="AH95" s="154"/>
      <c r="AI95" s="154"/>
      <c r="AJ95" s="154"/>
      <c r="AK95" s="154"/>
      <c r="AL95" s="154"/>
      <c r="AM95" s="154"/>
      <c r="AN95" s="154"/>
      <c r="AO95" s="154"/>
      <c r="AP95" s="154"/>
      <c r="AQ95" s="154"/>
      <c r="AR95" s="154"/>
      <c r="AS95" s="154"/>
      <c r="AT95" s="154"/>
      <c r="AU95" s="154"/>
      <c r="AV95" s="154"/>
      <c r="AW95" s="154"/>
      <c r="AX95" s="154"/>
      <c r="AY95" s="154"/>
      <c r="AZ95" s="154"/>
    </row>
    <row r="96" spans="1:53" s="160" customFormat="1" ht="26.4">
      <c r="A96" s="171"/>
      <c r="B96" s="929" t="s">
        <v>186</v>
      </c>
      <c r="C96" s="934"/>
      <c r="D96" s="934"/>
      <c r="E96" s="1153"/>
      <c r="F96" s="1154"/>
      <c r="G96" s="186"/>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5"/>
      <c r="AQ96" s="185"/>
      <c r="AR96" s="185"/>
      <c r="AS96" s="185"/>
      <c r="AT96" s="185"/>
      <c r="AU96" s="185"/>
      <c r="AV96" s="185"/>
      <c r="AW96" s="185"/>
      <c r="AX96" s="185"/>
      <c r="AY96" s="185"/>
      <c r="AZ96" s="185"/>
    </row>
    <row r="97" spans="1:53" s="134" customFormat="1">
      <c r="A97" s="182"/>
      <c r="B97" s="929" t="s">
        <v>187</v>
      </c>
      <c r="C97" s="183"/>
      <c r="D97" s="934"/>
      <c r="E97" s="1153"/>
      <c r="F97" s="1154"/>
      <c r="G97" s="186"/>
      <c r="H97" s="185"/>
      <c r="I97" s="185"/>
      <c r="J97" s="185"/>
      <c r="K97" s="185"/>
      <c r="L97" s="185"/>
      <c r="M97" s="185"/>
      <c r="N97" s="185"/>
      <c r="O97" s="185"/>
      <c r="P97" s="185"/>
      <c r="Q97" s="185"/>
      <c r="R97" s="185"/>
      <c r="S97" s="185"/>
      <c r="T97" s="185"/>
      <c r="U97" s="185"/>
      <c r="V97" s="196"/>
      <c r="W97" s="196"/>
      <c r="X97" s="196"/>
      <c r="Y97" s="196"/>
      <c r="Z97" s="196"/>
      <c r="AA97" s="196"/>
      <c r="AB97" s="196"/>
      <c r="AC97" s="196"/>
      <c r="AD97" s="196"/>
      <c r="AE97" s="196"/>
      <c r="AF97" s="196"/>
      <c r="AG97" s="196"/>
      <c r="AH97" s="196"/>
      <c r="AI97" s="196"/>
      <c r="AJ97" s="196"/>
      <c r="AK97" s="196"/>
      <c r="AL97" s="196"/>
      <c r="AM97" s="196"/>
      <c r="AN97" s="196"/>
      <c r="AO97" s="196"/>
      <c r="AP97" s="196"/>
      <c r="AQ97" s="196"/>
      <c r="AR97" s="196"/>
      <c r="AS97" s="196"/>
      <c r="AT97" s="196"/>
      <c r="AU97" s="196"/>
      <c r="AV97" s="196"/>
      <c r="AW97" s="196"/>
      <c r="AX97" s="196"/>
      <c r="AY97" s="196"/>
      <c r="AZ97" s="196"/>
    </row>
    <row r="98" spans="1:53" s="184" customFormat="1" ht="26.4">
      <c r="A98" s="188"/>
      <c r="B98" s="929" t="s">
        <v>188</v>
      </c>
      <c r="C98" s="183"/>
      <c r="D98" s="934"/>
      <c r="E98" s="1153"/>
      <c r="F98" s="1154"/>
      <c r="G98" s="186"/>
      <c r="H98" s="185"/>
      <c r="I98" s="185"/>
      <c r="J98" s="185"/>
      <c r="K98" s="185"/>
      <c r="L98" s="185"/>
      <c r="M98" s="185"/>
      <c r="N98" s="185"/>
      <c r="O98" s="185"/>
      <c r="P98" s="185"/>
      <c r="Q98" s="185"/>
      <c r="R98" s="185"/>
      <c r="S98" s="185"/>
      <c r="T98" s="185"/>
      <c r="U98" s="185"/>
      <c r="V98" s="342"/>
      <c r="W98" s="342"/>
      <c r="X98" s="342"/>
      <c r="Y98" s="342"/>
      <c r="Z98" s="342"/>
      <c r="AA98" s="342"/>
      <c r="AB98" s="342"/>
      <c r="AC98" s="342"/>
      <c r="AD98" s="342"/>
      <c r="AE98" s="342"/>
      <c r="AF98" s="342"/>
      <c r="AG98" s="342"/>
      <c r="AH98" s="342"/>
      <c r="AI98" s="342"/>
      <c r="AJ98" s="342"/>
      <c r="AK98" s="342"/>
      <c r="AL98" s="342"/>
      <c r="AM98" s="342"/>
      <c r="AN98" s="342"/>
      <c r="AO98" s="342"/>
      <c r="AP98" s="342"/>
      <c r="AQ98" s="342"/>
      <c r="AR98" s="342"/>
      <c r="AS98" s="342"/>
      <c r="AT98" s="342"/>
      <c r="AU98" s="342"/>
      <c r="AV98" s="342"/>
      <c r="AW98" s="342"/>
      <c r="AX98" s="342"/>
      <c r="AY98" s="342"/>
      <c r="AZ98" s="342"/>
    </row>
    <row r="99" spans="1:53" s="172" customFormat="1" ht="66">
      <c r="A99" s="188"/>
      <c r="B99" s="929" t="s">
        <v>189</v>
      </c>
      <c r="C99" s="183"/>
      <c r="D99" s="934"/>
      <c r="E99" s="1153"/>
      <c r="F99" s="1154"/>
      <c r="G99" s="186"/>
      <c r="H99" s="185"/>
      <c r="I99" s="185"/>
      <c r="J99" s="185"/>
      <c r="K99" s="185"/>
      <c r="L99" s="185"/>
      <c r="M99" s="185"/>
      <c r="N99" s="185"/>
      <c r="O99" s="185"/>
      <c r="P99" s="185"/>
      <c r="Q99" s="185"/>
      <c r="R99" s="185"/>
      <c r="S99" s="185"/>
      <c r="T99" s="185"/>
      <c r="U99" s="185"/>
      <c r="V99" s="194"/>
      <c r="W99" s="194"/>
      <c r="X99" s="194"/>
      <c r="Y99" s="194"/>
      <c r="Z99" s="194"/>
      <c r="AA99" s="194"/>
      <c r="AB99" s="194"/>
      <c r="AC99" s="194"/>
      <c r="AD99" s="194"/>
      <c r="AE99" s="194"/>
      <c r="AF99" s="194"/>
      <c r="AG99" s="194"/>
      <c r="AH99" s="194"/>
      <c r="AI99" s="194"/>
      <c r="AJ99" s="194"/>
      <c r="AK99" s="194"/>
      <c r="AL99" s="194"/>
      <c r="AM99" s="194"/>
      <c r="AN99" s="194"/>
      <c r="AO99" s="194"/>
      <c r="AP99" s="194"/>
      <c r="AQ99" s="194"/>
      <c r="AR99" s="194"/>
      <c r="AS99" s="194"/>
      <c r="AT99" s="194"/>
      <c r="AU99" s="194"/>
      <c r="AV99" s="194"/>
      <c r="AW99" s="194"/>
      <c r="AX99" s="194"/>
      <c r="AY99" s="194"/>
      <c r="AZ99" s="194"/>
    </row>
    <row r="100" spans="1:53" s="172" customFormat="1" ht="26.4">
      <c r="A100" s="189"/>
      <c r="B100" s="938" t="s">
        <v>190</v>
      </c>
      <c r="C100" s="190"/>
      <c r="D100" s="939"/>
      <c r="E100" s="1151"/>
      <c r="F100" s="1157"/>
      <c r="G100" s="195"/>
      <c r="H100" s="196"/>
      <c r="I100" s="196"/>
      <c r="J100" s="196"/>
      <c r="K100" s="196"/>
      <c r="L100" s="196"/>
      <c r="M100" s="196"/>
      <c r="N100" s="196"/>
      <c r="O100" s="196"/>
      <c r="P100" s="196"/>
      <c r="Q100" s="196"/>
      <c r="R100" s="196"/>
      <c r="S100" s="196"/>
      <c r="T100" s="196"/>
      <c r="U100" s="196"/>
      <c r="V100" s="194"/>
      <c r="W100" s="194"/>
      <c r="X100" s="194"/>
      <c r="Y100" s="194"/>
      <c r="Z100" s="194"/>
      <c r="AA100" s="194"/>
      <c r="AB100" s="194"/>
      <c r="AC100" s="194"/>
      <c r="AD100" s="194"/>
      <c r="AE100" s="194"/>
      <c r="AF100" s="194"/>
      <c r="AG100" s="194"/>
      <c r="AH100" s="194"/>
      <c r="AI100" s="194"/>
      <c r="AJ100" s="194"/>
      <c r="AK100" s="194"/>
      <c r="AL100" s="194"/>
      <c r="AM100" s="194"/>
      <c r="AN100" s="194"/>
      <c r="AO100" s="194"/>
      <c r="AP100" s="194"/>
      <c r="AQ100" s="194"/>
      <c r="AR100" s="194"/>
      <c r="AS100" s="194"/>
      <c r="AT100" s="194"/>
      <c r="AU100" s="194"/>
      <c r="AV100" s="194"/>
      <c r="AW100" s="194"/>
      <c r="AX100" s="194"/>
      <c r="AY100" s="194"/>
      <c r="AZ100" s="194"/>
    </row>
    <row r="101" spans="1:53" s="187" customFormat="1" ht="118.8">
      <c r="A101" s="189"/>
      <c r="B101" s="940" t="s">
        <v>1480</v>
      </c>
      <c r="C101" s="191"/>
      <c r="D101" s="933"/>
      <c r="E101" s="1151"/>
      <c r="F101" s="1152"/>
      <c r="G101" s="339"/>
      <c r="H101" s="193"/>
      <c r="I101" s="175"/>
      <c r="J101" s="176"/>
      <c r="K101" s="177"/>
      <c r="L101" s="178"/>
      <c r="M101" s="173"/>
      <c r="N101" s="174"/>
      <c r="O101" s="175"/>
      <c r="P101" s="176"/>
      <c r="Q101" s="177"/>
      <c r="R101" s="178"/>
      <c r="S101" s="173"/>
      <c r="T101" s="174"/>
      <c r="U101" s="175"/>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81"/>
      <c r="AR101" s="181"/>
      <c r="AS101" s="181"/>
      <c r="AT101" s="181"/>
      <c r="AU101" s="181"/>
      <c r="AV101" s="181"/>
      <c r="AW101" s="181"/>
      <c r="AX101" s="181"/>
      <c r="AY101" s="181"/>
      <c r="AZ101" s="181"/>
      <c r="BA101" s="338"/>
    </row>
    <row r="102" spans="1:53" s="187" customFormat="1" ht="26.4">
      <c r="A102" s="189"/>
      <c r="B102" s="1207" t="s">
        <v>195</v>
      </c>
      <c r="C102" s="190"/>
      <c r="D102" s="1208"/>
      <c r="E102" s="1209"/>
      <c r="F102" s="1157"/>
      <c r="G102" s="195"/>
      <c r="H102" s="196"/>
      <c r="I102" s="196"/>
      <c r="J102" s="196"/>
      <c r="K102" s="196"/>
      <c r="L102" s="196"/>
      <c r="M102" s="196"/>
      <c r="N102" s="196"/>
      <c r="O102" s="196"/>
      <c r="P102" s="196"/>
      <c r="Q102" s="196"/>
      <c r="R102" s="196"/>
      <c r="S102" s="196"/>
      <c r="T102" s="196"/>
      <c r="U102" s="196"/>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81"/>
      <c r="AR102" s="181"/>
      <c r="AS102" s="181"/>
      <c r="AT102" s="181"/>
      <c r="AU102" s="181"/>
      <c r="AV102" s="181"/>
      <c r="AW102" s="181"/>
      <c r="AX102" s="181"/>
      <c r="AY102" s="181"/>
      <c r="AZ102" s="181"/>
      <c r="BA102" s="338"/>
    </row>
    <row r="103" spans="1:53" s="187" customFormat="1" ht="118.8">
      <c r="A103" s="208"/>
      <c r="B103" s="1210" t="s">
        <v>196</v>
      </c>
      <c r="C103" s="210"/>
      <c r="D103" s="1211"/>
      <c r="E103" s="1212"/>
      <c r="F103" s="1166"/>
      <c r="G103" s="339"/>
      <c r="H103" s="193"/>
      <c r="I103" s="175"/>
      <c r="J103" s="176"/>
      <c r="K103" s="177"/>
      <c r="L103" s="178"/>
      <c r="M103" s="173"/>
      <c r="N103" s="174"/>
      <c r="O103" s="175"/>
      <c r="P103" s="176"/>
      <c r="Q103" s="177"/>
      <c r="R103" s="178"/>
      <c r="S103" s="173"/>
      <c r="T103" s="174"/>
      <c r="U103" s="175"/>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81"/>
      <c r="AR103" s="181"/>
      <c r="AS103" s="181"/>
      <c r="AT103" s="181"/>
      <c r="AU103" s="181"/>
      <c r="AV103" s="181"/>
      <c r="AW103" s="181"/>
      <c r="AX103" s="181"/>
      <c r="AY103" s="181"/>
      <c r="AZ103" s="181"/>
      <c r="BA103" s="338"/>
    </row>
    <row r="104" spans="1:53" s="187" customFormat="1" ht="118.8">
      <c r="A104" s="189"/>
      <c r="B104" s="940" t="s">
        <v>1481</v>
      </c>
      <c r="C104" s="191"/>
      <c r="D104" s="933"/>
      <c r="E104" s="1151"/>
      <c r="F104" s="1152"/>
      <c r="G104" s="339"/>
      <c r="H104" s="193"/>
      <c r="I104" s="175"/>
      <c r="J104" s="176"/>
      <c r="K104" s="177"/>
      <c r="L104" s="178"/>
      <c r="M104" s="173"/>
      <c r="N104" s="174"/>
      <c r="O104" s="175"/>
      <c r="P104" s="176"/>
      <c r="Q104" s="177"/>
      <c r="R104" s="178"/>
      <c r="S104" s="173"/>
      <c r="T104" s="174"/>
      <c r="U104" s="175"/>
      <c r="V104" s="181"/>
      <c r="W104" s="181"/>
      <c r="X104" s="181"/>
      <c r="Y104" s="181"/>
      <c r="Z104" s="181"/>
      <c r="AA104" s="181"/>
      <c r="AB104" s="181"/>
      <c r="AC104" s="181"/>
      <c r="AD104" s="181"/>
      <c r="AE104" s="181"/>
      <c r="AF104" s="181"/>
      <c r="AG104" s="181"/>
      <c r="AH104" s="181"/>
      <c r="AI104" s="181"/>
      <c r="AJ104" s="181"/>
      <c r="AK104" s="181"/>
      <c r="AL104" s="181"/>
      <c r="AM104" s="181"/>
      <c r="AN104" s="181"/>
      <c r="AO104" s="181"/>
      <c r="AP104" s="181"/>
      <c r="AQ104" s="181"/>
      <c r="AR104" s="181"/>
      <c r="AS104" s="181"/>
      <c r="AT104" s="181"/>
      <c r="AU104" s="181"/>
      <c r="AV104" s="181"/>
      <c r="AW104" s="181"/>
      <c r="AX104" s="181"/>
      <c r="AY104" s="181"/>
      <c r="AZ104" s="181"/>
      <c r="BA104" s="338"/>
    </row>
    <row r="105" spans="1:53" s="187" customFormat="1" ht="118.8">
      <c r="A105" s="189"/>
      <c r="B105" s="940" t="s">
        <v>1482</v>
      </c>
      <c r="C105" s="191"/>
      <c r="D105" s="933"/>
      <c r="E105" s="1151"/>
      <c r="F105" s="1152"/>
      <c r="G105" s="340"/>
      <c r="H105" s="193"/>
      <c r="I105" s="181"/>
      <c r="J105" s="181"/>
      <c r="K105" s="181"/>
      <c r="L105" s="181"/>
      <c r="M105" s="181"/>
      <c r="N105" s="181"/>
      <c r="O105" s="181"/>
      <c r="P105" s="181"/>
      <c r="Q105" s="181"/>
      <c r="R105" s="181"/>
      <c r="S105" s="181"/>
      <c r="T105" s="181"/>
      <c r="U105" s="181"/>
      <c r="V105" s="181"/>
      <c r="W105" s="181"/>
      <c r="X105" s="181"/>
      <c r="Y105" s="181"/>
      <c r="Z105" s="181"/>
      <c r="AA105" s="181"/>
      <c r="AB105" s="181"/>
      <c r="AC105" s="181"/>
      <c r="AD105" s="181"/>
      <c r="AE105" s="181"/>
      <c r="AF105" s="181"/>
      <c r="AG105" s="181"/>
      <c r="AH105" s="181"/>
      <c r="AI105" s="181"/>
      <c r="AJ105" s="181"/>
      <c r="AK105" s="181"/>
      <c r="AL105" s="181"/>
      <c r="AM105" s="181"/>
      <c r="AN105" s="181"/>
      <c r="AO105" s="181"/>
      <c r="AP105" s="181"/>
      <c r="AQ105" s="181"/>
      <c r="AR105" s="181"/>
      <c r="AS105" s="181"/>
      <c r="AT105" s="181"/>
      <c r="AU105" s="181"/>
      <c r="AV105" s="181"/>
      <c r="AW105" s="181"/>
      <c r="AX105" s="181"/>
      <c r="AY105" s="181"/>
      <c r="AZ105" s="181"/>
      <c r="BA105" s="338"/>
    </row>
    <row r="106" spans="1:53" s="187" customFormat="1" ht="118.8">
      <c r="A106" s="189"/>
      <c r="B106" s="940" t="s">
        <v>202</v>
      </c>
      <c r="C106" s="191"/>
      <c r="D106" s="933"/>
      <c r="E106" s="1151"/>
      <c r="F106" s="1152"/>
      <c r="G106" s="340"/>
      <c r="H106" s="193"/>
      <c r="I106" s="181"/>
      <c r="J106" s="181"/>
      <c r="K106" s="181"/>
      <c r="L106" s="181"/>
      <c r="M106" s="181"/>
      <c r="N106" s="181"/>
      <c r="O106" s="181"/>
      <c r="P106" s="181"/>
      <c r="Q106" s="181"/>
      <c r="R106" s="181"/>
      <c r="S106" s="181"/>
      <c r="T106" s="181"/>
      <c r="U106" s="181"/>
      <c r="V106" s="181"/>
      <c r="W106" s="181"/>
      <c r="X106" s="181"/>
      <c r="Y106" s="181"/>
      <c r="Z106" s="181"/>
      <c r="AA106" s="181"/>
      <c r="AB106" s="181"/>
      <c r="AC106" s="181"/>
      <c r="AD106" s="181"/>
      <c r="AE106" s="181"/>
      <c r="AF106" s="181"/>
      <c r="AG106" s="181"/>
      <c r="AH106" s="181"/>
      <c r="AI106" s="181"/>
      <c r="AJ106" s="181"/>
      <c r="AK106" s="181"/>
      <c r="AL106" s="181"/>
      <c r="AM106" s="181"/>
      <c r="AN106" s="181"/>
      <c r="AO106" s="181"/>
      <c r="AP106" s="181"/>
      <c r="AQ106" s="181"/>
      <c r="AR106" s="181"/>
      <c r="AS106" s="181"/>
      <c r="AT106" s="181"/>
      <c r="AU106" s="181"/>
      <c r="AV106" s="181"/>
      <c r="AW106" s="181"/>
      <c r="AX106" s="181"/>
      <c r="AY106" s="181"/>
      <c r="AZ106" s="181"/>
      <c r="BA106" s="338"/>
    </row>
    <row r="107" spans="1:53" s="187" customFormat="1" ht="52.8">
      <c r="A107" s="189"/>
      <c r="B107" s="941" t="s">
        <v>1483</v>
      </c>
      <c r="C107" s="205"/>
      <c r="D107" s="942"/>
      <c r="E107" s="1161"/>
      <c r="F107" s="1152"/>
      <c r="G107" s="340"/>
      <c r="H107" s="193"/>
      <c r="I107" s="181"/>
      <c r="J107" s="181"/>
      <c r="K107" s="181"/>
      <c r="L107" s="181"/>
      <c r="M107" s="181"/>
      <c r="N107" s="181"/>
      <c r="O107" s="181"/>
      <c r="P107" s="181"/>
      <c r="Q107" s="181"/>
      <c r="R107" s="181"/>
      <c r="S107" s="181"/>
      <c r="T107" s="181"/>
      <c r="U107" s="181"/>
      <c r="V107" s="181"/>
      <c r="W107" s="181"/>
      <c r="X107" s="181"/>
      <c r="Y107" s="181"/>
      <c r="Z107" s="181"/>
      <c r="AA107" s="181"/>
      <c r="AB107" s="181"/>
      <c r="AC107" s="181"/>
      <c r="AD107" s="181"/>
      <c r="AE107" s="181"/>
      <c r="AF107" s="181"/>
      <c r="AG107" s="181"/>
      <c r="AH107" s="181"/>
      <c r="AI107" s="181"/>
      <c r="AJ107" s="181"/>
      <c r="AK107" s="181"/>
      <c r="AL107" s="181"/>
      <c r="AM107" s="181"/>
      <c r="AN107" s="181"/>
      <c r="AO107" s="181"/>
      <c r="AP107" s="181"/>
      <c r="AQ107" s="181"/>
      <c r="AR107" s="181"/>
      <c r="AS107" s="181"/>
      <c r="AT107" s="181"/>
      <c r="AU107" s="181"/>
      <c r="AV107" s="181"/>
      <c r="AW107" s="181"/>
      <c r="AX107" s="181"/>
      <c r="AY107" s="181"/>
      <c r="AZ107" s="181"/>
      <c r="BA107" s="338"/>
    </row>
    <row r="108" spans="1:53" s="187" customFormat="1" ht="52.8">
      <c r="A108" s="204"/>
      <c r="B108" s="941" t="s">
        <v>1484</v>
      </c>
      <c r="C108" s="205"/>
      <c r="D108" s="942"/>
      <c r="E108" s="1161"/>
      <c r="F108" s="1157"/>
      <c r="G108" s="340"/>
      <c r="H108" s="206"/>
      <c r="I108" s="181"/>
      <c r="J108" s="181"/>
      <c r="K108" s="181"/>
      <c r="L108" s="181"/>
      <c r="M108" s="181"/>
      <c r="N108" s="181"/>
      <c r="O108" s="181"/>
      <c r="P108" s="181"/>
      <c r="Q108" s="181"/>
      <c r="R108" s="181"/>
      <c r="S108" s="181"/>
      <c r="T108" s="181"/>
      <c r="U108" s="181"/>
      <c r="V108" s="181"/>
      <c r="W108" s="181"/>
      <c r="X108" s="181"/>
      <c r="Y108" s="181"/>
      <c r="Z108" s="181"/>
      <c r="AA108" s="181"/>
      <c r="AB108" s="181"/>
      <c r="AC108" s="181"/>
      <c r="AD108" s="181"/>
      <c r="AE108" s="181"/>
      <c r="AF108" s="181"/>
      <c r="AG108" s="181"/>
      <c r="AH108" s="181"/>
      <c r="AI108" s="181"/>
      <c r="AJ108" s="181"/>
      <c r="AK108" s="181"/>
      <c r="AL108" s="181"/>
      <c r="AM108" s="181"/>
      <c r="AN108" s="181"/>
      <c r="AO108" s="181"/>
      <c r="AP108" s="181"/>
      <c r="AQ108" s="181"/>
      <c r="AR108" s="181"/>
      <c r="AS108" s="181"/>
      <c r="AT108" s="181"/>
      <c r="AU108" s="181"/>
      <c r="AV108" s="181"/>
      <c r="AW108" s="181"/>
      <c r="AX108" s="181"/>
      <c r="AY108" s="181"/>
      <c r="AZ108" s="181"/>
      <c r="BA108" s="338"/>
    </row>
    <row r="109" spans="1:53" s="187" customFormat="1" ht="15">
      <c r="A109" s="204"/>
      <c r="B109" s="941" t="s">
        <v>1485</v>
      </c>
      <c r="C109" s="205"/>
      <c r="D109" s="942"/>
      <c r="E109" s="1161"/>
      <c r="F109" s="1157"/>
      <c r="G109" s="340"/>
      <c r="H109" s="206"/>
      <c r="I109" s="181"/>
      <c r="J109" s="181"/>
      <c r="K109" s="181"/>
      <c r="L109" s="181"/>
      <c r="M109" s="181"/>
      <c r="N109" s="181"/>
      <c r="O109" s="181"/>
      <c r="P109" s="181"/>
      <c r="Q109" s="181"/>
      <c r="R109" s="181"/>
      <c r="S109" s="181"/>
      <c r="T109" s="181"/>
      <c r="U109" s="181"/>
      <c r="V109" s="181"/>
      <c r="W109" s="181"/>
      <c r="X109" s="181"/>
      <c r="Y109" s="181"/>
      <c r="Z109" s="181"/>
      <c r="AA109" s="181"/>
      <c r="AB109" s="181"/>
      <c r="AC109" s="181"/>
      <c r="AD109" s="181"/>
      <c r="AE109" s="181"/>
      <c r="AF109" s="181"/>
      <c r="AG109" s="181"/>
      <c r="AH109" s="181"/>
      <c r="AI109" s="181"/>
      <c r="AJ109" s="181"/>
      <c r="AK109" s="181"/>
      <c r="AL109" s="181"/>
      <c r="AM109" s="181"/>
      <c r="AN109" s="181"/>
      <c r="AO109" s="181"/>
      <c r="AP109" s="181"/>
      <c r="AQ109" s="181"/>
      <c r="AR109" s="181"/>
      <c r="AS109" s="181"/>
      <c r="AT109" s="181"/>
      <c r="AU109" s="181"/>
      <c r="AV109" s="181"/>
      <c r="AW109" s="181"/>
      <c r="AX109" s="181"/>
      <c r="AY109" s="181"/>
      <c r="AZ109" s="181"/>
      <c r="BA109" s="338"/>
    </row>
    <row r="110" spans="1:53" s="181" customFormat="1" ht="52.8">
      <c r="A110" s="204"/>
      <c r="B110" s="941" t="s">
        <v>1486</v>
      </c>
      <c r="C110" s="205"/>
      <c r="D110" s="942"/>
      <c r="E110" s="1161"/>
      <c r="F110" s="1157"/>
      <c r="G110" s="340"/>
      <c r="H110" s="206"/>
    </row>
    <row r="111" spans="1:53" s="181" customFormat="1" ht="52.8">
      <c r="A111" s="204"/>
      <c r="B111" s="1222" t="s">
        <v>1487</v>
      </c>
      <c r="C111" s="205"/>
      <c r="D111" s="1223"/>
      <c r="E111" s="1224"/>
      <c r="F111" s="1157"/>
      <c r="G111" s="340"/>
      <c r="H111" s="206"/>
    </row>
    <row r="112" spans="1:53" s="181" customFormat="1" ht="39.6">
      <c r="A112" s="204"/>
      <c r="B112" s="1222" t="s">
        <v>1488</v>
      </c>
      <c r="C112" s="205"/>
      <c r="D112" s="1223"/>
      <c r="E112" s="1224"/>
      <c r="F112" s="1157"/>
      <c r="G112" s="340"/>
      <c r="H112" s="206"/>
    </row>
    <row r="113" spans="1:52" s="181" customFormat="1" ht="39.6">
      <c r="A113" s="204"/>
      <c r="B113" s="1222" t="s">
        <v>1489</v>
      </c>
      <c r="C113" s="205"/>
      <c r="D113" s="1223"/>
      <c r="E113" s="1224"/>
      <c r="F113" s="1157"/>
      <c r="G113" s="340"/>
      <c r="H113" s="206"/>
    </row>
    <row r="114" spans="1:52" s="181" customFormat="1" ht="52.8">
      <c r="A114" s="207"/>
      <c r="B114" s="1213" t="s">
        <v>203</v>
      </c>
      <c r="C114" s="1214"/>
      <c r="D114" s="1215"/>
      <c r="E114" s="1216"/>
      <c r="F114" s="1168"/>
      <c r="G114" s="340"/>
      <c r="H114" s="206"/>
    </row>
    <row r="115" spans="1:52" s="160" customFormat="1" ht="26.4">
      <c r="A115" s="212"/>
      <c r="B115" s="925" t="s">
        <v>1490</v>
      </c>
      <c r="C115" s="949"/>
      <c r="D115" s="948"/>
      <c r="E115" s="1167"/>
      <c r="F115" s="1031"/>
      <c r="G115" s="195"/>
      <c r="H115" s="193"/>
      <c r="I115" s="196"/>
      <c r="J115" s="196"/>
      <c r="K115" s="196"/>
      <c r="L115" s="196"/>
      <c r="M115" s="196"/>
      <c r="N115" s="196"/>
      <c r="O115" s="196"/>
      <c r="P115" s="196"/>
      <c r="Q115" s="196"/>
      <c r="R115" s="196"/>
      <c r="S115" s="196"/>
      <c r="T115" s="196"/>
      <c r="U115" s="196"/>
      <c r="V115" s="185"/>
      <c r="W115" s="185"/>
      <c r="X115" s="185"/>
      <c r="Y115" s="185"/>
      <c r="Z115" s="185"/>
      <c r="AA115" s="185"/>
      <c r="AB115" s="185"/>
      <c r="AC115" s="185"/>
      <c r="AD115" s="185"/>
      <c r="AE115" s="185"/>
      <c r="AF115" s="185"/>
      <c r="AG115" s="185"/>
      <c r="AH115" s="185"/>
      <c r="AI115" s="185"/>
      <c r="AJ115" s="185"/>
      <c r="AK115" s="185"/>
      <c r="AL115" s="185"/>
      <c r="AM115" s="185"/>
      <c r="AN115" s="185"/>
      <c r="AO115" s="185"/>
      <c r="AP115" s="185"/>
      <c r="AQ115" s="185"/>
      <c r="AR115" s="185"/>
      <c r="AS115" s="185"/>
      <c r="AT115" s="185"/>
      <c r="AU115" s="185"/>
      <c r="AV115" s="185"/>
      <c r="AW115" s="185"/>
      <c r="AX115" s="185"/>
      <c r="AY115" s="185"/>
      <c r="AZ115" s="185"/>
    </row>
    <row r="116" spans="1:52" s="160" customFormat="1" ht="27" thickBot="1">
      <c r="A116" s="953"/>
      <c r="B116" s="954" t="s">
        <v>191</v>
      </c>
      <c r="C116" s="955" t="s">
        <v>192</v>
      </c>
      <c r="D116" s="956">
        <v>1</v>
      </c>
      <c r="E116" s="1169">
        <v>0</v>
      </c>
      <c r="F116" s="1170">
        <f>D116*E116</f>
        <v>0</v>
      </c>
      <c r="G116" s="153"/>
      <c r="H116" s="154"/>
      <c r="I116" s="154"/>
      <c r="J116" s="154"/>
      <c r="K116" s="154"/>
      <c r="L116" s="154"/>
      <c r="M116" s="154"/>
      <c r="N116" s="154"/>
      <c r="O116" s="154"/>
      <c r="P116" s="154"/>
      <c r="Q116" s="154"/>
      <c r="R116" s="154"/>
      <c r="S116" s="154"/>
      <c r="T116" s="154"/>
      <c r="U116" s="154"/>
      <c r="V116" s="185"/>
      <c r="W116" s="185"/>
      <c r="X116" s="185"/>
      <c r="Y116" s="185"/>
      <c r="Z116" s="185"/>
      <c r="AA116" s="185"/>
      <c r="AB116" s="185"/>
      <c r="AC116" s="185"/>
      <c r="AD116" s="185"/>
      <c r="AE116" s="185"/>
      <c r="AF116" s="185"/>
      <c r="AG116" s="185"/>
      <c r="AH116" s="185"/>
      <c r="AI116" s="185"/>
      <c r="AJ116" s="185"/>
      <c r="AK116" s="185"/>
      <c r="AL116" s="185"/>
      <c r="AM116" s="185"/>
      <c r="AN116" s="185"/>
      <c r="AO116" s="185"/>
      <c r="AP116" s="185"/>
      <c r="AQ116" s="185"/>
      <c r="AR116" s="185"/>
      <c r="AS116" s="185"/>
      <c r="AT116" s="185"/>
      <c r="AU116" s="185"/>
      <c r="AV116" s="185"/>
      <c r="AW116" s="185"/>
      <c r="AX116" s="185"/>
      <c r="AY116" s="185"/>
      <c r="AZ116" s="185"/>
    </row>
    <row r="117" spans="1:52" ht="14.4" thickTop="1" thickBot="1">
      <c r="A117" s="1355" t="s">
        <v>205</v>
      </c>
      <c r="B117" s="1356"/>
      <c r="C117" s="1356"/>
      <c r="D117" s="1356"/>
      <c r="E117" s="1357"/>
      <c r="F117" s="1171">
        <f>SUM(F16:F116)</f>
        <v>0</v>
      </c>
      <c r="G117" s="343"/>
      <c r="H117" s="344"/>
      <c r="I117" s="344"/>
      <c r="J117" s="344"/>
      <c r="K117" s="344"/>
      <c r="L117" s="344"/>
      <c r="M117" s="344"/>
      <c r="N117" s="344"/>
      <c r="O117" s="344"/>
      <c r="P117" s="344"/>
      <c r="Q117" s="344"/>
      <c r="R117" s="344"/>
      <c r="S117" s="344"/>
      <c r="T117" s="344"/>
      <c r="U117" s="344"/>
      <c r="V117" s="344"/>
      <c r="W117" s="344"/>
      <c r="X117" s="344"/>
      <c r="Y117" s="344"/>
      <c r="Z117" s="344"/>
      <c r="AA117" s="344"/>
      <c r="AB117" s="344"/>
      <c r="AC117" s="344"/>
      <c r="AD117" s="344"/>
      <c r="AE117" s="344"/>
      <c r="AF117" s="344"/>
      <c r="AG117" s="344"/>
      <c r="AH117" s="344"/>
      <c r="AI117" s="344"/>
      <c r="AJ117" s="344"/>
      <c r="AK117" s="344"/>
      <c r="AL117" s="344"/>
      <c r="AM117" s="344"/>
      <c r="AN117" s="344"/>
      <c r="AO117" s="344"/>
      <c r="AP117" s="344"/>
      <c r="AQ117" s="344"/>
      <c r="AR117" s="344"/>
      <c r="AS117" s="344"/>
      <c r="AT117" s="344"/>
      <c r="AU117" s="344"/>
      <c r="AV117" s="344"/>
      <c r="AW117" s="344"/>
      <c r="AX117" s="344"/>
      <c r="AY117" s="344"/>
      <c r="AZ117" s="344"/>
    </row>
    <row r="118" spans="1:52" ht="27.6" thickTop="1" thickBot="1">
      <c r="A118" s="215" t="s">
        <v>269</v>
      </c>
      <c r="B118" s="216" t="s">
        <v>206</v>
      </c>
      <c r="C118" s="217"/>
      <c r="D118" s="218"/>
      <c r="E118" s="219"/>
      <c r="F118" s="220"/>
      <c r="G118" s="343"/>
      <c r="H118" s="344"/>
      <c r="I118" s="344"/>
      <c r="J118" s="344"/>
      <c r="K118" s="344"/>
      <c r="L118" s="344"/>
      <c r="M118" s="344"/>
      <c r="N118" s="344"/>
      <c r="O118" s="344"/>
      <c r="P118" s="344"/>
      <c r="Q118" s="344"/>
      <c r="R118" s="344"/>
      <c r="S118" s="344"/>
      <c r="T118" s="344"/>
      <c r="U118" s="344"/>
      <c r="V118" s="344"/>
      <c r="W118" s="344"/>
      <c r="X118" s="344"/>
      <c r="Y118" s="344"/>
      <c r="Z118" s="344"/>
      <c r="AA118" s="344"/>
      <c r="AB118" s="344"/>
      <c r="AC118" s="344"/>
      <c r="AD118" s="344"/>
      <c r="AE118" s="344"/>
      <c r="AF118" s="344"/>
      <c r="AG118" s="344"/>
      <c r="AH118" s="344"/>
      <c r="AI118" s="344"/>
      <c r="AJ118" s="344"/>
      <c r="AK118" s="344"/>
      <c r="AL118" s="344"/>
      <c r="AM118" s="344"/>
      <c r="AN118" s="344"/>
      <c r="AO118" s="344"/>
      <c r="AP118" s="344"/>
      <c r="AQ118" s="344"/>
      <c r="AR118" s="344"/>
      <c r="AS118" s="344"/>
      <c r="AT118" s="344"/>
      <c r="AU118" s="344"/>
      <c r="AV118" s="344"/>
      <c r="AW118" s="344"/>
      <c r="AX118" s="344"/>
      <c r="AY118" s="344"/>
      <c r="AZ118" s="344"/>
    </row>
    <row r="119" spans="1:52" ht="106.2" thickTop="1">
      <c r="A119" s="221" t="s">
        <v>270</v>
      </c>
      <c r="B119" s="222" t="s">
        <v>1493</v>
      </c>
      <c r="C119" s="223" t="s">
        <v>174</v>
      </c>
      <c r="D119" s="224">
        <v>490</v>
      </c>
      <c r="E119" s="1172">
        <v>0</v>
      </c>
      <c r="F119" s="1173">
        <f>D119*E119</f>
        <v>0</v>
      </c>
      <c r="G119" s="343"/>
      <c r="H119" s="344"/>
      <c r="I119" s="344"/>
      <c r="J119" s="344"/>
      <c r="K119" s="344"/>
      <c r="L119" s="344"/>
      <c r="M119" s="344"/>
      <c r="N119" s="344"/>
      <c r="O119" s="344"/>
      <c r="P119" s="344"/>
      <c r="Q119" s="344"/>
      <c r="R119" s="344"/>
      <c r="S119" s="344"/>
      <c r="T119" s="344"/>
      <c r="U119" s="344"/>
      <c r="V119" s="344"/>
      <c r="W119" s="344"/>
      <c r="X119" s="344"/>
      <c r="Y119" s="344"/>
      <c r="Z119" s="344"/>
      <c r="AA119" s="344"/>
      <c r="AB119" s="344"/>
      <c r="AC119" s="344"/>
      <c r="AD119" s="344"/>
      <c r="AE119" s="344"/>
      <c r="AF119" s="344"/>
      <c r="AG119" s="344"/>
      <c r="AH119" s="344"/>
      <c r="AI119" s="344"/>
      <c r="AJ119" s="344"/>
      <c r="AK119" s="344"/>
      <c r="AL119" s="344"/>
      <c r="AM119" s="344"/>
      <c r="AN119" s="344"/>
      <c r="AO119" s="344"/>
      <c r="AP119" s="344"/>
      <c r="AQ119" s="344"/>
      <c r="AR119" s="344"/>
      <c r="AS119" s="344"/>
      <c r="AT119" s="344"/>
      <c r="AU119" s="344"/>
      <c r="AV119" s="344"/>
      <c r="AW119" s="344"/>
      <c r="AX119" s="344"/>
      <c r="AY119" s="344"/>
      <c r="AZ119" s="344"/>
    </row>
    <row r="120" spans="1:52" ht="118.8">
      <c r="A120" s="225" t="s">
        <v>271</v>
      </c>
      <c r="B120" s="226" t="s">
        <v>207</v>
      </c>
      <c r="C120" s="227"/>
      <c r="D120" s="228"/>
      <c r="E120" s="1174"/>
      <c r="F120" s="1175"/>
      <c r="G120" s="343"/>
      <c r="H120" s="344"/>
      <c r="I120" s="344"/>
      <c r="J120" s="344"/>
      <c r="K120" s="344"/>
      <c r="L120" s="344"/>
      <c r="M120" s="344"/>
      <c r="N120" s="344"/>
      <c r="O120" s="344"/>
      <c r="P120" s="344"/>
      <c r="Q120" s="344"/>
      <c r="R120" s="344"/>
      <c r="S120" s="344"/>
      <c r="T120" s="344"/>
      <c r="U120" s="344"/>
      <c r="V120" s="344"/>
      <c r="W120" s="344"/>
      <c r="X120" s="344"/>
      <c r="Y120" s="344"/>
      <c r="Z120" s="344"/>
      <c r="AA120" s="344"/>
      <c r="AB120" s="344"/>
      <c r="AC120" s="344"/>
      <c r="AD120" s="344"/>
      <c r="AE120" s="344"/>
      <c r="AF120" s="344"/>
      <c r="AG120" s="344"/>
      <c r="AH120" s="344"/>
      <c r="AI120" s="344"/>
      <c r="AJ120" s="344"/>
      <c r="AK120" s="344"/>
      <c r="AL120" s="344"/>
      <c r="AM120" s="344"/>
      <c r="AN120" s="344"/>
      <c r="AO120" s="344"/>
      <c r="AP120" s="344"/>
      <c r="AQ120" s="344"/>
      <c r="AR120" s="344"/>
      <c r="AS120" s="344"/>
      <c r="AT120" s="344"/>
      <c r="AU120" s="344"/>
      <c r="AV120" s="344"/>
      <c r="AW120" s="344"/>
      <c r="AX120" s="344"/>
      <c r="AY120" s="344"/>
      <c r="AZ120" s="344"/>
    </row>
    <row r="121" spans="1:52" ht="15.6">
      <c r="A121" s="229"/>
      <c r="B121" s="20" t="s">
        <v>1491</v>
      </c>
      <c r="C121" s="230" t="s">
        <v>174</v>
      </c>
      <c r="D121" s="231">
        <v>460</v>
      </c>
      <c r="E121" s="1155">
        <v>0</v>
      </c>
      <c r="F121" s="1176">
        <f>D121*E121</f>
        <v>0</v>
      </c>
      <c r="G121" s="343"/>
      <c r="H121" s="344"/>
      <c r="I121" s="344"/>
      <c r="J121" s="344"/>
      <c r="K121" s="344"/>
      <c r="L121" s="344"/>
      <c r="M121" s="344"/>
      <c r="N121" s="344"/>
      <c r="O121" s="344"/>
      <c r="P121" s="344"/>
      <c r="Q121" s="344"/>
      <c r="R121" s="344"/>
      <c r="S121" s="344"/>
      <c r="T121" s="344"/>
      <c r="U121" s="344"/>
      <c r="V121" s="344"/>
      <c r="W121" s="344"/>
      <c r="X121" s="344"/>
      <c r="Y121" s="344"/>
      <c r="Z121" s="344"/>
      <c r="AA121" s="344"/>
      <c r="AB121" s="344"/>
      <c r="AC121" s="344"/>
      <c r="AD121" s="344"/>
      <c r="AE121" s="344"/>
      <c r="AF121" s="344"/>
      <c r="AG121" s="344"/>
      <c r="AH121" s="344"/>
      <c r="AI121" s="344"/>
      <c r="AJ121" s="344"/>
      <c r="AK121" s="344"/>
      <c r="AL121" s="344"/>
      <c r="AM121" s="344"/>
      <c r="AN121" s="344"/>
      <c r="AO121" s="344"/>
      <c r="AP121" s="344"/>
      <c r="AQ121" s="344"/>
      <c r="AR121" s="344"/>
      <c r="AS121" s="344"/>
      <c r="AT121" s="344"/>
      <c r="AU121" s="344"/>
      <c r="AV121" s="344"/>
      <c r="AW121" s="344"/>
      <c r="AX121" s="344"/>
      <c r="AY121" s="344"/>
      <c r="AZ121" s="344"/>
    </row>
    <row r="122" spans="1:52" ht="118.8">
      <c r="A122" s="225" t="s">
        <v>272</v>
      </c>
      <c r="B122" s="226" t="s">
        <v>208</v>
      </c>
      <c r="C122" s="227"/>
      <c r="D122" s="228"/>
      <c r="E122" s="1174"/>
      <c r="F122" s="1175"/>
      <c r="G122" s="343"/>
      <c r="H122" s="344"/>
      <c r="I122" s="344"/>
      <c r="J122" s="344"/>
      <c r="K122" s="344"/>
      <c r="L122" s="344"/>
      <c r="M122" s="344"/>
      <c r="N122" s="344"/>
      <c r="O122" s="344"/>
      <c r="P122" s="344"/>
      <c r="Q122" s="344"/>
      <c r="R122" s="344"/>
      <c r="S122" s="344"/>
      <c r="T122" s="344"/>
      <c r="U122" s="344"/>
      <c r="V122" s="344"/>
      <c r="W122" s="344"/>
      <c r="X122" s="344"/>
      <c r="Y122" s="344"/>
      <c r="Z122" s="344"/>
      <c r="AA122" s="344"/>
      <c r="AB122" s="344"/>
      <c r="AC122" s="344"/>
      <c r="AD122" s="344"/>
      <c r="AE122" s="344"/>
      <c r="AF122" s="344"/>
      <c r="AG122" s="344"/>
      <c r="AH122" s="344"/>
      <c r="AI122" s="344"/>
      <c r="AJ122" s="344"/>
      <c r="AK122" s="344"/>
      <c r="AL122" s="344"/>
      <c r="AM122" s="344"/>
      <c r="AN122" s="344"/>
      <c r="AO122" s="344"/>
      <c r="AP122" s="344"/>
      <c r="AQ122" s="344"/>
      <c r="AR122" s="344"/>
      <c r="AS122" s="344"/>
      <c r="AT122" s="344"/>
      <c r="AU122" s="344"/>
      <c r="AV122" s="344"/>
      <c r="AW122" s="344"/>
      <c r="AX122" s="344"/>
      <c r="AY122" s="344"/>
      <c r="AZ122" s="344"/>
    </row>
    <row r="123" spans="1:52" ht="15.6">
      <c r="A123" s="229"/>
      <c r="B123" s="20" t="s">
        <v>1492</v>
      </c>
      <c r="C123" s="230" t="s">
        <v>174</v>
      </c>
      <c r="D123" s="231">
        <v>20</v>
      </c>
      <c r="E123" s="1155">
        <v>0</v>
      </c>
      <c r="F123" s="1176">
        <f t="shared" ref="F123:F128" si="0">D123*E123</f>
        <v>0</v>
      </c>
      <c r="G123" s="343"/>
      <c r="H123" s="344"/>
      <c r="I123" s="344"/>
      <c r="J123" s="344"/>
      <c r="K123" s="344"/>
      <c r="L123" s="344"/>
      <c r="M123" s="344"/>
      <c r="N123" s="344"/>
      <c r="O123" s="344"/>
      <c r="P123" s="344"/>
      <c r="Q123" s="344"/>
      <c r="R123" s="344"/>
      <c r="S123" s="344"/>
      <c r="T123" s="344"/>
      <c r="U123" s="344"/>
      <c r="V123" s="344"/>
      <c r="W123" s="344"/>
      <c r="X123" s="344"/>
      <c r="Y123" s="344"/>
      <c r="Z123" s="344"/>
      <c r="AA123" s="344"/>
      <c r="AB123" s="344"/>
      <c r="AC123" s="344"/>
      <c r="AD123" s="344"/>
      <c r="AE123" s="344"/>
      <c r="AF123" s="344"/>
      <c r="AG123" s="344"/>
      <c r="AH123" s="344"/>
      <c r="AI123" s="344"/>
      <c r="AJ123" s="344"/>
      <c r="AK123" s="344"/>
      <c r="AL123" s="344"/>
      <c r="AM123" s="344"/>
      <c r="AN123" s="344"/>
      <c r="AO123" s="344"/>
      <c r="AP123" s="344"/>
      <c r="AQ123" s="344"/>
      <c r="AR123" s="344"/>
      <c r="AS123" s="344"/>
      <c r="AT123" s="344"/>
      <c r="AU123" s="344"/>
      <c r="AV123" s="344"/>
      <c r="AW123" s="344"/>
      <c r="AX123" s="344"/>
      <c r="AY123" s="344"/>
      <c r="AZ123" s="344"/>
    </row>
    <row r="124" spans="1:52" ht="118.8">
      <c r="A124" s="232" t="s">
        <v>273</v>
      </c>
      <c r="B124" s="5" t="s">
        <v>1494</v>
      </c>
      <c r="C124" s="233" t="s">
        <v>174</v>
      </c>
      <c r="D124" s="234">
        <v>750</v>
      </c>
      <c r="E124" s="1177">
        <v>0</v>
      </c>
      <c r="F124" s="1178">
        <f t="shared" si="0"/>
        <v>0</v>
      </c>
      <c r="G124" s="343"/>
      <c r="H124" s="344"/>
      <c r="I124" s="344"/>
      <c r="J124" s="344"/>
      <c r="K124" s="344"/>
      <c r="L124" s="344"/>
      <c r="M124" s="344"/>
      <c r="N124" s="344"/>
      <c r="O124" s="344"/>
      <c r="P124" s="344"/>
      <c r="Q124" s="344"/>
      <c r="R124" s="344"/>
      <c r="S124" s="344"/>
      <c r="T124" s="344"/>
      <c r="U124" s="344"/>
      <c r="V124" s="344"/>
      <c r="W124" s="344"/>
      <c r="X124" s="344"/>
      <c r="Y124" s="344"/>
      <c r="Z124" s="344"/>
      <c r="AA124" s="344"/>
      <c r="AB124" s="344"/>
      <c r="AC124" s="344"/>
      <c r="AD124" s="344"/>
      <c r="AE124" s="344"/>
      <c r="AF124" s="344"/>
      <c r="AG124" s="344"/>
      <c r="AH124" s="344"/>
      <c r="AI124" s="344"/>
      <c r="AJ124" s="344"/>
      <c r="AK124" s="344"/>
      <c r="AL124" s="344"/>
      <c r="AM124" s="344"/>
      <c r="AN124" s="344"/>
      <c r="AO124" s="344"/>
      <c r="AP124" s="344"/>
      <c r="AQ124" s="344"/>
      <c r="AR124" s="344"/>
      <c r="AS124" s="344"/>
      <c r="AT124" s="344"/>
      <c r="AU124" s="344"/>
      <c r="AV124" s="344"/>
      <c r="AW124" s="344"/>
      <c r="AX124" s="344"/>
      <c r="AY124" s="344"/>
      <c r="AZ124" s="344"/>
    </row>
    <row r="125" spans="1:52" ht="105.6">
      <c r="A125" s="229" t="s">
        <v>274</v>
      </c>
      <c r="B125" s="5" t="s">
        <v>1495</v>
      </c>
      <c r="C125" s="233" t="s">
        <v>174</v>
      </c>
      <c r="D125" s="234">
        <v>180</v>
      </c>
      <c r="E125" s="1177">
        <v>0</v>
      </c>
      <c r="F125" s="1176">
        <f t="shared" si="0"/>
        <v>0</v>
      </c>
      <c r="G125" s="343"/>
      <c r="H125" s="344"/>
      <c r="I125" s="344"/>
      <c r="J125" s="344"/>
      <c r="K125" s="344"/>
      <c r="L125" s="344"/>
      <c r="M125" s="344"/>
      <c r="N125" s="344"/>
      <c r="O125" s="344"/>
      <c r="P125" s="344"/>
      <c r="Q125" s="344"/>
      <c r="R125" s="344"/>
      <c r="S125" s="344"/>
      <c r="T125" s="344"/>
      <c r="U125" s="344"/>
      <c r="V125" s="344"/>
      <c r="W125" s="344"/>
      <c r="X125" s="344"/>
      <c r="Y125" s="344"/>
      <c r="Z125" s="344"/>
      <c r="AA125" s="344"/>
      <c r="AB125" s="344"/>
      <c r="AC125" s="344"/>
      <c r="AD125" s="344"/>
      <c r="AE125" s="344"/>
      <c r="AF125" s="344"/>
      <c r="AG125" s="344"/>
      <c r="AH125" s="344"/>
      <c r="AI125" s="344"/>
      <c r="AJ125" s="344"/>
      <c r="AK125" s="344"/>
      <c r="AL125" s="344"/>
      <c r="AM125" s="344"/>
      <c r="AN125" s="344"/>
      <c r="AO125" s="344"/>
      <c r="AP125" s="344"/>
      <c r="AQ125" s="344"/>
      <c r="AR125" s="344"/>
      <c r="AS125" s="344"/>
      <c r="AT125" s="344"/>
      <c r="AU125" s="344"/>
      <c r="AV125" s="344"/>
      <c r="AW125" s="344"/>
      <c r="AX125" s="344"/>
      <c r="AY125" s="344"/>
      <c r="AZ125" s="344"/>
    </row>
    <row r="126" spans="1:52" ht="105.6">
      <c r="A126" s="229" t="s">
        <v>275</v>
      </c>
      <c r="B126" s="5" t="s">
        <v>1496</v>
      </c>
      <c r="C126" s="230" t="s">
        <v>174</v>
      </c>
      <c r="D126" s="231">
        <v>50</v>
      </c>
      <c r="E126" s="1155">
        <v>0</v>
      </c>
      <c r="F126" s="1176">
        <f t="shared" si="0"/>
        <v>0</v>
      </c>
      <c r="G126" s="343"/>
      <c r="H126" s="344"/>
      <c r="I126" s="344"/>
      <c r="J126" s="344"/>
      <c r="K126" s="344"/>
      <c r="L126" s="344"/>
      <c r="M126" s="344"/>
      <c r="N126" s="344"/>
      <c r="O126" s="344"/>
      <c r="P126" s="344"/>
      <c r="Q126" s="344"/>
      <c r="R126" s="344"/>
      <c r="S126" s="344"/>
      <c r="T126" s="344"/>
      <c r="U126" s="344"/>
      <c r="V126" s="344"/>
      <c r="W126" s="344"/>
      <c r="X126" s="344"/>
      <c r="Y126" s="344"/>
      <c r="Z126" s="344"/>
      <c r="AA126" s="344"/>
      <c r="AB126" s="344"/>
      <c r="AC126" s="344"/>
      <c r="AD126" s="344"/>
      <c r="AE126" s="344"/>
      <c r="AF126" s="344"/>
      <c r="AG126" s="344"/>
      <c r="AH126" s="344"/>
      <c r="AI126" s="344"/>
      <c r="AJ126" s="344"/>
      <c r="AK126" s="344"/>
      <c r="AL126" s="344"/>
      <c r="AM126" s="344"/>
      <c r="AN126" s="344"/>
      <c r="AO126" s="344"/>
      <c r="AP126" s="344"/>
      <c r="AQ126" s="344"/>
      <c r="AR126" s="344"/>
      <c r="AS126" s="344"/>
      <c r="AT126" s="344"/>
      <c r="AU126" s="344"/>
      <c r="AV126" s="344"/>
      <c r="AW126" s="344"/>
      <c r="AX126" s="344"/>
      <c r="AY126" s="344"/>
      <c r="AZ126" s="344"/>
    </row>
    <row r="127" spans="1:52" ht="118.8">
      <c r="A127" s="232" t="s">
        <v>276</v>
      </c>
      <c r="B127" s="5" t="s">
        <v>1497</v>
      </c>
      <c r="C127" s="233" t="s">
        <v>174</v>
      </c>
      <c r="D127" s="234">
        <v>100</v>
      </c>
      <c r="E127" s="1177">
        <v>0</v>
      </c>
      <c r="F127" s="1178">
        <f t="shared" si="0"/>
        <v>0</v>
      </c>
      <c r="G127" s="343"/>
      <c r="H127" s="344"/>
      <c r="I127" s="344"/>
      <c r="J127" s="344"/>
      <c r="K127" s="344"/>
      <c r="L127" s="344"/>
      <c r="M127" s="344"/>
      <c r="N127" s="344"/>
      <c r="O127" s="344"/>
      <c r="P127" s="344"/>
      <c r="Q127" s="344"/>
      <c r="R127" s="344"/>
      <c r="S127" s="344"/>
      <c r="T127" s="344"/>
      <c r="U127" s="344"/>
      <c r="V127" s="344"/>
      <c r="W127" s="344"/>
      <c r="X127" s="344"/>
      <c r="Y127" s="344"/>
      <c r="Z127" s="344"/>
      <c r="AA127" s="344"/>
      <c r="AB127" s="344"/>
      <c r="AC127" s="344"/>
      <c r="AD127" s="344"/>
      <c r="AE127" s="344"/>
      <c r="AF127" s="344"/>
      <c r="AG127" s="344"/>
      <c r="AH127" s="344"/>
      <c r="AI127" s="344"/>
      <c r="AJ127" s="344"/>
      <c r="AK127" s="344"/>
      <c r="AL127" s="344"/>
      <c r="AM127" s="344"/>
      <c r="AN127" s="344"/>
      <c r="AO127" s="344"/>
      <c r="AP127" s="344"/>
      <c r="AQ127" s="344"/>
      <c r="AR127" s="344"/>
      <c r="AS127" s="344"/>
      <c r="AT127" s="344"/>
      <c r="AU127" s="344"/>
      <c r="AV127" s="344"/>
      <c r="AW127" s="344"/>
      <c r="AX127" s="344"/>
      <c r="AY127" s="344"/>
      <c r="AZ127" s="344"/>
    </row>
    <row r="128" spans="1:52" ht="118.8">
      <c r="A128" s="232" t="s">
        <v>277</v>
      </c>
      <c r="B128" s="5" t="s">
        <v>1498</v>
      </c>
      <c r="C128" s="233" t="s">
        <v>174</v>
      </c>
      <c r="D128" s="234">
        <v>460</v>
      </c>
      <c r="E128" s="1177">
        <v>0</v>
      </c>
      <c r="F128" s="1178">
        <f t="shared" si="0"/>
        <v>0</v>
      </c>
      <c r="G128" s="343"/>
      <c r="H128" s="344"/>
      <c r="I128" s="344"/>
      <c r="J128" s="344"/>
      <c r="K128" s="344"/>
      <c r="L128" s="344"/>
      <c r="M128" s="344"/>
      <c r="N128" s="344"/>
      <c r="O128" s="344"/>
      <c r="P128" s="344"/>
      <c r="Q128" s="344"/>
      <c r="R128" s="344"/>
      <c r="S128" s="344"/>
      <c r="T128" s="344"/>
      <c r="U128" s="344"/>
      <c r="V128" s="344"/>
      <c r="W128" s="344"/>
      <c r="X128" s="344"/>
      <c r="Y128" s="344"/>
      <c r="Z128" s="344"/>
      <c r="AA128" s="344"/>
      <c r="AB128" s="344"/>
      <c r="AC128" s="344"/>
      <c r="AD128" s="344"/>
      <c r="AE128" s="344"/>
      <c r="AF128" s="344"/>
      <c r="AG128" s="344"/>
      <c r="AH128" s="344"/>
      <c r="AI128" s="344"/>
      <c r="AJ128" s="344"/>
      <c r="AK128" s="344"/>
      <c r="AL128" s="344"/>
      <c r="AM128" s="344"/>
      <c r="AN128" s="344"/>
      <c r="AO128" s="344"/>
      <c r="AP128" s="344"/>
      <c r="AQ128" s="344"/>
      <c r="AR128" s="344"/>
      <c r="AS128" s="344"/>
      <c r="AT128" s="344"/>
      <c r="AU128" s="344"/>
      <c r="AV128" s="344"/>
      <c r="AW128" s="344"/>
      <c r="AX128" s="344"/>
      <c r="AY128" s="344"/>
      <c r="AZ128" s="344"/>
    </row>
    <row r="129" spans="1:52" ht="79.2">
      <c r="A129" s="232"/>
      <c r="B129" s="5" t="s">
        <v>209</v>
      </c>
      <c r="C129" s="233"/>
      <c r="D129" s="234"/>
      <c r="E129" s="1177"/>
      <c r="F129" s="1178"/>
      <c r="G129" s="343"/>
      <c r="H129" s="344"/>
      <c r="I129" s="344"/>
      <c r="J129" s="344"/>
      <c r="K129" s="344"/>
      <c r="L129" s="344"/>
      <c r="M129" s="344"/>
      <c r="N129" s="344"/>
      <c r="O129" s="344"/>
      <c r="P129" s="344"/>
      <c r="Q129" s="344"/>
      <c r="R129" s="344"/>
      <c r="S129" s="344"/>
      <c r="T129" s="344"/>
      <c r="U129" s="344"/>
      <c r="V129" s="344"/>
      <c r="W129" s="344"/>
      <c r="X129" s="344"/>
      <c r="Y129" s="344"/>
      <c r="Z129" s="344"/>
      <c r="AA129" s="344"/>
      <c r="AB129" s="344"/>
      <c r="AC129" s="344"/>
      <c r="AD129" s="344"/>
      <c r="AE129" s="344"/>
      <c r="AF129" s="344"/>
      <c r="AG129" s="344"/>
      <c r="AH129" s="344"/>
      <c r="AI129" s="344"/>
      <c r="AJ129" s="344"/>
      <c r="AK129" s="344"/>
      <c r="AL129" s="344"/>
      <c r="AM129" s="344"/>
      <c r="AN129" s="344"/>
      <c r="AO129" s="344"/>
      <c r="AP129" s="344"/>
      <c r="AQ129" s="344"/>
      <c r="AR129" s="344"/>
      <c r="AS129" s="344"/>
      <c r="AT129" s="344"/>
      <c r="AU129" s="344"/>
      <c r="AV129" s="344"/>
      <c r="AW129" s="344"/>
      <c r="AX129" s="344"/>
      <c r="AY129" s="344"/>
      <c r="AZ129" s="344"/>
    </row>
    <row r="130" spans="1:52">
      <c r="A130" s="232" t="s">
        <v>278</v>
      </c>
      <c r="B130" s="5" t="s">
        <v>210</v>
      </c>
      <c r="C130" s="233" t="s">
        <v>174</v>
      </c>
      <c r="D130" s="234">
        <v>180</v>
      </c>
      <c r="E130" s="1177">
        <v>0</v>
      </c>
      <c r="F130" s="1178">
        <f>D130*E130</f>
        <v>0</v>
      </c>
      <c r="G130" s="343"/>
      <c r="H130" s="344"/>
      <c r="I130" s="344"/>
      <c r="J130" s="344"/>
      <c r="K130" s="344"/>
      <c r="L130" s="344"/>
      <c r="M130" s="344"/>
      <c r="N130" s="344"/>
      <c r="O130" s="344"/>
      <c r="P130" s="344"/>
      <c r="Q130" s="344"/>
      <c r="R130" s="344"/>
      <c r="S130" s="344"/>
      <c r="T130" s="344"/>
      <c r="U130" s="344"/>
      <c r="V130" s="344"/>
      <c r="W130" s="344"/>
      <c r="X130" s="344"/>
      <c r="Y130" s="344"/>
      <c r="Z130" s="344"/>
      <c r="AA130" s="344"/>
      <c r="AB130" s="344"/>
      <c r="AC130" s="344"/>
      <c r="AD130" s="344"/>
      <c r="AE130" s="344"/>
      <c r="AF130" s="344"/>
      <c r="AG130" s="344"/>
      <c r="AH130" s="344"/>
      <c r="AI130" s="344"/>
      <c r="AJ130" s="344"/>
      <c r="AK130" s="344"/>
      <c r="AL130" s="344"/>
      <c r="AM130" s="344"/>
      <c r="AN130" s="344"/>
      <c r="AO130" s="344"/>
      <c r="AP130" s="344"/>
      <c r="AQ130" s="344"/>
      <c r="AR130" s="344"/>
      <c r="AS130" s="344"/>
      <c r="AT130" s="344"/>
      <c r="AU130" s="344"/>
      <c r="AV130" s="344"/>
      <c r="AW130" s="344"/>
      <c r="AX130" s="344"/>
      <c r="AY130" s="344"/>
      <c r="AZ130" s="344"/>
    </row>
    <row r="131" spans="1:52">
      <c r="A131" s="232" t="s">
        <v>279</v>
      </c>
      <c r="B131" s="5" t="s">
        <v>211</v>
      </c>
      <c r="C131" s="233" t="s">
        <v>174</v>
      </c>
      <c r="D131" s="234">
        <v>180</v>
      </c>
      <c r="E131" s="1177">
        <v>0</v>
      </c>
      <c r="F131" s="1178">
        <f>D131*E131</f>
        <v>0</v>
      </c>
      <c r="G131" s="343"/>
      <c r="H131" s="344"/>
      <c r="I131" s="344"/>
      <c r="J131" s="344"/>
      <c r="K131" s="344"/>
      <c r="L131" s="344"/>
      <c r="M131" s="344"/>
      <c r="N131" s="344"/>
      <c r="O131" s="344"/>
      <c r="P131" s="344"/>
      <c r="Q131" s="344"/>
      <c r="R131" s="344"/>
      <c r="S131" s="344"/>
      <c r="T131" s="344"/>
      <c r="U131" s="344"/>
      <c r="V131" s="344"/>
      <c r="W131" s="344"/>
      <c r="X131" s="344"/>
      <c r="Y131" s="344"/>
      <c r="Z131" s="344"/>
      <c r="AA131" s="344"/>
      <c r="AB131" s="344"/>
      <c r="AC131" s="344"/>
      <c r="AD131" s="344"/>
      <c r="AE131" s="344"/>
      <c r="AF131" s="344"/>
      <c r="AG131" s="344"/>
      <c r="AH131" s="344"/>
      <c r="AI131" s="344"/>
      <c r="AJ131" s="344"/>
      <c r="AK131" s="344"/>
      <c r="AL131" s="344"/>
      <c r="AM131" s="344"/>
      <c r="AN131" s="344"/>
      <c r="AO131" s="344"/>
      <c r="AP131" s="344"/>
      <c r="AQ131" s="344"/>
      <c r="AR131" s="344"/>
      <c r="AS131" s="344"/>
      <c r="AT131" s="344"/>
      <c r="AU131" s="344"/>
      <c r="AV131" s="344"/>
      <c r="AW131" s="344"/>
      <c r="AX131" s="344"/>
      <c r="AY131" s="344"/>
      <c r="AZ131" s="344"/>
    </row>
    <row r="132" spans="1:52" ht="92.4">
      <c r="A132" s="232"/>
      <c r="B132" s="5" t="s">
        <v>212</v>
      </c>
      <c r="C132" s="233"/>
      <c r="D132" s="234"/>
      <c r="E132" s="1177"/>
      <c r="F132" s="1178"/>
      <c r="G132" s="343"/>
      <c r="H132" s="344"/>
      <c r="I132" s="344"/>
      <c r="J132" s="344"/>
      <c r="K132" s="344"/>
      <c r="L132" s="344"/>
      <c r="M132" s="344"/>
      <c r="N132" s="344"/>
      <c r="O132" s="344"/>
      <c r="P132" s="344"/>
      <c r="Q132" s="344"/>
      <c r="R132" s="344"/>
      <c r="S132" s="344"/>
      <c r="T132" s="344"/>
      <c r="U132" s="344"/>
      <c r="V132" s="344"/>
      <c r="W132" s="344"/>
      <c r="X132" s="344"/>
      <c r="Y132" s="344"/>
      <c r="Z132" s="344"/>
      <c r="AA132" s="344"/>
      <c r="AB132" s="344"/>
      <c r="AC132" s="344"/>
      <c r="AD132" s="344"/>
      <c r="AE132" s="344"/>
      <c r="AF132" s="344"/>
      <c r="AG132" s="344"/>
      <c r="AH132" s="344"/>
      <c r="AI132" s="344"/>
      <c r="AJ132" s="344"/>
      <c r="AK132" s="344"/>
      <c r="AL132" s="344"/>
      <c r="AM132" s="344"/>
      <c r="AN132" s="344"/>
      <c r="AO132" s="344"/>
      <c r="AP132" s="344"/>
      <c r="AQ132" s="344"/>
      <c r="AR132" s="344"/>
      <c r="AS132" s="344"/>
      <c r="AT132" s="344"/>
      <c r="AU132" s="344"/>
      <c r="AV132" s="344"/>
      <c r="AW132" s="344"/>
      <c r="AX132" s="344"/>
      <c r="AY132" s="344"/>
      <c r="AZ132" s="344"/>
    </row>
    <row r="133" spans="1:52">
      <c r="A133" s="232" t="s">
        <v>280</v>
      </c>
      <c r="B133" s="5" t="s">
        <v>210</v>
      </c>
      <c r="C133" s="233" t="s">
        <v>174</v>
      </c>
      <c r="D133" s="234">
        <v>60</v>
      </c>
      <c r="E133" s="1177">
        <v>0</v>
      </c>
      <c r="F133" s="1178">
        <f>D133*E133</f>
        <v>0</v>
      </c>
      <c r="G133" s="343"/>
      <c r="H133" s="344"/>
      <c r="I133" s="344"/>
      <c r="J133" s="344"/>
      <c r="K133" s="344"/>
      <c r="L133" s="344"/>
      <c r="M133" s="344"/>
      <c r="N133" s="344"/>
      <c r="O133" s="344"/>
      <c r="P133" s="344"/>
      <c r="Q133" s="344"/>
      <c r="R133" s="344"/>
      <c r="S133" s="344"/>
      <c r="T133" s="344"/>
      <c r="U133" s="344"/>
      <c r="V133" s="344"/>
      <c r="W133" s="344"/>
      <c r="X133" s="344"/>
      <c r="Y133" s="344"/>
      <c r="Z133" s="344"/>
      <c r="AA133" s="344"/>
      <c r="AB133" s="344"/>
      <c r="AC133" s="344"/>
      <c r="AD133" s="344"/>
      <c r="AE133" s="344"/>
      <c r="AF133" s="344"/>
      <c r="AG133" s="344"/>
      <c r="AH133" s="344"/>
      <c r="AI133" s="344"/>
      <c r="AJ133" s="344"/>
      <c r="AK133" s="344"/>
      <c r="AL133" s="344"/>
      <c r="AM133" s="344"/>
      <c r="AN133" s="344"/>
      <c r="AO133" s="344"/>
      <c r="AP133" s="344"/>
      <c r="AQ133" s="344"/>
      <c r="AR133" s="344"/>
      <c r="AS133" s="344"/>
      <c r="AT133" s="344"/>
      <c r="AU133" s="344"/>
      <c r="AV133" s="344"/>
      <c r="AW133" s="344"/>
      <c r="AX133" s="344"/>
      <c r="AY133" s="344"/>
      <c r="AZ133" s="344"/>
    </row>
    <row r="134" spans="1:52">
      <c r="A134" s="232" t="s">
        <v>281</v>
      </c>
      <c r="B134" s="5" t="s">
        <v>213</v>
      </c>
      <c r="C134" s="233" t="s">
        <v>174</v>
      </c>
      <c r="D134" s="234">
        <v>100</v>
      </c>
      <c r="E134" s="1177">
        <v>0</v>
      </c>
      <c r="F134" s="1178">
        <f>D134*E134</f>
        <v>0</v>
      </c>
      <c r="G134" s="343"/>
      <c r="H134" s="344"/>
      <c r="I134" s="344"/>
      <c r="J134" s="344"/>
      <c r="K134" s="344"/>
      <c r="L134" s="344"/>
      <c r="M134" s="344"/>
      <c r="N134" s="344"/>
      <c r="O134" s="344"/>
      <c r="P134" s="344"/>
      <c r="Q134" s="344"/>
      <c r="R134" s="344"/>
      <c r="S134" s="344"/>
      <c r="T134" s="344"/>
      <c r="U134" s="344"/>
      <c r="V134" s="344"/>
      <c r="W134" s="344"/>
      <c r="X134" s="344"/>
      <c r="Y134" s="344"/>
      <c r="Z134" s="344"/>
      <c r="AA134" s="344"/>
      <c r="AB134" s="344"/>
      <c r="AC134" s="344"/>
      <c r="AD134" s="344"/>
      <c r="AE134" s="344"/>
      <c r="AF134" s="344"/>
      <c r="AG134" s="344"/>
      <c r="AH134" s="344"/>
      <c r="AI134" s="344"/>
      <c r="AJ134" s="344"/>
      <c r="AK134" s="344"/>
      <c r="AL134" s="344"/>
      <c r="AM134" s="344"/>
      <c r="AN134" s="344"/>
      <c r="AO134" s="344"/>
      <c r="AP134" s="344"/>
      <c r="AQ134" s="344"/>
      <c r="AR134" s="344"/>
      <c r="AS134" s="344"/>
      <c r="AT134" s="344"/>
      <c r="AU134" s="344"/>
      <c r="AV134" s="344"/>
      <c r="AW134" s="344"/>
      <c r="AX134" s="344"/>
      <c r="AY134" s="344"/>
      <c r="AZ134" s="344"/>
    </row>
    <row r="135" spans="1:52">
      <c r="A135" s="232" t="s">
        <v>282</v>
      </c>
      <c r="B135" s="5" t="s">
        <v>214</v>
      </c>
      <c r="C135" s="233" t="s">
        <v>174</v>
      </c>
      <c r="D135" s="234">
        <v>120</v>
      </c>
      <c r="E135" s="1177">
        <v>0</v>
      </c>
      <c r="F135" s="1178">
        <f>D135*E135</f>
        <v>0</v>
      </c>
      <c r="G135" s="343"/>
      <c r="H135" s="344"/>
      <c r="I135" s="344"/>
      <c r="J135" s="344"/>
      <c r="K135" s="344"/>
      <c r="L135" s="344"/>
      <c r="M135" s="344"/>
      <c r="N135" s="344"/>
      <c r="O135" s="344"/>
      <c r="P135" s="344"/>
      <c r="Q135" s="344"/>
      <c r="R135" s="344"/>
      <c r="S135" s="344"/>
      <c r="T135" s="344"/>
      <c r="U135" s="344"/>
      <c r="V135" s="344"/>
      <c r="W135" s="344"/>
      <c r="X135" s="344"/>
      <c r="Y135" s="344"/>
      <c r="Z135" s="344"/>
      <c r="AA135" s="344"/>
      <c r="AB135" s="344"/>
      <c r="AC135" s="344"/>
      <c r="AD135" s="344"/>
      <c r="AE135" s="344"/>
      <c r="AF135" s="344"/>
      <c r="AG135" s="344"/>
      <c r="AH135" s="344"/>
      <c r="AI135" s="344"/>
      <c r="AJ135" s="344"/>
      <c r="AK135" s="344"/>
      <c r="AL135" s="344"/>
      <c r="AM135" s="344"/>
      <c r="AN135" s="344"/>
      <c r="AO135" s="344"/>
      <c r="AP135" s="344"/>
      <c r="AQ135" s="344"/>
      <c r="AR135" s="344"/>
      <c r="AS135" s="344"/>
      <c r="AT135" s="344"/>
      <c r="AU135" s="344"/>
      <c r="AV135" s="344"/>
      <c r="AW135" s="344"/>
      <c r="AX135" s="344"/>
      <c r="AY135" s="344"/>
      <c r="AZ135" s="344"/>
    </row>
    <row r="136" spans="1:52" ht="118.8">
      <c r="A136" s="232"/>
      <c r="B136" s="3" t="s">
        <v>215</v>
      </c>
      <c r="C136" s="233"/>
      <c r="D136" s="233"/>
      <c r="E136" s="1177"/>
      <c r="F136" s="1178"/>
      <c r="G136" s="343"/>
      <c r="H136" s="344"/>
      <c r="I136" s="344"/>
      <c r="J136" s="344"/>
      <c r="K136" s="344"/>
      <c r="L136" s="344"/>
      <c r="M136" s="344"/>
      <c r="N136" s="344"/>
      <c r="O136" s="344"/>
      <c r="P136" s="344"/>
      <c r="Q136" s="344"/>
      <c r="R136" s="344"/>
      <c r="S136" s="344"/>
      <c r="T136" s="344"/>
      <c r="U136" s="344"/>
      <c r="V136" s="344"/>
      <c r="W136" s="344"/>
      <c r="X136" s="344"/>
      <c r="Y136" s="344"/>
      <c r="Z136" s="344"/>
      <c r="AA136" s="344"/>
      <c r="AB136" s="344"/>
      <c r="AC136" s="344"/>
      <c r="AD136" s="344"/>
      <c r="AE136" s="344"/>
      <c r="AF136" s="344"/>
      <c r="AG136" s="344"/>
      <c r="AH136" s="344"/>
      <c r="AI136" s="344"/>
      <c r="AJ136" s="344"/>
      <c r="AK136" s="344"/>
      <c r="AL136" s="344"/>
      <c r="AM136" s="344"/>
      <c r="AN136" s="344"/>
      <c r="AO136" s="344"/>
      <c r="AP136" s="344"/>
      <c r="AQ136" s="344"/>
      <c r="AR136" s="344"/>
      <c r="AS136" s="344"/>
      <c r="AT136" s="344"/>
      <c r="AU136" s="344"/>
      <c r="AV136" s="344"/>
      <c r="AW136" s="344"/>
      <c r="AX136" s="344"/>
      <c r="AY136" s="344"/>
      <c r="AZ136" s="344"/>
    </row>
    <row r="137" spans="1:52" ht="39.6">
      <c r="A137" s="225" t="s">
        <v>283</v>
      </c>
      <c r="B137" s="5" t="s">
        <v>216</v>
      </c>
      <c r="C137" s="233" t="s">
        <v>15</v>
      </c>
      <c r="D137" s="233">
        <v>9</v>
      </c>
      <c r="E137" s="1179">
        <v>0</v>
      </c>
      <c r="F137" s="1176">
        <f t="shared" ref="F137:F146" si="1">D137*E137</f>
        <v>0</v>
      </c>
      <c r="G137" s="343"/>
      <c r="H137" s="344"/>
      <c r="I137" s="344"/>
      <c r="J137" s="344"/>
      <c r="K137" s="344"/>
      <c r="L137" s="344"/>
      <c r="M137" s="344"/>
      <c r="N137" s="344"/>
      <c r="O137" s="344"/>
      <c r="P137" s="344"/>
      <c r="Q137" s="344"/>
      <c r="R137" s="344"/>
      <c r="S137" s="344"/>
      <c r="T137" s="344"/>
      <c r="U137" s="344"/>
      <c r="V137" s="344"/>
      <c r="W137" s="344"/>
      <c r="X137" s="344"/>
      <c r="Y137" s="344"/>
      <c r="Z137" s="344"/>
      <c r="AA137" s="344"/>
      <c r="AB137" s="344"/>
      <c r="AC137" s="344"/>
      <c r="AD137" s="344"/>
      <c r="AE137" s="344"/>
      <c r="AF137" s="344"/>
      <c r="AG137" s="344"/>
      <c r="AH137" s="344"/>
      <c r="AI137" s="344"/>
      <c r="AJ137" s="344"/>
      <c r="AK137" s="344"/>
      <c r="AL137" s="344"/>
      <c r="AM137" s="344"/>
      <c r="AN137" s="344"/>
      <c r="AO137" s="344"/>
      <c r="AP137" s="344"/>
      <c r="AQ137" s="344"/>
      <c r="AR137" s="344"/>
      <c r="AS137" s="344"/>
      <c r="AT137" s="344"/>
      <c r="AU137" s="344"/>
      <c r="AV137" s="344"/>
      <c r="AW137" s="344"/>
      <c r="AX137" s="344"/>
      <c r="AY137" s="344"/>
      <c r="AZ137" s="344"/>
    </row>
    <row r="138" spans="1:52" ht="26.4">
      <c r="A138" s="225" t="s">
        <v>284</v>
      </c>
      <c r="B138" s="5" t="s">
        <v>217</v>
      </c>
      <c r="C138" s="233" t="s">
        <v>15</v>
      </c>
      <c r="D138" s="233">
        <v>2</v>
      </c>
      <c r="E138" s="1179">
        <v>0</v>
      </c>
      <c r="F138" s="1176">
        <f>D138*E138</f>
        <v>0</v>
      </c>
      <c r="G138" s="343"/>
      <c r="H138" s="344"/>
      <c r="I138" s="344"/>
      <c r="J138" s="344"/>
      <c r="K138" s="344"/>
      <c r="L138" s="344"/>
      <c r="M138" s="344"/>
      <c r="N138" s="344"/>
      <c r="O138" s="344"/>
      <c r="P138" s="344"/>
      <c r="Q138" s="344"/>
      <c r="R138" s="344"/>
      <c r="S138" s="344"/>
      <c r="T138" s="344"/>
      <c r="U138" s="344"/>
      <c r="V138" s="344"/>
      <c r="W138" s="344"/>
      <c r="X138" s="344"/>
      <c r="Y138" s="344"/>
      <c r="Z138" s="344"/>
      <c r="AA138" s="344"/>
      <c r="AB138" s="344"/>
      <c r="AC138" s="344"/>
      <c r="AD138" s="344"/>
      <c r="AE138" s="344"/>
      <c r="AF138" s="344"/>
      <c r="AG138" s="344"/>
      <c r="AH138" s="344"/>
      <c r="AI138" s="344"/>
      <c r="AJ138" s="344"/>
      <c r="AK138" s="344"/>
      <c r="AL138" s="344"/>
      <c r="AM138" s="344"/>
      <c r="AN138" s="344"/>
      <c r="AO138" s="344"/>
      <c r="AP138" s="344"/>
      <c r="AQ138" s="344"/>
      <c r="AR138" s="344"/>
      <c r="AS138" s="344"/>
      <c r="AT138" s="344"/>
      <c r="AU138" s="344"/>
      <c r="AV138" s="344"/>
      <c r="AW138" s="344"/>
      <c r="AX138" s="344"/>
      <c r="AY138" s="344"/>
      <c r="AZ138" s="344"/>
    </row>
    <row r="139" spans="1:52" ht="26.4">
      <c r="A139" s="225" t="s">
        <v>285</v>
      </c>
      <c r="B139" s="5" t="s">
        <v>218</v>
      </c>
      <c r="C139" s="233" t="s">
        <v>15</v>
      </c>
      <c r="D139" s="233">
        <v>2</v>
      </c>
      <c r="E139" s="1179">
        <v>0</v>
      </c>
      <c r="F139" s="1176">
        <f>D139*E139</f>
        <v>0</v>
      </c>
      <c r="G139" s="343"/>
      <c r="H139" s="344"/>
      <c r="I139" s="344"/>
      <c r="J139" s="344"/>
      <c r="K139" s="344"/>
      <c r="L139" s="344"/>
      <c r="M139" s="344"/>
      <c r="N139" s="344"/>
      <c r="O139" s="344"/>
      <c r="P139" s="344"/>
      <c r="Q139" s="344"/>
      <c r="R139" s="344"/>
      <c r="S139" s="344"/>
      <c r="T139" s="344"/>
      <c r="U139" s="344"/>
      <c r="V139" s="344"/>
      <c r="W139" s="344"/>
      <c r="X139" s="344"/>
      <c r="Y139" s="344"/>
      <c r="Z139" s="344"/>
      <c r="AA139" s="344"/>
      <c r="AB139" s="344"/>
      <c r="AC139" s="344"/>
      <c r="AD139" s="344"/>
      <c r="AE139" s="344"/>
      <c r="AF139" s="344"/>
      <c r="AG139" s="344"/>
      <c r="AH139" s="344"/>
      <c r="AI139" s="344"/>
      <c r="AJ139" s="344"/>
      <c r="AK139" s="344"/>
      <c r="AL139" s="344"/>
      <c r="AM139" s="344"/>
      <c r="AN139" s="344"/>
      <c r="AO139" s="344"/>
      <c r="AP139" s="344"/>
      <c r="AQ139" s="344"/>
      <c r="AR139" s="344"/>
      <c r="AS139" s="344"/>
      <c r="AT139" s="344"/>
      <c r="AU139" s="344"/>
      <c r="AV139" s="344"/>
      <c r="AW139" s="344"/>
      <c r="AX139" s="344"/>
      <c r="AY139" s="344"/>
      <c r="AZ139" s="344"/>
    </row>
    <row r="140" spans="1:52" ht="26.4">
      <c r="A140" s="225" t="s">
        <v>286</v>
      </c>
      <c r="B140" s="5" t="s">
        <v>1499</v>
      </c>
      <c r="C140" s="233" t="s">
        <v>15</v>
      </c>
      <c r="D140" s="233">
        <v>15</v>
      </c>
      <c r="E140" s="1179">
        <v>0</v>
      </c>
      <c r="F140" s="1176">
        <f t="shared" si="1"/>
        <v>0</v>
      </c>
      <c r="G140" s="343"/>
      <c r="H140" s="344"/>
      <c r="I140" s="344"/>
      <c r="J140" s="344"/>
      <c r="K140" s="344"/>
      <c r="L140" s="344"/>
      <c r="M140" s="344"/>
      <c r="N140" s="344"/>
      <c r="O140" s="344"/>
      <c r="P140" s="344"/>
      <c r="Q140" s="344"/>
      <c r="R140" s="344"/>
      <c r="S140" s="344"/>
      <c r="T140" s="344"/>
      <c r="U140" s="344"/>
      <c r="V140" s="344"/>
      <c r="W140" s="344"/>
      <c r="X140" s="344"/>
      <c r="Y140" s="344"/>
      <c r="Z140" s="344"/>
      <c r="AA140" s="344"/>
      <c r="AB140" s="344"/>
      <c r="AC140" s="344"/>
      <c r="AD140" s="344"/>
      <c r="AE140" s="344"/>
      <c r="AF140" s="344"/>
      <c r="AG140" s="344"/>
      <c r="AH140" s="344"/>
      <c r="AI140" s="344"/>
      <c r="AJ140" s="344"/>
      <c r="AK140" s="344"/>
      <c r="AL140" s="344"/>
      <c r="AM140" s="344"/>
      <c r="AN140" s="344"/>
      <c r="AO140" s="344"/>
      <c r="AP140" s="344"/>
      <c r="AQ140" s="344"/>
      <c r="AR140" s="344"/>
      <c r="AS140" s="344"/>
      <c r="AT140" s="344"/>
      <c r="AU140" s="344"/>
      <c r="AV140" s="344"/>
      <c r="AW140" s="344"/>
      <c r="AX140" s="344"/>
      <c r="AY140" s="344"/>
      <c r="AZ140" s="344"/>
    </row>
    <row r="141" spans="1:52" ht="39.6">
      <c r="A141" s="225" t="s">
        <v>287</v>
      </c>
      <c r="B141" s="5" t="s">
        <v>219</v>
      </c>
      <c r="C141" s="233" t="s">
        <v>15</v>
      </c>
      <c r="D141" s="233">
        <v>18</v>
      </c>
      <c r="E141" s="1179">
        <v>0</v>
      </c>
      <c r="F141" s="1176">
        <f t="shared" si="1"/>
        <v>0</v>
      </c>
      <c r="G141" s="343"/>
      <c r="H141" s="344"/>
      <c r="I141" s="344"/>
      <c r="J141" s="344"/>
      <c r="K141" s="344"/>
      <c r="L141" s="344"/>
      <c r="M141" s="344"/>
      <c r="N141" s="344"/>
      <c r="O141" s="344"/>
      <c r="P141" s="344"/>
      <c r="Q141" s="344"/>
      <c r="R141" s="344"/>
      <c r="S141" s="344"/>
      <c r="T141" s="344"/>
      <c r="U141" s="344"/>
      <c r="V141" s="344"/>
      <c r="W141" s="344"/>
      <c r="X141" s="344"/>
      <c r="Y141" s="344"/>
      <c r="Z141" s="344"/>
      <c r="AA141" s="344"/>
      <c r="AB141" s="344"/>
      <c r="AC141" s="344"/>
      <c r="AD141" s="344"/>
      <c r="AE141" s="344"/>
      <c r="AF141" s="344"/>
      <c r="AG141" s="344"/>
      <c r="AH141" s="344"/>
      <c r="AI141" s="344"/>
      <c r="AJ141" s="344"/>
      <c r="AK141" s="344"/>
      <c r="AL141" s="344"/>
      <c r="AM141" s="344"/>
      <c r="AN141" s="344"/>
      <c r="AO141" s="344"/>
      <c r="AP141" s="344"/>
      <c r="AQ141" s="344"/>
      <c r="AR141" s="344"/>
      <c r="AS141" s="344"/>
      <c r="AT141" s="344"/>
      <c r="AU141" s="344"/>
      <c r="AV141" s="344"/>
      <c r="AW141" s="344"/>
      <c r="AX141" s="344"/>
      <c r="AY141" s="344"/>
      <c r="AZ141" s="344"/>
    </row>
    <row r="142" spans="1:52" ht="26.4">
      <c r="A142" s="225" t="s">
        <v>288</v>
      </c>
      <c r="B142" s="5" t="s">
        <v>220</v>
      </c>
      <c r="C142" s="227" t="s">
        <v>15</v>
      </c>
      <c r="D142" s="227">
        <v>39</v>
      </c>
      <c r="E142" s="1180">
        <v>0</v>
      </c>
      <c r="F142" s="1176">
        <f t="shared" si="1"/>
        <v>0</v>
      </c>
      <c r="G142" s="343"/>
      <c r="H142" s="344"/>
      <c r="I142" s="344"/>
      <c r="J142" s="344"/>
      <c r="K142" s="344"/>
      <c r="L142" s="344"/>
      <c r="M142" s="344"/>
      <c r="N142" s="344"/>
      <c r="O142" s="344"/>
      <c r="P142" s="344"/>
      <c r="Q142" s="344"/>
      <c r="R142" s="344"/>
      <c r="S142" s="344"/>
      <c r="T142" s="344"/>
      <c r="U142" s="344"/>
      <c r="V142" s="344"/>
      <c r="W142" s="344"/>
      <c r="X142" s="344"/>
      <c r="Y142" s="344"/>
      <c r="Z142" s="344"/>
      <c r="AA142" s="344"/>
      <c r="AB142" s="344"/>
      <c r="AC142" s="344"/>
      <c r="AD142" s="344"/>
      <c r="AE142" s="344"/>
      <c r="AF142" s="344"/>
      <c r="AG142" s="344"/>
      <c r="AH142" s="344"/>
      <c r="AI142" s="344"/>
      <c r="AJ142" s="344"/>
      <c r="AK142" s="344"/>
      <c r="AL142" s="344"/>
      <c r="AM142" s="344"/>
      <c r="AN142" s="344"/>
      <c r="AO142" s="344"/>
      <c r="AP142" s="344"/>
      <c r="AQ142" s="344"/>
      <c r="AR142" s="344"/>
      <c r="AS142" s="344"/>
      <c r="AT142" s="344"/>
      <c r="AU142" s="344"/>
      <c r="AV142" s="344"/>
      <c r="AW142" s="344"/>
      <c r="AX142" s="344"/>
      <c r="AY142" s="344"/>
      <c r="AZ142" s="344"/>
    </row>
    <row r="143" spans="1:52" ht="26.4">
      <c r="A143" s="225" t="s">
        <v>289</v>
      </c>
      <c r="B143" s="5" t="s">
        <v>221</v>
      </c>
      <c r="C143" s="233" t="s">
        <v>15</v>
      </c>
      <c r="D143" s="233">
        <v>1</v>
      </c>
      <c r="E143" s="1179">
        <v>0</v>
      </c>
      <c r="F143" s="1176">
        <f>D143*E143</f>
        <v>0</v>
      </c>
      <c r="G143" s="343"/>
      <c r="H143" s="344"/>
      <c r="I143" s="344"/>
      <c r="J143" s="344"/>
      <c r="K143" s="344"/>
      <c r="L143" s="344"/>
      <c r="M143" s="344"/>
      <c r="N143" s="344"/>
      <c r="O143" s="344"/>
      <c r="P143" s="344"/>
      <c r="Q143" s="344"/>
      <c r="R143" s="344"/>
      <c r="S143" s="344"/>
      <c r="T143" s="344"/>
      <c r="U143" s="344"/>
      <c r="V143" s="344"/>
      <c r="W143" s="344"/>
      <c r="X143" s="344"/>
      <c r="Y143" s="344"/>
      <c r="Z143" s="344"/>
      <c r="AA143" s="344"/>
      <c r="AB143" s="344"/>
      <c r="AC143" s="344"/>
      <c r="AD143" s="344"/>
      <c r="AE143" s="344"/>
      <c r="AF143" s="344"/>
      <c r="AG143" s="344"/>
      <c r="AH143" s="344"/>
      <c r="AI143" s="344"/>
      <c r="AJ143" s="344"/>
      <c r="AK143" s="344"/>
      <c r="AL143" s="344"/>
      <c r="AM143" s="344"/>
      <c r="AN143" s="344"/>
      <c r="AO143" s="344"/>
      <c r="AP143" s="344"/>
      <c r="AQ143" s="344"/>
      <c r="AR143" s="344"/>
      <c r="AS143" s="344"/>
      <c r="AT143" s="344"/>
      <c r="AU143" s="344"/>
      <c r="AV143" s="344"/>
      <c r="AW143" s="344"/>
      <c r="AX143" s="344"/>
      <c r="AY143" s="344"/>
      <c r="AZ143" s="344"/>
    </row>
    <row r="144" spans="1:52" ht="158.4">
      <c r="A144" s="225" t="s">
        <v>290</v>
      </c>
      <c r="B144" s="5" t="s">
        <v>222</v>
      </c>
      <c r="C144" s="227" t="s">
        <v>15</v>
      </c>
      <c r="D144" s="227">
        <v>1</v>
      </c>
      <c r="E144" s="1180">
        <v>0</v>
      </c>
      <c r="F144" s="1156">
        <f>D144*E144</f>
        <v>0</v>
      </c>
      <c r="G144" s="343"/>
      <c r="H144" s="344"/>
      <c r="I144" s="344"/>
      <c r="J144" s="344"/>
      <c r="K144" s="344"/>
      <c r="L144" s="344"/>
      <c r="M144" s="344"/>
      <c r="N144" s="344"/>
      <c r="O144" s="344"/>
      <c r="P144" s="344"/>
      <c r="Q144" s="344"/>
      <c r="R144" s="344"/>
      <c r="S144" s="344"/>
      <c r="T144" s="344"/>
      <c r="U144" s="344"/>
      <c r="V144" s="344"/>
      <c r="W144" s="344"/>
      <c r="X144" s="344"/>
      <c r="Y144" s="344"/>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344"/>
      <c r="AU144" s="344"/>
      <c r="AV144" s="344"/>
      <c r="AW144" s="344"/>
      <c r="AX144" s="344"/>
      <c r="AY144" s="344"/>
      <c r="AZ144" s="344"/>
    </row>
    <row r="145" spans="1:52" s="236" customFormat="1" ht="211.2">
      <c r="A145" s="225" t="s">
        <v>291</v>
      </c>
      <c r="B145" s="235" t="s">
        <v>223</v>
      </c>
      <c r="C145" s="233" t="s">
        <v>174</v>
      </c>
      <c r="D145" s="233">
        <v>150</v>
      </c>
      <c r="E145" s="1177">
        <v>0</v>
      </c>
      <c r="F145" s="1176">
        <f t="shared" si="1"/>
        <v>0</v>
      </c>
      <c r="G145" s="345"/>
      <c r="H145" s="346"/>
      <c r="I145" s="346"/>
      <c r="J145" s="346"/>
      <c r="K145" s="346"/>
      <c r="L145" s="346"/>
      <c r="M145" s="346"/>
      <c r="N145" s="346"/>
      <c r="O145" s="346"/>
      <c r="P145" s="346"/>
      <c r="Q145" s="346"/>
      <c r="R145" s="346"/>
      <c r="S145" s="346"/>
      <c r="T145" s="346"/>
      <c r="U145" s="346"/>
      <c r="V145" s="346"/>
      <c r="W145" s="346"/>
      <c r="X145" s="346"/>
      <c r="Y145" s="346"/>
      <c r="Z145" s="346"/>
      <c r="AA145" s="346"/>
      <c r="AB145" s="346"/>
      <c r="AC145" s="346"/>
      <c r="AD145" s="346"/>
      <c r="AE145" s="346"/>
      <c r="AF145" s="346"/>
      <c r="AG145" s="346"/>
      <c r="AH145" s="346"/>
      <c r="AI145" s="346"/>
      <c r="AJ145" s="346"/>
      <c r="AK145" s="346"/>
      <c r="AL145" s="346"/>
      <c r="AM145" s="346"/>
      <c r="AN145" s="346"/>
      <c r="AO145" s="346"/>
      <c r="AP145" s="346"/>
      <c r="AQ145" s="346"/>
      <c r="AR145" s="346"/>
      <c r="AS145" s="346"/>
      <c r="AT145" s="346"/>
      <c r="AU145" s="346"/>
      <c r="AV145" s="346"/>
      <c r="AW145" s="346"/>
      <c r="AX145" s="346"/>
      <c r="AY145" s="346"/>
      <c r="AZ145" s="346"/>
    </row>
    <row r="146" spans="1:52" ht="79.8" thickBot="1">
      <c r="A146" s="225" t="s">
        <v>1500</v>
      </c>
      <c r="B146" s="5" t="s">
        <v>224</v>
      </c>
      <c r="C146" s="4" t="s">
        <v>176</v>
      </c>
      <c r="D146" s="237">
        <v>1</v>
      </c>
      <c r="E146" s="1124">
        <v>0</v>
      </c>
      <c r="F146" s="1125">
        <f t="shared" si="1"/>
        <v>0</v>
      </c>
      <c r="G146" s="343"/>
      <c r="H146" s="344"/>
      <c r="I146" s="344"/>
      <c r="J146" s="344"/>
      <c r="K146" s="344"/>
      <c r="L146" s="344"/>
      <c r="M146" s="344"/>
      <c r="N146" s="344"/>
      <c r="O146" s="344"/>
      <c r="P146" s="344"/>
      <c r="Q146" s="344"/>
      <c r="R146" s="344"/>
      <c r="S146" s="344"/>
      <c r="T146" s="344"/>
      <c r="U146" s="344"/>
      <c r="V146" s="344"/>
      <c r="W146" s="344"/>
      <c r="X146" s="344"/>
      <c r="Y146" s="344"/>
      <c r="Z146" s="344"/>
      <c r="AA146" s="344"/>
      <c r="AB146" s="344"/>
      <c r="AC146" s="344"/>
      <c r="AD146" s="344"/>
      <c r="AE146" s="344"/>
      <c r="AF146" s="344"/>
      <c r="AG146" s="344"/>
      <c r="AH146" s="344"/>
      <c r="AI146" s="344"/>
      <c r="AJ146" s="344"/>
      <c r="AK146" s="344"/>
      <c r="AL146" s="344"/>
      <c r="AM146" s="344"/>
      <c r="AN146" s="344"/>
      <c r="AO146" s="344"/>
      <c r="AP146" s="344"/>
      <c r="AQ146" s="344"/>
      <c r="AR146" s="344"/>
      <c r="AS146" s="344"/>
      <c r="AT146" s="344"/>
      <c r="AU146" s="344"/>
      <c r="AV146" s="344"/>
      <c r="AW146" s="344"/>
      <c r="AX146" s="344"/>
      <c r="AY146" s="344"/>
      <c r="AZ146" s="344"/>
    </row>
    <row r="147" spans="1:52" ht="14.4" thickTop="1" thickBot="1">
      <c r="A147" s="1358" t="s">
        <v>225</v>
      </c>
      <c r="B147" s="1359"/>
      <c r="C147" s="1359"/>
      <c r="D147" s="1359"/>
      <c r="E147" s="1360"/>
      <c r="F147" s="1181">
        <f>SUM(F119:F146)</f>
        <v>0</v>
      </c>
      <c r="G147" s="343"/>
      <c r="H147" s="344"/>
      <c r="I147" s="344"/>
      <c r="J147" s="344"/>
      <c r="K147" s="344"/>
      <c r="L147" s="344"/>
      <c r="M147" s="344"/>
      <c r="N147" s="344"/>
      <c r="O147" s="344"/>
      <c r="P147" s="344"/>
      <c r="Q147" s="344"/>
      <c r="R147" s="344"/>
      <c r="S147" s="344"/>
      <c r="T147" s="344"/>
      <c r="U147" s="344"/>
      <c r="V147" s="344"/>
      <c r="W147" s="344"/>
      <c r="X147" s="344"/>
      <c r="Y147" s="344"/>
      <c r="Z147" s="344"/>
      <c r="AA147" s="344"/>
      <c r="AB147" s="344"/>
      <c r="AC147" s="344"/>
      <c r="AD147" s="344"/>
      <c r="AE147" s="344"/>
      <c r="AF147" s="344"/>
      <c r="AG147" s="344"/>
      <c r="AH147" s="344"/>
      <c r="AI147" s="344"/>
      <c r="AJ147" s="344"/>
      <c r="AK147" s="344"/>
      <c r="AL147" s="344"/>
      <c r="AM147" s="344"/>
      <c r="AN147" s="344"/>
      <c r="AO147" s="344"/>
      <c r="AP147" s="344"/>
      <c r="AQ147" s="344"/>
      <c r="AR147" s="344"/>
      <c r="AS147" s="344"/>
      <c r="AT147" s="344"/>
      <c r="AU147" s="344"/>
      <c r="AV147" s="344"/>
      <c r="AW147" s="344"/>
      <c r="AX147" s="344"/>
      <c r="AY147" s="344"/>
      <c r="AZ147" s="344"/>
    </row>
    <row r="148" spans="1:52" s="236" customFormat="1" ht="14.4" thickTop="1" thickBot="1">
      <c r="A148" s="215" t="s">
        <v>292</v>
      </c>
      <c r="B148" s="1361" t="s">
        <v>226</v>
      </c>
      <c r="C148" s="1362"/>
      <c r="D148" s="1362"/>
      <c r="E148" s="238"/>
      <c r="F148" s="144"/>
      <c r="G148" s="345"/>
      <c r="H148" s="346"/>
      <c r="I148" s="346"/>
      <c r="J148" s="346"/>
      <c r="K148" s="346"/>
      <c r="L148" s="346"/>
      <c r="M148" s="346"/>
      <c r="N148" s="346"/>
      <c r="O148" s="346"/>
      <c r="P148" s="346"/>
      <c r="Q148" s="346"/>
      <c r="R148" s="346"/>
      <c r="S148" s="346"/>
      <c r="T148" s="346"/>
      <c r="U148" s="346"/>
      <c r="V148" s="346"/>
      <c r="W148" s="346"/>
      <c r="X148" s="346"/>
      <c r="Y148" s="346"/>
      <c r="Z148" s="346"/>
      <c r="AA148" s="346"/>
      <c r="AB148" s="346"/>
      <c r="AC148" s="346"/>
      <c r="AD148" s="346"/>
      <c r="AE148" s="346"/>
      <c r="AF148" s="346"/>
      <c r="AG148" s="346"/>
      <c r="AH148" s="346"/>
      <c r="AI148" s="346"/>
      <c r="AJ148" s="346"/>
      <c r="AK148" s="346"/>
      <c r="AL148" s="346"/>
      <c r="AM148" s="346"/>
      <c r="AN148" s="346"/>
      <c r="AO148" s="346"/>
      <c r="AP148" s="346"/>
      <c r="AQ148" s="346"/>
      <c r="AR148" s="346"/>
      <c r="AS148" s="346"/>
      <c r="AT148" s="346"/>
      <c r="AU148" s="346"/>
      <c r="AV148" s="346"/>
      <c r="AW148" s="346"/>
      <c r="AX148" s="346"/>
      <c r="AY148" s="346"/>
      <c r="AZ148" s="346"/>
    </row>
    <row r="149" spans="1:52" s="134" customFormat="1" ht="106.2" thickTop="1">
      <c r="A149" s="239"/>
      <c r="B149" s="240" t="s">
        <v>227</v>
      </c>
      <c r="C149" s="241"/>
      <c r="D149" s="241"/>
      <c r="E149" s="1182"/>
      <c r="F149" s="1183"/>
      <c r="G149" s="195"/>
      <c r="H149" s="196"/>
      <c r="I149" s="196"/>
      <c r="J149" s="196"/>
      <c r="K149" s="196"/>
      <c r="L149" s="196"/>
      <c r="M149" s="196"/>
      <c r="N149" s="196"/>
      <c r="O149" s="196"/>
      <c r="P149" s="196"/>
      <c r="Q149" s="196"/>
      <c r="R149" s="196"/>
      <c r="S149" s="196"/>
      <c r="T149" s="196"/>
      <c r="U149" s="196"/>
      <c r="V149" s="196"/>
      <c r="W149" s="196"/>
      <c r="X149" s="196"/>
      <c r="Y149" s="196"/>
      <c r="Z149" s="196"/>
      <c r="AA149" s="196"/>
      <c r="AB149" s="196"/>
      <c r="AC149" s="196"/>
      <c r="AD149" s="196"/>
      <c r="AE149" s="196"/>
      <c r="AF149" s="196"/>
      <c r="AG149" s="196"/>
      <c r="AH149" s="196"/>
      <c r="AI149" s="196"/>
      <c r="AJ149" s="196"/>
      <c r="AK149" s="196"/>
      <c r="AL149" s="196"/>
      <c r="AM149" s="196"/>
      <c r="AN149" s="196"/>
      <c r="AO149" s="196"/>
      <c r="AP149" s="196"/>
      <c r="AQ149" s="196"/>
      <c r="AR149" s="196"/>
      <c r="AS149" s="196"/>
      <c r="AT149" s="196"/>
      <c r="AU149" s="196"/>
      <c r="AV149" s="196"/>
      <c r="AW149" s="196"/>
      <c r="AX149" s="196"/>
      <c r="AY149" s="196"/>
      <c r="AZ149" s="196"/>
    </row>
    <row r="150" spans="1:52" s="9" customFormat="1" ht="112.2" customHeight="1">
      <c r="A150" s="242" t="s">
        <v>293</v>
      </c>
      <c r="B150" s="243" t="s">
        <v>1501</v>
      </c>
      <c r="C150" s="244" t="s">
        <v>228</v>
      </c>
      <c r="D150" s="245">
        <v>22</v>
      </c>
      <c r="E150" s="1179">
        <v>0</v>
      </c>
      <c r="F150" s="1128">
        <f t="shared" ref="F150:F154" si="2">D150*E150</f>
        <v>0</v>
      </c>
      <c r="G150" s="347"/>
      <c r="H150" s="348"/>
      <c r="I150" s="348"/>
      <c r="J150" s="348"/>
      <c r="K150" s="348"/>
      <c r="L150" s="348"/>
      <c r="M150" s="348"/>
      <c r="N150" s="348"/>
      <c r="O150" s="348"/>
      <c r="P150" s="348"/>
      <c r="Q150" s="348"/>
      <c r="R150" s="348"/>
      <c r="S150" s="348"/>
      <c r="T150" s="348"/>
      <c r="U150" s="348"/>
      <c r="V150" s="348"/>
      <c r="W150" s="348"/>
      <c r="X150" s="348"/>
      <c r="Y150" s="348"/>
      <c r="Z150" s="348"/>
      <c r="AA150" s="348"/>
      <c r="AB150" s="348"/>
      <c r="AC150" s="348"/>
      <c r="AD150" s="348"/>
      <c r="AE150" s="348"/>
      <c r="AF150" s="348"/>
      <c r="AG150" s="348"/>
      <c r="AH150" s="348"/>
      <c r="AI150" s="348"/>
      <c r="AJ150" s="348"/>
      <c r="AK150" s="348"/>
      <c r="AL150" s="348"/>
      <c r="AM150" s="348"/>
      <c r="AN150" s="348"/>
      <c r="AO150" s="348"/>
      <c r="AP150" s="348"/>
      <c r="AQ150" s="348"/>
      <c r="AR150" s="348"/>
      <c r="AS150" s="348"/>
      <c r="AT150" s="348"/>
      <c r="AU150" s="348"/>
      <c r="AV150" s="348"/>
      <c r="AW150" s="348"/>
      <c r="AX150" s="348"/>
      <c r="AY150" s="348"/>
      <c r="AZ150" s="348"/>
    </row>
    <row r="151" spans="1:52" s="9" customFormat="1" ht="52.8">
      <c r="A151" s="242" t="s">
        <v>294</v>
      </c>
      <c r="B151" s="246" t="s">
        <v>1502</v>
      </c>
      <c r="C151" s="244" t="s">
        <v>228</v>
      </c>
      <c r="D151" s="245">
        <v>40</v>
      </c>
      <c r="E151" s="1184">
        <v>0</v>
      </c>
      <c r="F151" s="1128">
        <f t="shared" si="2"/>
        <v>0</v>
      </c>
      <c r="G151" s="347"/>
      <c r="H151" s="348"/>
      <c r="I151" s="348"/>
      <c r="J151" s="348"/>
      <c r="K151" s="348"/>
      <c r="L151" s="348"/>
      <c r="M151" s="348"/>
      <c r="N151" s="348"/>
      <c r="O151" s="348"/>
      <c r="P151" s="348"/>
      <c r="Q151" s="348"/>
      <c r="R151" s="348"/>
      <c r="S151" s="348"/>
      <c r="T151" s="348"/>
      <c r="U151" s="348"/>
      <c r="V151" s="348"/>
      <c r="W151" s="348"/>
      <c r="X151" s="348"/>
      <c r="Y151" s="348"/>
      <c r="Z151" s="348"/>
      <c r="AA151" s="348"/>
      <c r="AB151" s="348"/>
      <c r="AC151" s="348"/>
      <c r="AD151" s="348"/>
      <c r="AE151" s="348"/>
      <c r="AF151" s="348"/>
      <c r="AG151" s="348"/>
      <c r="AH151" s="348"/>
      <c r="AI151" s="348"/>
      <c r="AJ151" s="348"/>
      <c r="AK151" s="348"/>
      <c r="AL151" s="348"/>
      <c r="AM151" s="348"/>
      <c r="AN151" s="348"/>
      <c r="AO151" s="348"/>
      <c r="AP151" s="348"/>
      <c r="AQ151" s="348"/>
      <c r="AR151" s="348"/>
      <c r="AS151" s="348"/>
      <c r="AT151" s="348"/>
      <c r="AU151" s="348"/>
      <c r="AV151" s="348"/>
      <c r="AW151" s="348"/>
      <c r="AX151" s="348"/>
      <c r="AY151" s="348"/>
      <c r="AZ151" s="348"/>
    </row>
    <row r="152" spans="1:52" s="9" customFormat="1" ht="79.2">
      <c r="A152" s="242" t="s">
        <v>295</v>
      </c>
      <c r="B152" s="243" t="s">
        <v>1503</v>
      </c>
      <c r="C152" s="244" t="s">
        <v>228</v>
      </c>
      <c r="D152" s="245">
        <v>20</v>
      </c>
      <c r="E152" s="1179">
        <v>0</v>
      </c>
      <c r="F152" s="1128">
        <f t="shared" si="2"/>
        <v>0</v>
      </c>
      <c r="G152" s="347"/>
      <c r="H152" s="348"/>
      <c r="I152" s="348"/>
      <c r="J152" s="348"/>
      <c r="K152" s="348"/>
      <c r="L152" s="348"/>
      <c r="M152" s="348"/>
      <c r="N152" s="348"/>
      <c r="O152" s="348"/>
      <c r="P152" s="348"/>
      <c r="Q152" s="348"/>
      <c r="R152" s="348"/>
      <c r="S152" s="348"/>
      <c r="T152" s="348"/>
      <c r="U152" s="348"/>
      <c r="V152" s="348"/>
      <c r="W152" s="348"/>
      <c r="X152" s="348"/>
      <c r="Y152" s="348"/>
      <c r="Z152" s="348"/>
      <c r="AA152" s="348"/>
      <c r="AB152" s="348"/>
      <c r="AC152" s="348"/>
      <c r="AD152" s="348"/>
      <c r="AE152" s="348"/>
      <c r="AF152" s="348"/>
      <c r="AG152" s="348"/>
      <c r="AH152" s="348"/>
      <c r="AI152" s="348"/>
      <c r="AJ152" s="348"/>
      <c r="AK152" s="348"/>
      <c r="AL152" s="348"/>
      <c r="AM152" s="348"/>
      <c r="AN152" s="348"/>
      <c r="AO152" s="348"/>
      <c r="AP152" s="348"/>
      <c r="AQ152" s="348"/>
      <c r="AR152" s="348"/>
      <c r="AS152" s="348"/>
      <c r="AT152" s="348"/>
      <c r="AU152" s="348"/>
      <c r="AV152" s="348"/>
      <c r="AW152" s="348"/>
      <c r="AX152" s="348"/>
      <c r="AY152" s="348"/>
      <c r="AZ152" s="348"/>
    </row>
    <row r="153" spans="1:52" s="9" customFormat="1" ht="132">
      <c r="A153" s="161" t="s">
        <v>296</v>
      </c>
      <c r="B153" s="243" t="s">
        <v>1504</v>
      </c>
      <c r="C153" s="244" t="s">
        <v>228</v>
      </c>
      <c r="D153" s="245">
        <v>10</v>
      </c>
      <c r="E153" s="1179">
        <v>0</v>
      </c>
      <c r="F153" s="1125">
        <f>D153*E153</f>
        <v>0</v>
      </c>
      <c r="G153" s="347"/>
      <c r="H153" s="348"/>
      <c r="I153" s="348"/>
      <c r="J153" s="348"/>
      <c r="K153" s="348"/>
      <c r="L153" s="348"/>
      <c r="M153" s="348"/>
      <c r="N153" s="348"/>
      <c r="O153" s="348"/>
      <c r="P153" s="348"/>
      <c r="Q153" s="348"/>
      <c r="R153" s="348"/>
      <c r="S153" s="348"/>
      <c r="T153" s="348"/>
      <c r="U153" s="348"/>
      <c r="V153" s="348"/>
      <c r="W153" s="348"/>
      <c r="X153" s="348"/>
      <c r="Y153" s="348"/>
      <c r="Z153" s="348"/>
      <c r="AA153" s="348"/>
      <c r="AB153" s="348"/>
      <c r="AC153" s="348"/>
      <c r="AD153" s="348"/>
      <c r="AE153" s="348"/>
      <c r="AF153" s="348"/>
      <c r="AG153" s="348"/>
      <c r="AH153" s="348"/>
      <c r="AI153" s="348"/>
      <c r="AJ153" s="348"/>
      <c r="AK153" s="348"/>
      <c r="AL153" s="348"/>
      <c r="AM153" s="348"/>
      <c r="AN153" s="348"/>
      <c r="AO153" s="348"/>
      <c r="AP153" s="348"/>
      <c r="AQ153" s="348"/>
      <c r="AR153" s="348"/>
      <c r="AS153" s="348"/>
      <c r="AT153" s="348"/>
      <c r="AU153" s="348"/>
      <c r="AV153" s="348"/>
      <c r="AW153" s="348"/>
      <c r="AX153" s="348"/>
      <c r="AY153" s="348"/>
      <c r="AZ153" s="348"/>
    </row>
    <row r="154" spans="1:52" s="247" customFormat="1" ht="66.599999999999994" thickBot="1">
      <c r="A154" s="242" t="s">
        <v>297</v>
      </c>
      <c r="B154" s="5" t="s">
        <v>229</v>
      </c>
      <c r="C154" s="244" t="s">
        <v>228</v>
      </c>
      <c r="D154" s="245">
        <v>19</v>
      </c>
      <c r="E154" s="1185">
        <v>0</v>
      </c>
      <c r="F154" s="1128">
        <f t="shared" si="2"/>
        <v>0</v>
      </c>
      <c r="G154" s="349"/>
      <c r="H154" s="350"/>
      <c r="I154" s="350"/>
      <c r="J154" s="350"/>
      <c r="K154" s="350"/>
      <c r="L154" s="350"/>
      <c r="M154" s="350"/>
      <c r="N154" s="350"/>
      <c r="O154" s="350"/>
      <c r="P154" s="350"/>
      <c r="Q154" s="350"/>
      <c r="R154" s="350"/>
      <c r="S154" s="350"/>
      <c r="T154" s="350"/>
      <c r="U154" s="350"/>
      <c r="V154" s="350"/>
      <c r="W154" s="350"/>
      <c r="X154" s="350"/>
      <c r="Y154" s="350"/>
      <c r="Z154" s="350"/>
      <c r="AA154" s="350"/>
      <c r="AB154" s="350"/>
      <c r="AC154" s="350"/>
      <c r="AD154" s="350"/>
      <c r="AE154" s="350"/>
      <c r="AF154" s="350"/>
      <c r="AG154" s="350"/>
      <c r="AH154" s="350"/>
      <c r="AI154" s="350"/>
      <c r="AJ154" s="350"/>
      <c r="AK154" s="350"/>
      <c r="AL154" s="350"/>
      <c r="AM154" s="350"/>
      <c r="AN154" s="350"/>
      <c r="AO154" s="350"/>
      <c r="AP154" s="350"/>
      <c r="AQ154" s="350"/>
      <c r="AR154" s="350"/>
      <c r="AS154" s="350"/>
      <c r="AT154" s="350"/>
      <c r="AU154" s="350"/>
      <c r="AV154" s="350"/>
      <c r="AW154" s="350"/>
      <c r="AX154" s="350"/>
      <c r="AY154" s="350"/>
      <c r="AZ154" s="350"/>
    </row>
    <row r="155" spans="1:52" ht="14.4" thickTop="1" thickBot="1">
      <c r="A155" s="1358" t="s">
        <v>230</v>
      </c>
      <c r="B155" s="1359"/>
      <c r="C155" s="1359"/>
      <c r="D155" s="1359"/>
      <c r="E155" s="1360"/>
      <c r="F155" s="1181">
        <f>SUM(F150:F154)</f>
        <v>0</v>
      </c>
      <c r="G155" s="343"/>
      <c r="H155" s="344"/>
      <c r="I155" s="344"/>
      <c r="J155" s="344"/>
      <c r="K155" s="344"/>
      <c r="L155" s="344"/>
      <c r="M155" s="344"/>
      <c r="N155" s="344"/>
      <c r="O155" s="344"/>
      <c r="P155" s="344"/>
      <c r="Q155" s="344"/>
      <c r="R155" s="344"/>
      <c r="S155" s="344"/>
      <c r="T155" s="344"/>
      <c r="U155" s="344"/>
      <c r="V155" s="344"/>
      <c r="W155" s="344"/>
      <c r="X155" s="344"/>
      <c r="Y155" s="344"/>
      <c r="Z155" s="344"/>
      <c r="AA155" s="344"/>
      <c r="AB155" s="344"/>
      <c r="AC155" s="344"/>
      <c r="AD155" s="344"/>
      <c r="AE155" s="344"/>
      <c r="AF155" s="344"/>
      <c r="AG155" s="344"/>
      <c r="AH155" s="344"/>
      <c r="AI155" s="344"/>
      <c r="AJ155" s="344"/>
      <c r="AK155" s="344"/>
      <c r="AL155" s="344"/>
      <c r="AM155" s="344"/>
      <c r="AN155" s="344"/>
      <c r="AO155" s="344"/>
      <c r="AP155" s="344"/>
      <c r="AQ155" s="344"/>
      <c r="AR155" s="344"/>
      <c r="AS155" s="344"/>
      <c r="AT155" s="344"/>
      <c r="AU155" s="344"/>
      <c r="AV155" s="344"/>
      <c r="AW155" s="344"/>
      <c r="AX155" s="344"/>
      <c r="AY155" s="344"/>
      <c r="AZ155" s="344"/>
    </row>
    <row r="156" spans="1:52" ht="14.4" thickTop="1" thickBot="1">
      <c r="A156" s="248"/>
      <c r="B156" s="249"/>
      <c r="C156" s="249"/>
      <c r="D156" s="249"/>
      <c r="E156" s="249"/>
      <c r="F156" s="220"/>
      <c r="G156" s="343"/>
      <c r="H156" s="344"/>
      <c r="I156" s="344"/>
      <c r="J156" s="344"/>
      <c r="K156" s="344"/>
      <c r="L156" s="344"/>
      <c r="M156" s="344"/>
      <c r="N156" s="344"/>
      <c r="O156" s="344"/>
      <c r="P156" s="344"/>
      <c r="Q156" s="344"/>
      <c r="R156" s="344"/>
      <c r="S156" s="344"/>
      <c r="T156" s="344"/>
      <c r="U156" s="344"/>
      <c r="V156" s="344"/>
      <c r="W156" s="344"/>
      <c r="X156" s="344"/>
      <c r="Y156" s="344"/>
      <c r="Z156" s="344"/>
      <c r="AA156" s="344"/>
      <c r="AB156" s="344"/>
      <c r="AC156" s="344"/>
      <c r="AD156" s="344"/>
      <c r="AE156" s="344"/>
      <c r="AF156" s="344"/>
      <c r="AG156" s="344"/>
      <c r="AH156" s="344"/>
      <c r="AI156" s="344"/>
      <c r="AJ156" s="344"/>
      <c r="AK156" s="344"/>
      <c r="AL156" s="344"/>
      <c r="AM156" s="344"/>
      <c r="AN156" s="344"/>
      <c r="AO156" s="344"/>
      <c r="AP156" s="344"/>
      <c r="AQ156" s="344"/>
      <c r="AR156" s="344"/>
      <c r="AS156" s="344"/>
      <c r="AT156" s="344"/>
      <c r="AU156" s="344"/>
      <c r="AV156" s="344"/>
      <c r="AW156" s="344"/>
      <c r="AX156" s="344"/>
      <c r="AY156" s="344"/>
      <c r="AZ156" s="344"/>
    </row>
    <row r="157" spans="1:52" ht="14.4" thickTop="1" thickBot="1">
      <c r="A157" s="215" t="s">
        <v>298</v>
      </c>
      <c r="B157" s="250" t="s">
        <v>231</v>
      </c>
      <c r="C157" s="251"/>
      <c r="D157" s="251"/>
      <c r="E157" s="252"/>
      <c r="F157" s="352"/>
      <c r="G157" s="343"/>
      <c r="H157" s="344"/>
      <c r="I157" s="344"/>
      <c r="J157" s="344"/>
      <c r="K157" s="344"/>
      <c r="L157" s="344"/>
      <c r="M157" s="344"/>
      <c r="N157" s="344"/>
      <c r="O157" s="344"/>
      <c r="P157" s="344"/>
      <c r="Q157" s="344"/>
      <c r="R157" s="344"/>
      <c r="S157" s="344"/>
      <c r="T157" s="344"/>
      <c r="U157" s="344"/>
      <c r="V157" s="344"/>
      <c r="W157" s="344"/>
      <c r="X157" s="344"/>
      <c r="Y157" s="344"/>
      <c r="Z157" s="344"/>
      <c r="AA157" s="344"/>
      <c r="AB157" s="344"/>
      <c r="AC157" s="344"/>
      <c r="AD157" s="344"/>
      <c r="AE157" s="344"/>
      <c r="AF157" s="344"/>
      <c r="AG157" s="344"/>
      <c r="AH157" s="344"/>
      <c r="AI157" s="344"/>
      <c r="AJ157" s="344"/>
      <c r="AK157" s="344"/>
      <c r="AL157" s="344"/>
      <c r="AM157" s="344"/>
      <c r="AN157" s="344"/>
      <c r="AO157" s="344"/>
      <c r="AP157" s="344"/>
      <c r="AQ157" s="344"/>
      <c r="AR157" s="344"/>
      <c r="AS157" s="344"/>
      <c r="AT157" s="344"/>
      <c r="AU157" s="344"/>
      <c r="AV157" s="344"/>
      <c r="AW157" s="344"/>
      <c r="AX157" s="344"/>
      <c r="AY157" s="344"/>
      <c r="AZ157" s="344"/>
    </row>
    <row r="158" spans="1:52" ht="66.599999999999994" thickTop="1">
      <c r="A158" s="1217" t="s">
        <v>299</v>
      </c>
      <c r="B158" s="1218" t="s">
        <v>232</v>
      </c>
      <c r="C158" s="1219"/>
      <c r="D158" s="1219"/>
      <c r="E158" s="1220"/>
      <c r="F158" s="1221"/>
    </row>
    <row r="159" spans="1:52" ht="79.2">
      <c r="A159" s="253"/>
      <c r="B159" s="958" t="s">
        <v>233</v>
      </c>
      <c r="C159" s="959"/>
      <c r="D159" s="959"/>
      <c r="E159" s="1186"/>
      <c r="F159" s="1187"/>
    </row>
    <row r="160" spans="1:52" ht="40.200000000000003" thickBot="1">
      <c r="A160" s="254"/>
      <c r="B160" s="255" t="s">
        <v>234</v>
      </c>
      <c r="C160" s="256" t="s">
        <v>228</v>
      </c>
      <c r="D160" s="257">
        <v>1</v>
      </c>
      <c r="E160" s="1188">
        <v>0</v>
      </c>
      <c r="F160" s="1052">
        <f>D160*E160</f>
        <v>0</v>
      </c>
    </row>
    <row r="161" spans="1:8" ht="14.4" thickTop="1" thickBot="1">
      <c r="A161" s="1358" t="s">
        <v>235</v>
      </c>
      <c r="B161" s="1359"/>
      <c r="C161" s="1359"/>
      <c r="D161" s="1359"/>
      <c r="E161" s="1360"/>
      <c r="F161" s="1181">
        <f>F160</f>
        <v>0</v>
      </c>
    </row>
    <row r="162" spans="1:8" ht="14.4" thickTop="1" thickBot="1">
      <c r="A162" s="248"/>
      <c r="B162" s="249"/>
      <c r="C162" s="249"/>
      <c r="D162" s="249"/>
      <c r="E162" s="249"/>
      <c r="F162" s="220"/>
    </row>
    <row r="163" spans="1:8" ht="14.4" thickTop="1" thickBot="1">
      <c r="A163" s="215" t="s">
        <v>300</v>
      </c>
      <c r="B163" s="250" t="s">
        <v>236</v>
      </c>
      <c r="C163" s="251"/>
      <c r="D163" s="251"/>
      <c r="E163" s="252"/>
      <c r="F163" s="352"/>
    </row>
    <row r="164" spans="1:8" s="134" customFormat="1" ht="13.8" thickTop="1">
      <c r="A164" s="195"/>
      <c r="B164" s="258" t="s">
        <v>237</v>
      </c>
      <c r="C164" s="259"/>
      <c r="D164" s="260"/>
      <c r="E164" s="1189"/>
      <c r="F164" s="1190"/>
    </row>
    <row r="165" spans="1:8" s="134" customFormat="1" ht="66">
      <c r="A165" s="261" t="s">
        <v>301</v>
      </c>
      <c r="B165" s="262" t="s">
        <v>238</v>
      </c>
      <c r="C165" s="263" t="s">
        <v>44</v>
      </c>
      <c r="D165" s="263">
        <v>210</v>
      </c>
      <c r="E165" s="1191">
        <v>0</v>
      </c>
      <c r="F165" s="1128">
        <f>D165*E165</f>
        <v>0</v>
      </c>
      <c r="H165" s="264"/>
    </row>
    <row r="166" spans="1:8" s="134" customFormat="1" ht="52.8">
      <c r="A166" s="261" t="s">
        <v>302</v>
      </c>
      <c r="B166" s="262" t="s">
        <v>239</v>
      </c>
      <c r="C166" s="263" t="s">
        <v>15</v>
      </c>
      <c r="D166" s="263">
        <v>20</v>
      </c>
      <c r="E166" s="1191">
        <v>0</v>
      </c>
      <c r="F166" s="1128">
        <f>D166*E166</f>
        <v>0</v>
      </c>
      <c r="H166" s="264"/>
    </row>
    <row r="167" spans="1:8" s="134" customFormat="1" ht="79.2">
      <c r="A167" s="261" t="s">
        <v>303</v>
      </c>
      <c r="B167" s="262" t="s">
        <v>240</v>
      </c>
      <c r="C167" s="263" t="s">
        <v>15</v>
      </c>
      <c r="D167" s="263">
        <v>8</v>
      </c>
      <c r="E167" s="1191">
        <v>0</v>
      </c>
      <c r="F167" s="1128">
        <f>D167*E167</f>
        <v>0</v>
      </c>
      <c r="H167" s="264"/>
    </row>
    <row r="168" spans="1:8" s="134" customFormat="1" ht="52.8">
      <c r="A168" s="261" t="s">
        <v>304</v>
      </c>
      <c r="B168" s="262" t="s">
        <v>241</v>
      </c>
      <c r="C168" s="263" t="s">
        <v>15</v>
      </c>
      <c r="D168" s="263">
        <v>10</v>
      </c>
      <c r="E168" s="1191">
        <v>0</v>
      </c>
      <c r="F168" s="1128">
        <f>D168*E168</f>
        <v>0</v>
      </c>
      <c r="H168" s="264"/>
    </row>
    <row r="169" spans="1:8" s="134" customFormat="1">
      <c r="A169" s="261"/>
      <c r="B169" s="262" t="s">
        <v>242</v>
      </c>
      <c r="C169" s="263"/>
      <c r="D169" s="263"/>
      <c r="E169" s="1191"/>
      <c r="F169" s="1192"/>
    </row>
    <row r="170" spans="1:8" ht="92.4">
      <c r="A170" s="265" t="s">
        <v>305</v>
      </c>
      <c r="B170" s="266" t="s">
        <v>243</v>
      </c>
      <c r="C170" s="267" t="s">
        <v>173</v>
      </c>
      <c r="D170" s="268"/>
      <c r="E170" s="1193"/>
      <c r="F170" s="1194"/>
    </row>
    <row r="171" spans="1:8">
      <c r="A171" s="269"/>
      <c r="B171" s="270" t="s">
        <v>244</v>
      </c>
      <c r="C171" s="271" t="s">
        <v>174</v>
      </c>
      <c r="D171" s="272">
        <v>70</v>
      </c>
      <c r="E171" s="1149">
        <v>0</v>
      </c>
      <c r="F171" s="1128">
        <f>D171*E171</f>
        <v>0</v>
      </c>
    </row>
    <row r="172" spans="1:8" ht="39.6">
      <c r="A172" s="265" t="s">
        <v>306</v>
      </c>
      <c r="B172" s="273" t="s">
        <v>245</v>
      </c>
      <c r="C172" s="267"/>
      <c r="D172" s="274"/>
      <c r="E172" s="1195"/>
      <c r="F172" s="1194"/>
    </row>
    <row r="173" spans="1:8" ht="26.4">
      <c r="A173" s="269"/>
      <c r="B173" s="275" t="s">
        <v>246</v>
      </c>
      <c r="C173" s="276" t="s">
        <v>174</v>
      </c>
      <c r="D173" s="277">
        <v>80</v>
      </c>
      <c r="E173" s="1196">
        <v>0</v>
      </c>
      <c r="F173" s="1128">
        <f>D173*E173</f>
        <v>0</v>
      </c>
    </row>
    <row r="174" spans="1:8" ht="52.8">
      <c r="A174" s="278" t="s">
        <v>307</v>
      </c>
      <c r="B174" s="165" t="s">
        <v>247</v>
      </c>
      <c r="C174" s="279" t="s">
        <v>15</v>
      </c>
      <c r="D174" s="280">
        <v>25</v>
      </c>
      <c r="E174" s="1197">
        <v>0</v>
      </c>
      <c r="F174" s="1125">
        <f>D174*E174</f>
        <v>0</v>
      </c>
    </row>
    <row r="175" spans="1:8" s="139" customFormat="1">
      <c r="A175" s="1363" t="s">
        <v>248</v>
      </c>
      <c r="B175" s="1364"/>
      <c r="C175" s="1364"/>
      <c r="D175" s="1364"/>
      <c r="E175" s="1365"/>
      <c r="F175" s="1198">
        <f>SUM(F165:F174)</f>
        <v>0</v>
      </c>
    </row>
    <row r="176" spans="1:8" ht="13.8" thickBot="1">
      <c r="A176" s="281" t="s">
        <v>308</v>
      </c>
      <c r="B176" s="282" t="s">
        <v>249</v>
      </c>
      <c r="C176" s="283"/>
      <c r="D176" s="284"/>
      <c r="E176" s="285"/>
      <c r="F176" s="286"/>
    </row>
    <row r="177" spans="1:6" ht="134.4" customHeight="1" thickTop="1">
      <c r="A177" s="232" t="s">
        <v>309</v>
      </c>
      <c r="B177" s="5" t="s">
        <v>250</v>
      </c>
      <c r="C177" s="233" t="s">
        <v>140</v>
      </c>
      <c r="D177" s="287">
        <v>1</v>
      </c>
      <c r="E177" s="1179">
        <v>0</v>
      </c>
      <c r="F177" s="1128">
        <f t="shared" ref="F177:F182" si="3">D177*E177</f>
        <v>0</v>
      </c>
    </row>
    <row r="178" spans="1:6" ht="64.8" customHeight="1">
      <c r="A178" s="232" t="s">
        <v>310</v>
      </c>
      <c r="B178" s="5" t="s">
        <v>251</v>
      </c>
      <c r="C178" s="233" t="s">
        <v>140</v>
      </c>
      <c r="D178" s="287">
        <v>10</v>
      </c>
      <c r="E178" s="1179">
        <v>0</v>
      </c>
      <c r="F178" s="1128">
        <f t="shared" si="3"/>
        <v>0</v>
      </c>
    </row>
    <row r="179" spans="1:6" ht="158.4">
      <c r="A179" s="232" t="s">
        <v>311</v>
      </c>
      <c r="B179" s="5" t="s">
        <v>252</v>
      </c>
      <c r="C179" s="233" t="s">
        <v>253</v>
      </c>
      <c r="D179" s="287">
        <v>5</v>
      </c>
      <c r="E179" s="1179">
        <v>0</v>
      </c>
      <c r="F179" s="1125">
        <f t="shared" si="3"/>
        <v>0</v>
      </c>
    </row>
    <row r="180" spans="1:6" ht="237.6">
      <c r="A180" s="229" t="s">
        <v>312</v>
      </c>
      <c r="B180" s="925" t="s">
        <v>254</v>
      </c>
      <c r="C180" s="957" t="s">
        <v>140</v>
      </c>
      <c r="D180" s="960">
        <v>1</v>
      </c>
      <c r="E180" s="1199">
        <v>0</v>
      </c>
      <c r="F180" s="1046">
        <f t="shared" si="3"/>
        <v>0</v>
      </c>
    </row>
    <row r="181" spans="1:6" s="290" customFormat="1" ht="26.4">
      <c r="A181" s="232" t="s">
        <v>313</v>
      </c>
      <c r="B181" s="5" t="s">
        <v>255</v>
      </c>
      <c r="C181" s="288" t="s">
        <v>192</v>
      </c>
      <c r="D181" s="289">
        <v>1</v>
      </c>
      <c r="E181" s="1200">
        <v>0</v>
      </c>
      <c r="F181" s="1125">
        <f t="shared" si="3"/>
        <v>0</v>
      </c>
    </row>
    <row r="182" spans="1:6" s="290" customFormat="1">
      <c r="A182" s="232" t="s">
        <v>314</v>
      </c>
      <c r="B182" s="3" t="s">
        <v>256</v>
      </c>
      <c r="C182" s="4" t="s">
        <v>176</v>
      </c>
      <c r="D182" s="52">
        <v>1</v>
      </c>
      <c r="E182" s="1124">
        <v>0</v>
      </c>
      <c r="F182" s="1128">
        <f t="shared" si="3"/>
        <v>0</v>
      </c>
    </row>
    <row r="183" spans="1:6" ht="13.8" thickBot="1">
      <c r="A183" s="291"/>
      <c r="B183" s="292" t="s">
        <v>257</v>
      </c>
      <c r="C183" s="293"/>
      <c r="D183" s="294"/>
      <c r="E183" s="295"/>
      <c r="F183" s="1201">
        <f>SUM(F177:F182)</f>
        <v>0</v>
      </c>
    </row>
    <row r="184" spans="1:6" ht="13.8" thickTop="1">
      <c r="A184" s="296"/>
      <c r="B184" s="297"/>
      <c r="C184" s="298"/>
      <c r="D184" s="299"/>
      <c r="E184" s="300"/>
      <c r="F184" s="301"/>
    </row>
    <row r="185" spans="1:6" ht="13.8" thickBot="1">
      <c r="A185" s="302"/>
      <c r="B185" s="303"/>
      <c r="C185" s="304"/>
      <c r="D185" s="305"/>
      <c r="E185" s="306"/>
      <c r="F185" s="307"/>
    </row>
    <row r="186" spans="1:6" ht="17.25" customHeight="1" thickBot="1">
      <c r="A186" s="353" t="s">
        <v>259</v>
      </c>
      <c r="B186" s="354" t="s">
        <v>169</v>
      </c>
      <c r="C186" s="310"/>
      <c r="D186" s="311"/>
      <c r="E186" s="312"/>
      <c r="F186" s="1202"/>
    </row>
    <row r="187" spans="1:6" ht="18" customHeight="1" thickBot="1">
      <c r="A187" s="308" t="s">
        <v>261</v>
      </c>
      <c r="B187" s="309" t="s">
        <v>171</v>
      </c>
      <c r="C187" s="310"/>
      <c r="D187" s="311"/>
      <c r="E187" s="312"/>
      <c r="F187" s="1202">
        <f>F14</f>
        <v>0</v>
      </c>
    </row>
    <row r="188" spans="1:6" ht="18" customHeight="1" thickBot="1">
      <c r="A188" s="308" t="s">
        <v>265</v>
      </c>
      <c r="B188" s="1366" t="s">
        <v>177</v>
      </c>
      <c r="C188" s="1367"/>
      <c r="D188" s="1367"/>
      <c r="E188" s="1367"/>
      <c r="F188" s="1203">
        <f>F117</f>
        <v>0</v>
      </c>
    </row>
    <row r="189" spans="1:6" ht="18.75" customHeight="1" thickBot="1">
      <c r="A189" s="308" t="s">
        <v>269</v>
      </c>
      <c r="B189" s="1368" t="s">
        <v>206</v>
      </c>
      <c r="C189" s="1369"/>
      <c r="D189" s="1369"/>
      <c r="E189" s="1370"/>
      <c r="F189" s="1204">
        <f>F147</f>
        <v>0</v>
      </c>
    </row>
    <row r="190" spans="1:6" ht="22.5" customHeight="1" thickBot="1">
      <c r="A190" s="308" t="s">
        <v>292</v>
      </c>
      <c r="B190" s="1349" t="s">
        <v>226</v>
      </c>
      <c r="C190" s="1349"/>
      <c r="D190" s="1349"/>
      <c r="E190" s="313"/>
      <c r="F190" s="1205">
        <f>F155</f>
        <v>0</v>
      </c>
    </row>
    <row r="191" spans="1:6" ht="22.5" customHeight="1" thickBot="1">
      <c r="A191" s="308" t="s">
        <v>298</v>
      </c>
      <c r="B191" s="314" t="str">
        <f>B157</f>
        <v>КОНТРОЛА И УПРАВЉАЊЕ:</v>
      </c>
      <c r="C191" s="314"/>
      <c r="D191" s="314"/>
      <c r="E191" s="313"/>
      <c r="F191" s="1205">
        <f>F161</f>
        <v>0</v>
      </c>
    </row>
    <row r="192" spans="1:6" ht="18" customHeight="1" thickBot="1">
      <c r="A192" s="308" t="s">
        <v>300</v>
      </c>
      <c r="B192" s="315" t="s">
        <v>236</v>
      </c>
      <c r="C192" s="316"/>
      <c r="D192" s="316"/>
      <c r="E192" s="317"/>
      <c r="F192" s="1205">
        <f>F175</f>
        <v>0</v>
      </c>
    </row>
    <row r="193" spans="1:6" ht="17.25" customHeight="1" thickBot="1">
      <c r="A193" s="308" t="s">
        <v>308</v>
      </c>
      <c r="B193" s="315" t="s">
        <v>249</v>
      </c>
      <c r="C193" s="318"/>
      <c r="D193" s="318"/>
      <c r="E193" s="319"/>
      <c r="F193" s="1206">
        <f>F183</f>
        <v>0</v>
      </c>
    </row>
    <row r="194" spans="1:6" ht="18.75" customHeight="1" thickBot="1">
      <c r="A194" s="320"/>
      <c r="B194" s="321" t="s">
        <v>260</v>
      </c>
      <c r="C194" s="322"/>
      <c r="D194" s="323"/>
      <c r="E194" s="324"/>
      <c r="F194" s="1203">
        <f>SUM(F186:F193)</f>
        <v>0</v>
      </c>
    </row>
    <row r="195" spans="1:6" ht="13.8">
      <c r="A195" s="325"/>
      <c r="B195" s="326"/>
      <c r="C195" s="327"/>
      <c r="D195" s="305"/>
      <c r="E195" s="328"/>
      <c r="F195" s="328"/>
    </row>
    <row r="196" spans="1:6" ht="13.8">
      <c r="A196" s="325"/>
      <c r="B196" s="326"/>
      <c r="C196" s="327"/>
      <c r="D196" s="305"/>
      <c r="E196" s="328"/>
      <c r="F196" s="328"/>
    </row>
  </sheetData>
  <sheetProtection algorithmName="SHA-512" hashValue="rDGifcXvzJUhRiZIJWaF+sITl7zIumNoHGz5P15TfXdiXdaufP6QDCcAK0vdvTt0A2fPBK5Jxxw5OETxUNIDqQ==" saltValue="HHZFyBQClhrxl0V1dKCiiQ==" spinCount="100000" sheet="1" objects="1" scenarios="1"/>
  <mergeCells count="17">
    <mergeCell ref="A2:F2"/>
    <mergeCell ref="A161:E161"/>
    <mergeCell ref="A175:E175"/>
    <mergeCell ref="B188:E188"/>
    <mergeCell ref="B189:E189"/>
    <mergeCell ref="A6:A7"/>
    <mergeCell ref="B6:B7"/>
    <mergeCell ref="C6:C7"/>
    <mergeCell ref="A3:F3"/>
    <mergeCell ref="B5:F5"/>
    <mergeCell ref="B190:D190"/>
    <mergeCell ref="B8:E8"/>
    <mergeCell ref="A14:E14"/>
    <mergeCell ref="A117:E117"/>
    <mergeCell ref="A147:E147"/>
    <mergeCell ref="B148:D148"/>
    <mergeCell ref="A155:E155"/>
  </mergeCells>
  <pageMargins left="0.70866141732283472" right="0.31496062992125984" top="0.35433070866141736" bottom="0.55118110236220474" header="0.31496062992125984" footer="0.31496062992125984"/>
  <pageSetup orientation="portrait" horizontalDpi="4294967294" verticalDpi="4294967294" r:id="rId1"/>
  <headerFooter>
    <oddFooter>&amp;CРеконструкција амфитеатра</oddFooter>
  </headerFooter>
  <rowBreaks count="5" manualBreakCount="5">
    <brk id="23" max="5" man="1"/>
    <brk id="85" max="5" man="1"/>
    <brk id="147" max="5" man="1"/>
    <brk id="175" max="5" man="1"/>
    <brk id="184"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03"/>
  <sheetViews>
    <sheetView showZeros="0" view="pageBreakPreview" topLeftCell="A78" zoomScale="80" zoomScaleNormal="100" zoomScaleSheetLayoutView="80" workbookViewId="0">
      <selection activeCell="C91" sqref="C91"/>
    </sheetView>
  </sheetViews>
  <sheetFormatPr defaultRowHeight="13.2"/>
  <cols>
    <col min="1" max="1" width="7.21875" style="411" customWidth="1"/>
    <col min="2" max="2" width="76.6640625" style="412" customWidth="1"/>
    <col min="3" max="3" width="8.44140625" style="409" customWidth="1"/>
    <col min="4" max="4" width="6" style="409" customWidth="1"/>
    <col min="5" max="5" width="11.44140625" style="410" customWidth="1"/>
    <col min="6" max="6" width="16.88671875" style="410" customWidth="1"/>
    <col min="7" max="7" width="9.109375" customWidth="1"/>
  </cols>
  <sheetData>
    <row r="1" spans="1:6" s="355" customFormat="1" ht="14.4">
      <c r="A1" s="1390"/>
      <c r="B1" s="1390"/>
      <c r="C1" s="1390"/>
      <c r="D1" s="1390"/>
      <c r="E1" s="1390"/>
      <c r="F1" s="1390"/>
    </row>
    <row r="2" spans="1:6" s="355" customFormat="1" ht="14.4">
      <c r="A2" s="1305" t="s">
        <v>394</v>
      </c>
      <c r="B2" s="1305"/>
      <c r="C2" s="1305"/>
      <c r="D2" s="1305"/>
      <c r="E2" s="1305"/>
      <c r="F2" s="1305"/>
    </row>
    <row r="3" spans="1:6" s="355" customFormat="1" ht="34.5" customHeight="1">
      <c r="A3" s="1315" t="s">
        <v>594</v>
      </c>
      <c r="B3" s="1316"/>
      <c r="C3" s="1316"/>
      <c r="D3" s="1316"/>
      <c r="E3" s="1316"/>
      <c r="F3" s="1316"/>
    </row>
    <row r="4" spans="1:6" s="355" customFormat="1" ht="18" customHeight="1">
      <c r="A4" s="336"/>
      <c r="B4" s="337"/>
      <c r="C4" s="337"/>
      <c r="D4" s="337"/>
      <c r="E4" s="337"/>
      <c r="F4" s="337"/>
    </row>
    <row r="5" spans="1:6" s="355" customFormat="1" ht="22.5" customHeight="1" thickBot="1">
      <c r="A5" s="132" t="s">
        <v>395</v>
      </c>
      <c r="B5" s="1306" t="s">
        <v>396</v>
      </c>
      <c r="C5" s="1307"/>
      <c r="D5" s="1307"/>
      <c r="E5" s="1307"/>
      <c r="F5" s="1307"/>
    </row>
    <row r="6" spans="1:6" ht="27.6" thickTop="1" thickBot="1">
      <c r="A6" s="1318" t="s">
        <v>0</v>
      </c>
      <c r="B6" s="1320" t="s">
        <v>2</v>
      </c>
      <c r="C6" s="1320" t="s">
        <v>8</v>
      </c>
      <c r="D6" s="13" t="s">
        <v>1</v>
      </c>
      <c r="E6" s="356" t="s">
        <v>3</v>
      </c>
      <c r="F6" s="357" t="s">
        <v>4</v>
      </c>
    </row>
    <row r="7" spans="1:6" ht="14.4" thickTop="1" thickBot="1">
      <c r="A7" s="1394"/>
      <c r="B7" s="1395"/>
      <c r="C7" s="1379"/>
      <c r="D7" s="14" t="s">
        <v>5</v>
      </c>
      <c r="E7" s="358" t="s">
        <v>6</v>
      </c>
      <c r="F7" s="359" t="s">
        <v>7</v>
      </c>
    </row>
    <row r="8" spans="1:6" ht="14.4" thickTop="1" thickBot="1">
      <c r="A8" s="360"/>
      <c r="B8" s="361"/>
      <c r="C8" s="362"/>
      <c r="D8" s="362"/>
      <c r="E8" s="363"/>
      <c r="F8" s="363"/>
    </row>
    <row r="9" spans="1:6" s="364" customFormat="1" ht="13.8" thickTop="1">
      <c r="A9" s="401" t="s">
        <v>315</v>
      </c>
      <c r="B9" s="1380" t="s">
        <v>316</v>
      </c>
      <c r="C9" s="1380"/>
      <c r="D9" s="1380"/>
      <c r="E9" s="1381"/>
      <c r="F9" s="1382"/>
    </row>
    <row r="10" spans="1:6" s="367" customFormat="1" ht="409.2">
      <c r="A10" s="365" t="s">
        <v>317</v>
      </c>
      <c r="B10" s="366" t="s">
        <v>1505</v>
      </c>
      <c r="C10" s="556" t="s">
        <v>318</v>
      </c>
      <c r="D10" s="556">
        <v>1</v>
      </c>
      <c r="E10" s="1119">
        <v>0</v>
      </c>
      <c r="F10" s="1288">
        <f>E10*D10</f>
        <v>0</v>
      </c>
    </row>
    <row r="11" spans="1:6" s="367" customFormat="1" ht="39.6">
      <c r="A11" s="365" t="s">
        <v>319</v>
      </c>
      <c r="B11" s="366" t="s">
        <v>1506</v>
      </c>
      <c r="C11" s="4" t="s">
        <v>176</v>
      </c>
      <c r="D11" s="4">
        <v>1</v>
      </c>
      <c r="E11" s="1289">
        <v>0</v>
      </c>
      <c r="F11" s="1288">
        <f t="shared" ref="F11:F28" si="0">E11*D11</f>
        <v>0</v>
      </c>
    </row>
    <row r="12" spans="1:6" s="367" customFormat="1" ht="26.4">
      <c r="A12" s="365" t="s">
        <v>320</v>
      </c>
      <c r="B12" s="366" t="s">
        <v>1507</v>
      </c>
      <c r="C12" s="4" t="s">
        <v>321</v>
      </c>
      <c r="D12" s="4">
        <v>1</v>
      </c>
      <c r="E12" s="1289">
        <v>0</v>
      </c>
      <c r="F12" s="1288">
        <f t="shared" si="0"/>
        <v>0</v>
      </c>
    </row>
    <row r="13" spans="1:6" s="368" customFormat="1" ht="237.6">
      <c r="A13" s="365" t="s">
        <v>322</v>
      </c>
      <c r="B13" s="366" t="s">
        <v>1508</v>
      </c>
      <c r="C13" s="4" t="s">
        <v>176</v>
      </c>
      <c r="D13" s="4">
        <v>28</v>
      </c>
      <c r="E13" s="1289">
        <v>0</v>
      </c>
      <c r="F13" s="1288">
        <f t="shared" si="0"/>
        <v>0</v>
      </c>
    </row>
    <row r="14" spans="1:6" s="367" customFormat="1" ht="52.8">
      <c r="A14" s="365" t="s">
        <v>323</v>
      </c>
      <c r="B14" s="366" t="s">
        <v>1509</v>
      </c>
      <c r="C14" s="4" t="s">
        <v>15</v>
      </c>
      <c r="D14" s="4">
        <v>4</v>
      </c>
      <c r="E14" s="1289">
        <v>0</v>
      </c>
      <c r="F14" s="1192">
        <f t="shared" si="0"/>
        <v>0</v>
      </c>
    </row>
    <row r="15" spans="1:6" s="368" customFormat="1" ht="150.6" customHeight="1">
      <c r="A15" s="365" t="s">
        <v>324</v>
      </c>
      <c r="B15" s="5" t="s">
        <v>1510</v>
      </c>
      <c r="C15" s="4" t="s">
        <v>176</v>
      </c>
      <c r="D15" s="369">
        <v>4</v>
      </c>
      <c r="E15" s="1289">
        <v>0</v>
      </c>
      <c r="F15" s="1288">
        <f t="shared" si="0"/>
        <v>0</v>
      </c>
    </row>
    <row r="16" spans="1:6" s="367" customFormat="1" ht="105.6">
      <c r="A16" s="365" t="s">
        <v>324</v>
      </c>
      <c r="B16" s="366" t="s">
        <v>1511</v>
      </c>
      <c r="C16" s="4" t="s">
        <v>176</v>
      </c>
      <c r="D16" s="370">
        <v>4</v>
      </c>
      <c r="E16" s="1289">
        <v>0</v>
      </c>
      <c r="F16" s="1192">
        <f t="shared" si="0"/>
        <v>0</v>
      </c>
    </row>
    <row r="17" spans="1:6" s="367" customFormat="1" ht="184.8">
      <c r="A17" s="365" t="s">
        <v>325</v>
      </c>
      <c r="B17" s="366" t="s">
        <v>1512</v>
      </c>
      <c r="C17" s="4" t="s">
        <v>176</v>
      </c>
      <c r="D17" s="369">
        <v>2</v>
      </c>
      <c r="E17" s="1289">
        <v>0</v>
      </c>
      <c r="F17" s="1288">
        <f t="shared" si="0"/>
        <v>0</v>
      </c>
    </row>
    <row r="18" spans="1:6" s="367" customFormat="1" ht="39.6">
      <c r="A18" s="365" t="s">
        <v>326</v>
      </c>
      <c r="B18" s="371" t="s">
        <v>1513</v>
      </c>
      <c r="C18" s="370" t="s">
        <v>44</v>
      </c>
      <c r="D18" s="4">
        <v>750</v>
      </c>
      <c r="E18" s="1289">
        <v>0</v>
      </c>
      <c r="F18" s="1288">
        <f t="shared" si="0"/>
        <v>0</v>
      </c>
    </row>
    <row r="19" spans="1:6" s="367" customFormat="1" ht="39.6">
      <c r="A19" s="365" t="s">
        <v>327</v>
      </c>
      <c r="B19" s="371" t="s">
        <v>1514</v>
      </c>
      <c r="C19" s="370" t="s">
        <v>44</v>
      </c>
      <c r="D19" s="4">
        <v>225</v>
      </c>
      <c r="E19" s="1289">
        <v>0</v>
      </c>
      <c r="F19" s="1288">
        <f t="shared" si="0"/>
        <v>0</v>
      </c>
    </row>
    <row r="20" spans="1:6" s="367" customFormat="1" ht="39.6">
      <c r="A20" s="365" t="s">
        <v>328</v>
      </c>
      <c r="B20" s="366" t="s">
        <v>1515</v>
      </c>
      <c r="C20" s="370" t="s">
        <v>44</v>
      </c>
      <c r="D20" s="372">
        <v>255</v>
      </c>
      <c r="E20" s="1289">
        <v>0</v>
      </c>
      <c r="F20" s="1288">
        <f t="shared" si="0"/>
        <v>0</v>
      </c>
    </row>
    <row r="21" spans="1:6" s="367" customFormat="1" ht="26.4">
      <c r="A21" s="365" t="s">
        <v>328</v>
      </c>
      <c r="B21" s="366" t="s">
        <v>1516</v>
      </c>
      <c r="C21" s="370" t="s">
        <v>44</v>
      </c>
      <c r="D21" s="4">
        <v>280</v>
      </c>
      <c r="E21" s="1289">
        <v>0</v>
      </c>
      <c r="F21" s="1288">
        <f t="shared" si="0"/>
        <v>0</v>
      </c>
    </row>
    <row r="22" spans="1:6" s="367" customFormat="1" ht="26.4">
      <c r="A22" s="365" t="s">
        <v>329</v>
      </c>
      <c r="B22" s="366" t="s">
        <v>1517</v>
      </c>
      <c r="C22" s="370" t="s">
        <v>44</v>
      </c>
      <c r="D22" s="4">
        <v>55</v>
      </c>
      <c r="E22" s="1289">
        <v>0</v>
      </c>
      <c r="F22" s="1288">
        <f t="shared" si="0"/>
        <v>0</v>
      </c>
    </row>
    <row r="23" spans="1:6" s="367" customFormat="1" ht="158.4">
      <c r="A23" s="365" t="s">
        <v>330</v>
      </c>
      <c r="B23" s="373" t="s">
        <v>1518</v>
      </c>
      <c r="C23" s="370" t="s">
        <v>253</v>
      </c>
      <c r="D23" s="7">
        <v>10</v>
      </c>
      <c r="E23" s="1289">
        <v>0</v>
      </c>
      <c r="F23" s="1288">
        <f t="shared" si="0"/>
        <v>0</v>
      </c>
    </row>
    <row r="24" spans="1:6" s="367" customFormat="1" ht="39.6">
      <c r="A24" s="365" t="s">
        <v>331</v>
      </c>
      <c r="B24" s="366" t="s">
        <v>1519</v>
      </c>
      <c r="C24" s="4" t="s">
        <v>176</v>
      </c>
      <c r="D24" s="7">
        <v>650</v>
      </c>
      <c r="E24" s="1289">
        <v>0</v>
      </c>
      <c r="F24" s="1288">
        <f t="shared" si="0"/>
        <v>0</v>
      </c>
    </row>
    <row r="25" spans="1:6" s="367" customFormat="1" ht="26.4">
      <c r="A25" s="365" t="s">
        <v>332</v>
      </c>
      <c r="B25" s="366" t="s">
        <v>1520</v>
      </c>
      <c r="C25" s="4" t="s">
        <v>176</v>
      </c>
      <c r="D25" s="7">
        <v>4</v>
      </c>
      <c r="E25" s="1289">
        <v>0</v>
      </c>
      <c r="F25" s="1288">
        <f>E25*D25</f>
        <v>0</v>
      </c>
    </row>
    <row r="26" spans="1:6" s="367" customFormat="1" ht="14.4">
      <c r="A26" s="365" t="s">
        <v>333</v>
      </c>
      <c r="B26" s="366" t="s">
        <v>1521</v>
      </c>
      <c r="C26" s="4" t="s">
        <v>140</v>
      </c>
      <c r="D26" s="7">
        <v>1</v>
      </c>
      <c r="E26" s="1289">
        <v>0</v>
      </c>
      <c r="F26" s="1288">
        <f t="shared" si="0"/>
        <v>0</v>
      </c>
    </row>
    <row r="27" spans="1:6" s="367" customFormat="1" ht="14.4">
      <c r="A27" s="365" t="s">
        <v>334</v>
      </c>
      <c r="B27" s="374" t="s">
        <v>1522</v>
      </c>
      <c r="C27" s="4" t="s">
        <v>140</v>
      </c>
      <c r="D27" s="4">
        <v>1</v>
      </c>
      <c r="E27" s="1289">
        <v>0</v>
      </c>
      <c r="F27" s="1288">
        <f t="shared" si="0"/>
        <v>0</v>
      </c>
    </row>
    <row r="28" spans="1:6" s="367" customFormat="1" ht="145.80000000000001" thickBot="1">
      <c r="A28" s="365" t="s">
        <v>335</v>
      </c>
      <c r="B28" s="366" t="s">
        <v>1523</v>
      </c>
      <c r="C28" s="4" t="s">
        <v>318</v>
      </c>
      <c r="D28" s="4">
        <v>1</v>
      </c>
      <c r="E28" s="1289">
        <v>0</v>
      </c>
      <c r="F28" s="1288">
        <f t="shared" si="0"/>
        <v>0</v>
      </c>
    </row>
    <row r="29" spans="1:6" s="364" customFormat="1" ht="14.4" thickTop="1" thickBot="1">
      <c r="A29" s="1383" t="s">
        <v>336</v>
      </c>
      <c r="B29" s="1384"/>
      <c r="C29" s="1384"/>
      <c r="D29" s="1384"/>
      <c r="E29" s="1385"/>
      <c r="F29" s="1290">
        <f>SUM(F10:F28)</f>
        <v>0</v>
      </c>
    </row>
    <row r="30" spans="1:6" s="377" customFormat="1" ht="14.4" thickTop="1" thickBot="1">
      <c r="A30" s="375"/>
      <c r="B30" s="416"/>
      <c r="C30" s="417"/>
      <c r="D30" s="417"/>
      <c r="E30" s="418"/>
      <c r="F30" s="376"/>
    </row>
    <row r="31" spans="1:6" s="377" customFormat="1" ht="13.8" thickTop="1">
      <c r="A31" s="401" t="s">
        <v>337</v>
      </c>
      <c r="B31" s="1386" t="s">
        <v>338</v>
      </c>
      <c r="C31" s="1386"/>
      <c r="D31" s="1386"/>
      <c r="E31" s="1387"/>
      <c r="F31" s="1388"/>
    </row>
    <row r="32" spans="1:6" s="377" customFormat="1" ht="52.8">
      <c r="A32" s="365" t="s">
        <v>339</v>
      </c>
      <c r="B32" s="366" t="s">
        <v>1524</v>
      </c>
      <c r="C32" s="963" t="s">
        <v>15</v>
      </c>
      <c r="D32" s="963">
        <v>1</v>
      </c>
      <c r="E32" s="1291">
        <v>0</v>
      </c>
      <c r="F32" s="1192">
        <f t="shared" ref="F32:F64" si="1">E32*D32</f>
        <v>0</v>
      </c>
    </row>
    <row r="33" spans="1:6" s="377" customFormat="1">
      <c r="A33" s="365"/>
      <c r="B33" s="366" t="s">
        <v>1525</v>
      </c>
      <c r="C33" s="963" t="s">
        <v>15</v>
      </c>
      <c r="D33" s="963">
        <v>1</v>
      </c>
      <c r="E33" s="1291">
        <v>0</v>
      </c>
      <c r="F33" s="1192">
        <f t="shared" si="1"/>
        <v>0</v>
      </c>
    </row>
    <row r="34" spans="1:6" s="377" customFormat="1" ht="26.4">
      <c r="A34" s="365"/>
      <c r="B34" s="366" t="s">
        <v>1526</v>
      </c>
      <c r="C34" s="963" t="s">
        <v>15</v>
      </c>
      <c r="D34" s="963">
        <v>1</v>
      </c>
      <c r="E34" s="1291">
        <v>0</v>
      </c>
      <c r="F34" s="1192">
        <f t="shared" si="1"/>
        <v>0</v>
      </c>
    </row>
    <row r="35" spans="1:6" s="377" customFormat="1" ht="26.4">
      <c r="A35" s="365"/>
      <c r="B35" s="366" t="s">
        <v>1527</v>
      </c>
      <c r="C35" s="963" t="s">
        <v>15</v>
      </c>
      <c r="D35" s="963">
        <v>1</v>
      </c>
      <c r="E35" s="1291">
        <v>0</v>
      </c>
      <c r="F35" s="1192">
        <f t="shared" si="1"/>
        <v>0</v>
      </c>
    </row>
    <row r="36" spans="1:6" s="377" customFormat="1" ht="39.6">
      <c r="A36" s="365"/>
      <c r="B36" s="378" t="s">
        <v>1528</v>
      </c>
      <c r="C36" s="963" t="s">
        <v>15</v>
      </c>
      <c r="D36" s="963">
        <v>1</v>
      </c>
      <c r="E36" s="1291">
        <v>0</v>
      </c>
      <c r="F36" s="1192">
        <f t="shared" si="1"/>
        <v>0</v>
      </c>
    </row>
    <row r="37" spans="1:6" s="377" customFormat="1" ht="26.4">
      <c r="A37" s="365"/>
      <c r="B37" s="378" t="s">
        <v>1529</v>
      </c>
      <c r="C37" s="963" t="s">
        <v>15</v>
      </c>
      <c r="D37" s="963">
        <v>1</v>
      </c>
      <c r="E37" s="1291">
        <v>0</v>
      </c>
      <c r="F37" s="1192">
        <f t="shared" si="1"/>
        <v>0</v>
      </c>
    </row>
    <row r="38" spans="1:6" s="377" customFormat="1" ht="26.4">
      <c r="A38" s="365"/>
      <c r="B38" s="379" t="s">
        <v>1530</v>
      </c>
      <c r="C38" s="963" t="s">
        <v>15</v>
      </c>
      <c r="D38" s="963">
        <v>2</v>
      </c>
      <c r="E38" s="1291">
        <v>0</v>
      </c>
      <c r="F38" s="1192">
        <f t="shared" si="1"/>
        <v>0</v>
      </c>
    </row>
    <row r="39" spans="1:6" s="377" customFormat="1" ht="26.4">
      <c r="A39" s="365"/>
      <c r="B39" s="379" t="s">
        <v>1531</v>
      </c>
      <c r="C39" s="963" t="s">
        <v>15</v>
      </c>
      <c r="D39" s="963">
        <v>17</v>
      </c>
      <c r="E39" s="1291">
        <v>0</v>
      </c>
      <c r="F39" s="1192">
        <f t="shared" si="1"/>
        <v>0</v>
      </c>
    </row>
    <row r="40" spans="1:6" s="377" customFormat="1" ht="39.6">
      <c r="A40" s="365" t="s">
        <v>340</v>
      </c>
      <c r="B40" s="380" t="s">
        <v>341</v>
      </c>
      <c r="C40" s="963" t="s">
        <v>15</v>
      </c>
      <c r="D40" s="963">
        <v>1</v>
      </c>
      <c r="E40" s="1291">
        <v>0</v>
      </c>
      <c r="F40" s="1192">
        <f t="shared" si="1"/>
        <v>0</v>
      </c>
    </row>
    <row r="41" spans="1:6" s="377" customFormat="1" ht="39.6">
      <c r="A41" s="365" t="s">
        <v>342</v>
      </c>
      <c r="B41" s="380" t="s">
        <v>1532</v>
      </c>
      <c r="C41" s="963" t="s">
        <v>343</v>
      </c>
      <c r="D41" s="963">
        <v>2</v>
      </c>
      <c r="E41" s="1291">
        <v>0</v>
      </c>
      <c r="F41" s="1192">
        <f t="shared" si="1"/>
        <v>0</v>
      </c>
    </row>
    <row r="42" spans="1:6" s="377" customFormat="1" ht="26.4">
      <c r="A42" s="365" t="s">
        <v>344</v>
      </c>
      <c r="B42" s="380" t="s">
        <v>1533</v>
      </c>
      <c r="C42" s="963" t="s">
        <v>15</v>
      </c>
      <c r="D42" s="963">
        <v>2</v>
      </c>
      <c r="E42" s="1291">
        <v>0</v>
      </c>
      <c r="F42" s="1192">
        <f t="shared" si="1"/>
        <v>0</v>
      </c>
    </row>
    <row r="43" spans="1:6" s="377" customFormat="1" ht="26.4">
      <c r="A43" s="365" t="s">
        <v>345</v>
      </c>
      <c r="B43" s="378" t="s">
        <v>346</v>
      </c>
      <c r="C43" s="963" t="s">
        <v>15</v>
      </c>
      <c r="D43" s="963">
        <v>15</v>
      </c>
      <c r="E43" s="1291">
        <v>0</v>
      </c>
      <c r="F43" s="1192">
        <f t="shared" si="1"/>
        <v>0</v>
      </c>
    </row>
    <row r="44" spans="1:6" s="364" customFormat="1" ht="26.4">
      <c r="A44" s="365" t="s">
        <v>347</v>
      </c>
      <c r="B44" s="378" t="s">
        <v>1534</v>
      </c>
      <c r="C44" s="381" t="s">
        <v>15</v>
      </c>
      <c r="D44" s="963">
        <v>2</v>
      </c>
      <c r="E44" s="1093">
        <v>0</v>
      </c>
      <c r="F44" s="1192">
        <f t="shared" si="1"/>
        <v>0</v>
      </c>
    </row>
    <row r="45" spans="1:6" s="364" customFormat="1" ht="26.4">
      <c r="A45" s="365" t="s">
        <v>348</v>
      </c>
      <c r="B45" s="378" t="s">
        <v>1535</v>
      </c>
      <c r="C45" s="381" t="s">
        <v>15</v>
      </c>
      <c r="D45" s="963">
        <v>5</v>
      </c>
      <c r="E45" s="1093">
        <v>0</v>
      </c>
      <c r="F45" s="1192">
        <f t="shared" si="1"/>
        <v>0</v>
      </c>
    </row>
    <row r="46" spans="1:6" s="364" customFormat="1">
      <c r="A46" s="365" t="s">
        <v>349</v>
      </c>
      <c r="B46" s="378" t="s">
        <v>1536</v>
      </c>
      <c r="C46" s="381" t="s">
        <v>15</v>
      </c>
      <c r="D46" s="963">
        <v>7</v>
      </c>
      <c r="E46" s="1093">
        <v>0</v>
      </c>
      <c r="F46" s="1192">
        <f t="shared" si="1"/>
        <v>0</v>
      </c>
    </row>
    <row r="47" spans="1:6" s="364" customFormat="1">
      <c r="A47" s="365" t="s">
        <v>350</v>
      </c>
      <c r="B47" s="378" t="s">
        <v>1537</v>
      </c>
      <c r="C47" s="381" t="s">
        <v>15</v>
      </c>
      <c r="D47" s="963">
        <v>7</v>
      </c>
      <c r="E47" s="1093">
        <v>0</v>
      </c>
      <c r="F47" s="1192">
        <f t="shared" si="1"/>
        <v>0</v>
      </c>
    </row>
    <row r="48" spans="1:6" s="364" customFormat="1" ht="26.4">
      <c r="A48" s="365" t="s">
        <v>351</v>
      </c>
      <c r="B48" s="378" t="s">
        <v>1538</v>
      </c>
      <c r="C48" s="381" t="s">
        <v>15</v>
      </c>
      <c r="D48" s="963">
        <v>7</v>
      </c>
      <c r="E48" s="1093">
        <v>0</v>
      </c>
      <c r="F48" s="1192">
        <f t="shared" si="1"/>
        <v>0</v>
      </c>
    </row>
    <row r="49" spans="1:6" s="364" customFormat="1" ht="39.6">
      <c r="A49" s="365"/>
      <c r="B49" s="383" t="s">
        <v>1539</v>
      </c>
      <c r="C49" s="384" t="s">
        <v>15</v>
      </c>
      <c r="D49" s="4">
        <v>1</v>
      </c>
      <c r="E49" s="1093">
        <v>0</v>
      </c>
      <c r="F49" s="1192">
        <f t="shared" si="1"/>
        <v>0</v>
      </c>
    </row>
    <row r="50" spans="1:6" s="364" customFormat="1" ht="26.4">
      <c r="A50" s="365" t="s">
        <v>352</v>
      </c>
      <c r="B50" s="383" t="s">
        <v>1540</v>
      </c>
      <c r="C50" s="384" t="s">
        <v>15</v>
      </c>
      <c r="D50" s="4">
        <v>17</v>
      </c>
      <c r="E50" s="1093">
        <v>0</v>
      </c>
      <c r="F50" s="1192">
        <f t="shared" si="1"/>
        <v>0</v>
      </c>
    </row>
    <row r="51" spans="1:6" s="364" customFormat="1" ht="39.6">
      <c r="A51" s="365" t="s">
        <v>353</v>
      </c>
      <c r="B51" s="379" t="s">
        <v>1541</v>
      </c>
      <c r="C51" s="384" t="s">
        <v>44</v>
      </c>
      <c r="D51" s="4">
        <v>685</v>
      </c>
      <c r="E51" s="1093">
        <v>0</v>
      </c>
      <c r="F51" s="1192">
        <f t="shared" si="1"/>
        <v>0</v>
      </c>
    </row>
    <row r="52" spans="1:6" s="364" customFormat="1" ht="39.6">
      <c r="A52" s="365" t="s">
        <v>354</v>
      </c>
      <c r="B52" s="379" t="s">
        <v>355</v>
      </c>
      <c r="C52" s="384" t="s">
        <v>44</v>
      </c>
      <c r="D52" s="4">
        <v>150</v>
      </c>
      <c r="E52" s="1093">
        <v>0</v>
      </c>
      <c r="F52" s="1192">
        <f t="shared" si="1"/>
        <v>0</v>
      </c>
    </row>
    <row r="53" spans="1:6" s="364" customFormat="1" ht="39.6">
      <c r="A53" s="365" t="s">
        <v>356</v>
      </c>
      <c r="B53" s="385" t="s">
        <v>1542</v>
      </c>
      <c r="C53" s="4" t="s">
        <v>44</v>
      </c>
      <c r="D53" s="4">
        <v>150</v>
      </c>
      <c r="E53" s="1289">
        <v>0</v>
      </c>
      <c r="F53" s="1192">
        <f t="shared" si="1"/>
        <v>0</v>
      </c>
    </row>
    <row r="54" spans="1:6" s="364" customFormat="1" ht="32.25" customHeight="1">
      <c r="A54" s="365" t="s">
        <v>357</v>
      </c>
      <c r="B54" s="366" t="s">
        <v>1543</v>
      </c>
      <c r="C54" s="370" t="s">
        <v>44</v>
      </c>
      <c r="D54" s="4">
        <v>210</v>
      </c>
      <c r="E54" s="1289">
        <v>0</v>
      </c>
      <c r="F54" s="1192">
        <f t="shared" si="1"/>
        <v>0</v>
      </c>
    </row>
    <row r="55" spans="1:6" s="364" customFormat="1" ht="37.5" customHeight="1">
      <c r="A55" s="365" t="s">
        <v>358</v>
      </c>
      <c r="B55" s="378" t="s">
        <v>1544</v>
      </c>
      <c r="C55" s="386" t="s">
        <v>44</v>
      </c>
      <c r="D55" s="387">
        <v>90</v>
      </c>
      <c r="E55" s="1292">
        <v>0</v>
      </c>
      <c r="F55" s="1192">
        <f t="shared" si="1"/>
        <v>0</v>
      </c>
    </row>
    <row r="56" spans="1:6" s="364" customFormat="1" ht="37.5" customHeight="1">
      <c r="A56" s="365" t="s">
        <v>359</v>
      </c>
      <c r="B56" s="378" t="s">
        <v>1515</v>
      </c>
      <c r="C56" s="386" t="s">
        <v>44</v>
      </c>
      <c r="D56" s="387">
        <v>50</v>
      </c>
      <c r="E56" s="1292">
        <v>0</v>
      </c>
      <c r="F56" s="1192">
        <f t="shared" si="1"/>
        <v>0</v>
      </c>
    </row>
    <row r="57" spans="1:6" s="364" customFormat="1" ht="32.25" customHeight="1">
      <c r="A57" s="365" t="s">
        <v>360</v>
      </c>
      <c r="B57" s="378" t="s">
        <v>1545</v>
      </c>
      <c r="C57" s="1225" t="s">
        <v>44</v>
      </c>
      <c r="D57" s="288">
        <v>55</v>
      </c>
      <c r="E57" s="1292">
        <v>0</v>
      </c>
      <c r="F57" s="1192">
        <f t="shared" si="1"/>
        <v>0</v>
      </c>
    </row>
    <row r="58" spans="1:6" s="364" customFormat="1" ht="32.25" customHeight="1">
      <c r="A58" s="365" t="s">
        <v>361</v>
      </c>
      <c r="B58" s="378" t="s">
        <v>1546</v>
      </c>
      <c r="C58" s="386" t="s">
        <v>44</v>
      </c>
      <c r="D58" s="288">
        <v>120</v>
      </c>
      <c r="E58" s="1292">
        <v>0</v>
      </c>
      <c r="F58" s="1192">
        <f t="shared" si="1"/>
        <v>0</v>
      </c>
    </row>
    <row r="59" spans="1:6" s="364" customFormat="1" ht="32.25" customHeight="1">
      <c r="A59" s="365" t="s">
        <v>362</v>
      </c>
      <c r="B59" s="378" t="s">
        <v>1547</v>
      </c>
      <c r="C59" s="288"/>
      <c r="D59" s="288"/>
      <c r="E59" s="1293"/>
      <c r="F59" s="1192"/>
    </row>
    <row r="60" spans="1:6" s="377" customFormat="1" ht="26.4">
      <c r="A60" s="365" t="s">
        <v>364</v>
      </c>
      <c r="B60" s="385" t="s">
        <v>1548</v>
      </c>
      <c r="C60" s="381" t="s">
        <v>15</v>
      </c>
      <c r="D60" s="388">
        <v>1</v>
      </c>
      <c r="E60" s="1294">
        <v>0</v>
      </c>
      <c r="F60" s="1192">
        <f t="shared" si="1"/>
        <v>0</v>
      </c>
    </row>
    <row r="61" spans="1:6" s="377" customFormat="1" ht="26.4">
      <c r="A61" s="365" t="s">
        <v>366</v>
      </c>
      <c r="B61" s="379" t="s">
        <v>363</v>
      </c>
      <c r="C61" s="963" t="s">
        <v>15</v>
      </c>
      <c r="D61" s="963">
        <v>2</v>
      </c>
      <c r="E61" s="1291">
        <v>0</v>
      </c>
      <c r="F61" s="1192">
        <f t="shared" si="1"/>
        <v>0</v>
      </c>
    </row>
    <row r="62" spans="1:6" s="377" customFormat="1">
      <c r="A62" s="365" t="s">
        <v>367</v>
      </c>
      <c r="B62" s="379" t="s">
        <v>1521</v>
      </c>
      <c r="C62" s="381" t="s">
        <v>365</v>
      </c>
      <c r="D62" s="389">
        <v>1</v>
      </c>
      <c r="E62" s="1295">
        <v>0</v>
      </c>
      <c r="F62" s="1192">
        <f t="shared" si="1"/>
        <v>0</v>
      </c>
    </row>
    <row r="63" spans="1:6" s="377" customFormat="1">
      <c r="A63" s="365" t="s">
        <v>1551</v>
      </c>
      <c r="B63" s="379" t="s">
        <v>1549</v>
      </c>
      <c r="C63" s="384" t="s">
        <v>365</v>
      </c>
      <c r="D63" s="390">
        <v>1</v>
      </c>
      <c r="E63" s="1296">
        <v>0</v>
      </c>
      <c r="F63" s="1192">
        <f t="shared" si="1"/>
        <v>0</v>
      </c>
    </row>
    <row r="64" spans="1:6" s="377" customFormat="1" ht="27" thickBot="1">
      <c r="A64" s="365" t="s">
        <v>1552</v>
      </c>
      <c r="B64" s="379" t="s">
        <v>1550</v>
      </c>
      <c r="C64" s="384" t="s">
        <v>365</v>
      </c>
      <c r="D64" s="390">
        <v>1</v>
      </c>
      <c r="E64" s="1296">
        <v>0</v>
      </c>
      <c r="F64" s="1192">
        <f t="shared" si="1"/>
        <v>0</v>
      </c>
    </row>
    <row r="65" spans="1:6" ht="14.4" thickTop="1" thickBot="1">
      <c r="A65" s="1391" t="s">
        <v>368</v>
      </c>
      <c r="B65" s="1392"/>
      <c r="C65" s="1392"/>
      <c r="D65" s="1392"/>
      <c r="E65" s="1393"/>
      <c r="F65" s="1290">
        <f>SUM(F32:F64)</f>
        <v>0</v>
      </c>
    </row>
    <row r="66" spans="1:6" ht="14.4" thickTop="1" thickBot="1">
      <c r="A66" s="391"/>
      <c r="B66" s="419"/>
      <c r="C66" s="419"/>
      <c r="D66" s="419"/>
      <c r="E66" s="419"/>
      <c r="F66" s="392"/>
    </row>
    <row r="67" spans="1:6" ht="14.4" thickTop="1" thickBot="1">
      <c r="A67" s="65" t="s">
        <v>43</v>
      </c>
      <c r="B67" s="1325" t="s">
        <v>369</v>
      </c>
      <c r="C67" s="1326"/>
      <c r="D67" s="1326"/>
      <c r="E67" s="1326"/>
      <c r="F67" s="1327"/>
    </row>
    <row r="68" spans="1:6" ht="58.5" customHeight="1" thickTop="1">
      <c r="A68" s="393" t="s">
        <v>146</v>
      </c>
      <c r="B68" s="373" t="s">
        <v>1553</v>
      </c>
      <c r="C68" s="381" t="s">
        <v>15</v>
      </c>
      <c r="D68" s="381">
        <v>1</v>
      </c>
      <c r="E68" s="1292">
        <v>0</v>
      </c>
      <c r="F68" s="1297">
        <f>D68*E68</f>
        <v>0</v>
      </c>
    </row>
    <row r="69" spans="1:6" ht="39.6">
      <c r="A69" s="393" t="s">
        <v>147</v>
      </c>
      <c r="B69" s="373" t="s">
        <v>1554</v>
      </c>
      <c r="C69" s="381" t="s">
        <v>15</v>
      </c>
      <c r="D69" s="381">
        <v>1</v>
      </c>
      <c r="E69" s="1292">
        <v>0</v>
      </c>
      <c r="F69" s="1297">
        <f t="shared" ref="F69:F92" si="2">D69*E69</f>
        <v>0</v>
      </c>
    </row>
    <row r="70" spans="1:6" ht="52.8">
      <c r="A70" s="393" t="s">
        <v>148</v>
      </c>
      <c r="B70" s="373" t="s">
        <v>1555</v>
      </c>
      <c r="C70" s="381" t="s">
        <v>15</v>
      </c>
      <c r="D70" s="381">
        <v>1</v>
      </c>
      <c r="E70" s="1292">
        <v>0</v>
      </c>
      <c r="F70" s="1297">
        <f t="shared" si="2"/>
        <v>0</v>
      </c>
    </row>
    <row r="71" spans="1:6" ht="93" customHeight="1">
      <c r="A71" s="393" t="s">
        <v>370</v>
      </c>
      <c r="B71" s="373" t="s">
        <v>1556</v>
      </c>
      <c r="C71" s="381" t="s">
        <v>15</v>
      </c>
      <c r="D71" s="381">
        <v>1</v>
      </c>
      <c r="E71" s="1292">
        <v>0</v>
      </c>
      <c r="F71" s="1297">
        <f t="shared" si="2"/>
        <v>0</v>
      </c>
    </row>
    <row r="72" spans="1:6">
      <c r="A72" s="393" t="s">
        <v>371</v>
      </c>
      <c r="B72" s="373" t="s">
        <v>1557</v>
      </c>
      <c r="C72" s="381" t="s">
        <v>15</v>
      </c>
      <c r="D72" s="381">
        <v>1</v>
      </c>
      <c r="E72" s="1292">
        <v>0</v>
      </c>
      <c r="F72" s="1297">
        <f t="shared" si="2"/>
        <v>0</v>
      </c>
    </row>
    <row r="73" spans="1:6" ht="39.6">
      <c r="A73" s="393" t="s">
        <v>372</v>
      </c>
      <c r="B73" s="373" t="s">
        <v>1558</v>
      </c>
      <c r="C73" s="381" t="s">
        <v>15</v>
      </c>
      <c r="D73" s="381">
        <v>1</v>
      </c>
      <c r="E73" s="1292">
        <v>0</v>
      </c>
      <c r="F73" s="1297">
        <f t="shared" si="2"/>
        <v>0</v>
      </c>
    </row>
    <row r="74" spans="1:6" ht="26.4">
      <c r="A74" s="393" t="s">
        <v>373</v>
      </c>
      <c r="B74" s="373" t="s">
        <v>1559</v>
      </c>
      <c r="C74" s="381" t="s">
        <v>15</v>
      </c>
      <c r="D74" s="381">
        <v>1</v>
      </c>
      <c r="E74" s="1292">
        <v>0</v>
      </c>
      <c r="F74" s="1297">
        <f t="shared" si="2"/>
        <v>0</v>
      </c>
    </row>
    <row r="75" spans="1:6" ht="79.5" customHeight="1">
      <c r="A75" s="393" t="s">
        <v>374</v>
      </c>
      <c r="B75" s="373" t="s">
        <v>1560</v>
      </c>
      <c r="C75" s="381" t="s">
        <v>15</v>
      </c>
      <c r="D75" s="381">
        <v>1</v>
      </c>
      <c r="E75" s="1292">
        <v>0</v>
      </c>
      <c r="F75" s="1297">
        <f t="shared" si="2"/>
        <v>0</v>
      </c>
    </row>
    <row r="76" spans="1:6" ht="55.5" customHeight="1">
      <c r="A76" s="393" t="s">
        <v>375</v>
      </c>
      <c r="B76" s="373" t="s">
        <v>1561</v>
      </c>
      <c r="C76" s="381" t="s">
        <v>15</v>
      </c>
      <c r="D76" s="381">
        <v>1</v>
      </c>
      <c r="E76" s="1292">
        <v>0</v>
      </c>
      <c r="F76" s="1297">
        <f t="shared" si="2"/>
        <v>0</v>
      </c>
    </row>
    <row r="77" spans="1:6" ht="66">
      <c r="A77" s="393" t="s">
        <v>376</v>
      </c>
      <c r="B77" s="373" t="s">
        <v>1562</v>
      </c>
      <c r="C77" s="381" t="s">
        <v>15</v>
      </c>
      <c r="D77" s="381">
        <v>1</v>
      </c>
      <c r="E77" s="1292">
        <v>0</v>
      </c>
      <c r="F77" s="1297">
        <f t="shared" si="2"/>
        <v>0</v>
      </c>
    </row>
    <row r="78" spans="1:6">
      <c r="A78" s="393" t="s">
        <v>377</v>
      </c>
      <c r="B78" s="373" t="s">
        <v>1563</v>
      </c>
      <c r="C78" s="381" t="s">
        <v>15</v>
      </c>
      <c r="D78" s="381">
        <v>1</v>
      </c>
      <c r="E78" s="1292">
        <v>0</v>
      </c>
      <c r="F78" s="1297">
        <f t="shared" si="2"/>
        <v>0</v>
      </c>
    </row>
    <row r="79" spans="1:6" ht="39.6">
      <c r="A79" s="393" t="s">
        <v>378</v>
      </c>
      <c r="B79" s="373" t="s">
        <v>1564</v>
      </c>
      <c r="C79" s="381" t="s">
        <v>15</v>
      </c>
      <c r="D79" s="381">
        <v>1</v>
      </c>
      <c r="E79" s="1292">
        <v>0</v>
      </c>
      <c r="F79" s="1297">
        <f t="shared" si="2"/>
        <v>0</v>
      </c>
    </row>
    <row r="80" spans="1:6" ht="66">
      <c r="A80" s="393" t="s">
        <v>379</v>
      </c>
      <c r="B80" s="373" t="s">
        <v>1565</v>
      </c>
      <c r="C80" s="381" t="s">
        <v>15</v>
      </c>
      <c r="D80" s="381">
        <v>2</v>
      </c>
      <c r="E80" s="1292">
        <v>0</v>
      </c>
      <c r="F80" s="1297">
        <f t="shared" si="2"/>
        <v>0</v>
      </c>
    </row>
    <row r="81" spans="1:6" ht="26.4">
      <c r="A81" s="393" t="s">
        <v>380</v>
      </c>
      <c r="B81" s="373" t="s">
        <v>1566</v>
      </c>
      <c r="C81" s="381" t="s">
        <v>15</v>
      </c>
      <c r="D81" s="381">
        <v>2</v>
      </c>
      <c r="E81" s="1292">
        <v>0</v>
      </c>
      <c r="F81" s="1297">
        <f t="shared" si="2"/>
        <v>0</v>
      </c>
    </row>
    <row r="82" spans="1:6" ht="66">
      <c r="A82" s="393" t="s">
        <v>381</v>
      </c>
      <c r="B82" s="373" t="s">
        <v>1567</v>
      </c>
      <c r="C82" s="381" t="s">
        <v>15</v>
      </c>
      <c r="D82" s="381">
        <v>1</v>
      </c>
      <c r="E82" s="1293">
        <v>0</v>
      </c>
      <c r="F82" s="1297">
        <f t="shared" si="2"/>
        <v>0</v>
      </c>
    </row>
    <row r="83" spans="1:6" ht="26.4">
      <c r="A83" s="393" t="s">
        <v>382</v>
      </c>
      <c r="B83" s="380" t="s">
        <v>1568</v>
      </c>
      <c r="C83" s="384" t="s">
        <v>15</v>
      </c>
      <c r="D83" s="384">
        <v>2</v>
      </c>
      <c r="E83" s="1298">
        <v>0</v>
      </c>
      <c r="F83" s="1297">
        <f t="shared" si="2"/>
        <v>0</v>
      </c>
    </row>
    <row r="84" spans="1:6" ht="26.4">
      <c r="A84" s="393" t="s">
        <v>383</v>
      </c>
      <c r="B84" s="380" t="s">
        <v>1569</v>
      </c>
      <c r="C84" s="384" t="s">
        <v>174</v>
      </c>
      <c r="D84" s="384">
        <v>30</v>
      </c>
      <c r="E84" s="1296">
        <v>0</v>
      </c>
      <c r="F84" s="1297">
        <f t="shared" si="2"/>
        <v>0</v>
      </c>
    </row>
    <row r="85" spans="1:6" ht="26.4">
      <c r="A85" s="393" t="s">
        <v>384</v>
      </c>
      <c r="B85" s="373" t="s">
        <v>1570</v>
      </c>
      <c r="C85" s="381" t="s">
        <v>15</v>
      </c>
      <c r="D85" s="381">
        <v>2</v>
      </c>
      <c r="E85" s="1295">
        <v>0</v>
      </c>
      <c r="F85" s="1297">
        <f t="shared" si="2"/>
        <v>0</v>
      </c>
    </row>
    <row r="86" spans="1:6" ht="26.4">
      <c r="A86" s="393" t="s">
        <v>385</v>
      </c>
      <c r="B86" s="373" t="s">
        <v>1571</v>
      </c>
      <c r="C86" s="381" t="s">
        <v>15</v>
      </c>
      <c r="D86" s="381">
        <v>2</v>
      </c>
      <c r="E86" s="1295">
        <v>0</v>
      </c>
      <c r="F86" s="1297">
        <f t="shared" si="2"/>
        <v>0</v>
      </c>
    </row>
    <row r="87" spans="1:6" ht="26.4">
      <c r="A87" s="393" t="s">
        <v>386</v>
      </c>
      <c r="B87" s="964" t="s">
        <v>1572</v>
      </c>
      <c r="C87" s="288" t="s">
        <v>15</v>
      </c>
      <c r="D87" s="381">
        <v>2</v>
      </c>
      <c r="E87" s="1295">
        <v>0</v>
      </c>
      <c r="F87" s="1297">
        <f t="shared" si="2"/>
        <v>0</v>
      </c>
    </row>
    <row r="88" spans="1:6">
      <c r="A88" s="393" t="s">
        <v>387</v>
      </c>
      <c r="B88" s="394" t="s">
        <v>1573</v>
      </c>
      <c r="C88" s="395" t="s">
        <v>174</v>
      </c>
      <c r="D88" s="395">
        <v>60</v>
      </c>
      <c r="E88" s="1299">
        <v>0</v>
      </c>
      <c r="F88" s="1297">
        <f t="shared" si="2"/>
        <v>0</v>
      </c>
    </row>
    <row r="89" spans="1:6" ht="26.4">
      <c r="A89" s="393" t="s">
        <v>388</v>
      </c>
      <c r="B89" s="396" t="s">
        <v>389</v>
      </c>
      <c r="C89" s="395" t="s">
        <v>44</v>
      </c>
      <c r="D89" s="395">
        <v>50</v>
      </c>
      <c r="E89" s="1299">
        <v>0</v>
      </c>
      <c r="F89" s="1297">
        <f t="shared" si="2"/>
        <v>0</v>
      </c>
    </row>
    <row r="90" spans="1:6">
      <c r="A90" s="393" t="s">
        <v>390</v>
      </c>
      <c r="B90" s="394" t="s">
        <v>1521</v>
      </c>
      <c r="C90" s="397" t="s">
        <v>365</v>
      </c>
      <c r="D90" s="397">
        <v>1</v>
      </c>
      <c r="E90" s="1300">
        <v>0</v>
      </c>
      <c r="F90" s="1297">
        <f t="shared" si="2"/>
        <v>0</v>
      </c>
    </row>
    <row r="91" spans="1:6" ht="26.4">
      <c r="A91" s="393" t="s">
        <v>391</v>
      </c>
      <c r="B91" s="396" t="s">
        <v>1574</v>
      </c>
      <c r="C91" s="395" t="s">
        <v>365</v>
      </c>
      <c r="D91" s="395">
        <v>1</v>
      </c>
      <c r="E91" s="1298">
        <v>0</v>
      </c>
      <c r="F91" s="1297">
        <f t="shared" si="2"/>
        <v>0</v>
      </c>
    </row>
    <row r="92" spans="1:6" ht="40.200000000000003" thickBot="1">
      <c r="A92" s="393" t="s">
        <v>392</v>
      </c>
      <c r="B92" s="378" t="s">
        <v>1575</v>
      </c>
      <c r="C92" s="395" t="s">
        <v>365</v>
      </c>
      <c r="D92" s="381">
        <v>1</v>
      </c>
      <c r="E92" s="1298">
        <v>0</v>
      </c>
      <c r="F92" s="1297">
        <f t="shared" si="2"/>
        <v>0</v>
      </c>
    </row>
    <row r="93" spans="1:6" s="398" customFormat="1" ht="15" thickTop="1" thickBot="1">
      <c r="A93" s="420"/>
      <c r="B93" s="1389" t="s">
        <v>393</v>
      </c>
      <c r="C93" s="1389"/>
      <c r="D93" s="1389"/>
      <c r="E93" s="1389"/>
      <c r="F93" s="1301">
        <f>SUM(F68:F92)</f>
        <v>0</v>
      </c>
    </row>
    <row r="94" spans="1:6" ht="13.8" thickTop="1">
      <c r="A94" s="391"/>
      <c r="B94" s="421"/>
      <c r="C94" s="421"/>
      <c r="D94" s="421"/>
      <c r="E94" s="421"/>
      <c r="F94" s="399"/>
    </row>
    <row r="95" spans="1:6" ht="13.8" thickBot="1">
      <c r="A95" s="391"/>
      <c r="B95" s="421"/>
      <c r="C95" s="421"/>
      <c r="D95" s="421"/>
      <c r="E95" s="421"/>
      <c r="F95" s="399"/>
    </row>
    <row r="96" spans="1:6" ht="21" customHeight="1" thickTop="1" thickBot="1">
      <c r="A96" s="400" t="s">
        <v>397</v>
      </c>
      <c r="B96" s="413" t="s">
        <v>398</v>
      </c>
      <c r="C96" s="422"/>
      <c r="D96" s="422"/>
      <c r="E96" s="422"/>
      <c r="F96" s="423"/>
    </row>
    <row r="97" spans="1:6" ht="16.5" customHeight="1" thickTop="1" thickBot="1">
      <c r="A97" s="401" t="s">
        <v>41</v>
      </c>
      <c r="B97" s="414" t="str">
        <f>B9</f>
        <v>СТАБИЛНИ СИСТЕМ ЗА ДОЈАВУ ПОЖАРА</v>
      </c>
      <c r="C97" s="424"/>
      <c r="D97" s="424"/>
      <c r="E97" s="425"/>
      <c r="F97" s="1302">
        <f>F29</f>
        <v>0</v>
      </c>
    </row>
    <row r="98" spans="1:6" ht="15.75" customHeight="1" thickTop="1" thickBot="1">
      <c r="A98" s="401" t="s">
        <v>42</v>
      </c>
      <c r="B98" s="415" t="str">
        <f>B31</f>
        <v>СТРУКТУРНИ КАБЛОВСКИ СИСТЕМ</v>
      </c>
      <c r="C98" s="424"/>
      <c r="D98" s="424"/>
      <c r="E98" s="425"/>
      <c r="F98" s="1303">
        <f>F65</f>
        <v>0</v>
      </c>
    </row>
    <row r="99" spans="1:6" ht="18" customHeight="1" thickTop="1" thickBot="1">
      <c r="A99" s="401" t="s">
        <v>43</v>
      </c>
      <c r="B99" s="414" t="s">
        <v>399</v>
      </c>
      <c r="C99" s="424"/>
      <c r="D99" s="424"/>
      <c r="E99" s="425"/>
      <c r="F99" s="1303">
        <f>F93</f>
        <v>0</v>
      </c>
    </row>
    <row r="100" spans="1:6" ht="14.4" thickTop="1" thickBot="1">
      <c r="A100" s="402"/>
      <c r="B100" s="403"/>
      <c r="C100" s="1377" t="s">
        <v>168</v>
      </c>
      <c r="D100" s="1377"/>
      <c r="E100" s="1378"/>
      <c r="F100" s="1304">
        <f>SUM(F97:F99)</f>
        <v>0</v>
      </c>
    </row>
    <row r="101" spans="1:6" ht="13.8" thickTop="1">
      <c r="A101" s="402"/>
      <c r="B101" s="403"/>
      <c r="C101" s="404"/>
      <c r="D101" s="404"/>
      <c r="E101" s="405"/>
      <c r="F101" s="405"/>
    </row>
    <row r="102" spans="1:6">
      <c r="A102" s="402"/>
      <c r="B102" s="403"/>
      <c r="C102" s="404"/>
      <c r="D102" s="404"/>
      <c r="E102" s="405"/>
      <c r="F102" s="405"/>
    </row>
    <row r="103" spans="1:6">
      <c r="A103" s="406"/>
      <c r="B103" s="407"/>
      <c r="C103" s="408"/>
    </row>
  </sheetData>
  <sheetProtection algorithmName="SHA-512" hashValue="0SWjQ70I2NheGl8pDxYOiu9td1iEKfgRDLG0pFv6Wilcm/Frj6v428Q/tUIR/PIHw/7r2WaSgKvx1uWAatVVxQ==" saltValue="p2UcaoMz6gFvQuZ0dlZRxw==" spinCount="100000" sheet="1" objects="1" scenarios="1"/>
  <mergeCells count="14">
    <mergeCell ref="A2:F2"/>
    <mergeCell ref="A3:F3"/>
    <mergeCell ref="B5:F5"/>
    <mergeCell ref="A1:F1"/>
    <mergeCell ref="A65:E65"/>
    <mergeCell ref="A6:A7"/>
    <mergeCell ref="B6:B7"/>
    <mergeCell ref="C100:E100"/>
    <mergeCell ref="C6:C7"/>
    <mergeCell ref="B9:F9"/>
    <mergeCell ref="A29:E29"/>
    <mergeCell ref="B31:F31"/>
    <mergeCell ref="B67:F67"/>
    <mergeCell ref="B93:E93"/>
  </mergeCells>
  <pageMargins left="0.70866141732283472" right="0.31496062992125984" top="0.35433070866141736" bottom="0.35433070866141736" header="0.31496062992125984" footer="0.31496062992125984"/>
  <pageSetup scale="76" orientation="portrait" horizontalDpi="4294967294" verticalDpi="4294967294" r:id="rId1"/>
  <headerFooter>
    <oddFooter>&amp;CРеконструкција амфитеатра</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44"/>
  <sheetViews>
    <sheetView showZeros="0" view="pageBreakPreview" topLeftCell="A228" zoomScaleNormal="100" zoomScaleSheetLayoutView="100" workbookViewId="0">
      <selection activeCell="F229" sqref="F229"/>
    </sheetView>
  </sheetViews>
  <sheetFormatPr defaultColWidth="9.109375" defaultRowHeight="13.2"/>
  <cols>
    <col min="1" max="1" width="10.5546875" style="448" customWidth="1"/>
    <col min="2" max="2" width="42" style="449" customWidth="1"/>
    <col min="3" max="3" width="6.21875" style="428" customWidth="1"/>
    <col min="4" max="4" width="9" style="428" customWidth="1"/>
    <col min="5" max="5" width="11.6640625" style="428" customWidth="1"/>
    <col min="6" max="6" width="14.33203125" style="428" customWidth="1"/>
    <col min="7" max="16384" width="9.109375" style="428"/>
  </cols>
  <sheetData>
    <row r="1" spans="1:6" ht="17.25" customHeight="1">
      <c r="A1" s="1305" t="s">
        <v>394</v>
      </c>
      <c r="B1" s="1305"/>
      <c r="C1" s="1305"/>
      <c r="D1" s="1305"/>
      <c r="E1" s="1305"/>
      <c r="F1" s="1305"/>
    </row>
    <row r="2" spans="1:6" ht="30" customHeight="1">
      <c r="A2" s="1315" t="s">
        <v>592</v>
      </c>
      <c r="B2" s="1316"/>
      <c r="C2" s="1316"/>
      <c r="D2" s="1316"/>
      <c r="E2" s="1316"/>
      <c r="F2" s="1316"/>
    </row>
    <row r="4" spans="1:6" ht="19.5" customHeight="1" thickBot="1">
      <c r="A4" s="132" t="s">
        <v>557</v>
      </c>
      <c r="B4" s="1306" t="s">
        <v>558</v>
      </c>
      <c r="C4" s="1307"/>
      <c r="D4" s="1307"/>
      <c r="E4" s="1307"/>
      <c r="F4" s="1307"/>
    </row>
    <row r="5" spans="1:6" ht="27.6" thickTop="1" thickBot="1">
      <c r="A5" s="1403" t="s">
        <v>0</v>
      </c>
      <c r="B5" s="1405" t="s">
        <v>2</v>
      </c>
      <c r="C5" s="1405" t="s">
        <v>8</v>
      </c>
      <c r="D5" s="426" t="s">
        <v>1</v>
      </c>
      <c r="E5" s="426" t="s">
        <v>165</v>
      </c>
      <c r="F5" s="427" t="s">
        <v>166</v>
      </c>
    </row>
    <row r="6" spans="1:6" ht="14.4" thickTop="1" thickBot="1">
      <c r="A6" s="1404"/>
      <c r="B6" s="1406"/>
      <c r="C6" s="1406"/>
      <c r="D6" s="429" t="s">
        <v>5</v>
      </c>
      <c r="E6" s="429" t="s">
        <v>6</v>
      </c>
      <c r="F6" s="430" t="s">
        <v>7</v>
      </c>
    </row>
    <row r="7" spans="1:6" ht="15.75" customHeight="1" thickTop="1" thickBot="1">
      <c r="A7" s="492" t="s">
        <v>559</v>
      </c>
      <c r="B7" s="431" t="s">
        <v>400</v>
      </c>
      <c r="C7" s="426"/>
      <c r="D7" s="429"/>
      <c r="E7" s="429"/>
      <c r="F7" s="430"/>
    </row>
    <row r="8" spans="1:6" ht="105.6">
      <c r="A8" s="523" t="s">
        <v>317</v>
      </c>
      <c r="B8" s="965" t="s">
        <v>401</v>
      </c>
      <c r="C8" s="966"/>
      <c r="D8" s="967"/>
      <c r="E8" s="1235"/>
      <c r="F8" s="1236"/>
    </row>
    <row r="9" spans="1:6" ht="26.4">
      <c r="A9" s="510"/>
      <c r="B9" s="965" t="s">
        <v>402</v>
      </c>
      <c r="C9" s="966"/>
      <c r="D9" s="967"/>
      <c r="E9" s="1235"/>
      <c r="F9" s="1236"/>
    </row>
    <row r="10" spans="1:6">
      <c r="A10" s="510"/>
      <c r="B10" s="968" t="s">
        <v>1576</v>
      </c>
      <c r="C10" s="966"/>
      <c r="D10" s="967"/>
      <c r="E10" s="1235"/>
      <c r="F10" s="1236"/>
    </row>
    <row r="11" spans="1:6" ht="15.6">
      <c r="A11" s="510"/>
      <c r="B11" s="969" t="s">
        <v>1577</v>
      </c>
      <c r="C11" s="966"/>
      <c r="D11" s="967"/>
      <c r="E11" s="1235"/>
      <c r="F11" s="1236"/>
    </row>
    <row r="12" spans="1:6">
      <c r="A12" s="510"/>
      <c r="B12" s="969" t="s">
        <v>1578</v>
      </c>
      <c r="C12" s="966"/>
      <c r="D12" s="967"/>
      <c r="E12" s="1235"/>
      <c r="F12" s="1236"/>
    </row>
    <row r="13" spans="1:6">
      <c r="A13" s="510"/>
      <c r="B13" s="969" t="s">
        <v>1579</v>
      </c>
      <c r="C13" s="966"/>
      <c r="D13" s="967"/>
      <c r="E13" s="1235"/>
      <c r="F13" s="1236"/>
    </row>
    <row r="14" spans="1:6">
      <c r="A14" s="510"/>
      <c r="B14" s="969" t="s">
        <v>1580</v>
      </c>
      <c r="C14" s="966"/>
      <c r="D14" s="967"/>
      <c r="E14" s="1235"/>
      <c r="F14" s="1236"/>
    </row>
    <row r="15" spans="1:6">
      <c r="A15" s="510"/>
      <c r="B15" s="969" t="s">
        <v>1581</v>
      </c>
      <c r="C15" s="966"/>
      <c r="D15" s="967"/>
      <c r="E15" s="1235"/>
      <c r="F15" s="1236"/>
    </row>
    <row r="16" spans="1:6">
      <c r="A16" s="510"/>
      <c r="B16" s="965" t="s">
        <v>403</v>
      </c>
      <c r="C16" s="966"/>
      <c r="D16" s="967"/>
      <c r="E16" s="1235"/>
      <c r="F16" s="1236"/>
    </row>
    <row r="17" spans="1:6">
      <c r="A17" s="502"/>
      <c r="B17" s="965" t="s">
        <v>404</v>
      </c>
      <c r="C17" s="966"/>
      <c r="D17" s="967"/>
      <c r="E17" s="1235"/>
      <c r="F17" s="1237"/>
    </row>
    <row r="18" spans="1:6" ht="79.2">
      <c r="A18" s="494"/>
      <c r="B18" s="435" t="s">
        <v>405</v>
      </c>
      <c r="C18" s="436" t="s">
        <v>176</v>
      </c>
      <c r="D18" s="437">
        <v>1</v>
      </c>
      <c r="E18" s="1238">
        <v>0</v>
      </c>
      <c r="F18" s="1239">
        <f>D18*E18</f>
        <v>0</v>
      </c>
    </row>
    <row r="19" spans="1:6" ht="26.4">
      <c r="A19" s="495" t="s">
        <v>319</v>
      </c>
      <c r="B19" s="438" t="s">
        <v>406</v>
      </c>
      <c r="C19" s="439"/>
      <c r="D19" s="440"/>
      <c r="E19" s="1240"/>
      <c r="F19" s="1241"/>
    </row>
    <row r="20" spans="1:6">
      <c r="A20" s="493"/>
      <c r="B20" s="965" t="s">
        <v>449</v>
      </c>
      <c r="C20" s="966" t="s">
        <v>176</v>
      </c>
      <c r="D20" s="967">
        <v>2</v>
      </c>
      <c r="E20" s="1242">
        <v>0</v>
      </c>
      <c r="F20" s="1237">
        <f>D20*E20</f>
        <v>0</v>
      </c>
    </row>
    <row r="21" spans="1:6">
      <c r="A21" s="496"/>
      <c r="B21" s="435" t="s">
        <v>407</v>
      </c>
      <c r="C21" s="436" t="s">
        <v>176</v>
      </c>
      <c r="D21" s="437">
        <v>4</v>
      </c>
      <c r="E21" s="1243">
        <v>0</v>
      </c>
      <c r="F21" s="1237">
        <f>D21*E21</f>
        <v>0</v>
      </c>
    </row>
    <row r="22" spans="1:6" ht="26.4">
      <c r="A22" s="495" t="s">
        <v>320</v>
      </c>
      <c r="B22" s="438" t="s">
        <v>408</v>
      </c>
      <c r="C22" s="439"/>
      <c r="D22" s="440"/>
      <c r="E22" s="1244"/>
      <c r="F22" s="1241"/>
    </row>
    <row r="23" spans="1:6">
      <c r="A23" s="496"/>
      <c r="B23" s="435" t="s">
        <v>407</v>
      </c>
      <c r="C23" s="436" t="s">
        <v>176</v>
      </c>
      <c r="D23" s="437">
        <v>1</v>
      </c>
      <c r="E23" s="1243">
        <v>0</v>
      </c>
      <c r="F23" s="1245">
        <f>D23*E23</f>
        <v>0</v>
      </c>
    </row>
    <row r="24" spans="1:6" ht="66">
      <c r="A24" s="495" t="s">
        <v>322</v>
      </c>
      <c r="B24" s="200" t="s">
        <v>409</v>
      </c>
      <c r="C24" s="439"/>
      <c r="D24" s="440"/>
      <c r="E24" s="1240"/>
      <c r="F24" s="1241"/>
    </row>
    <row r="25" spans="1:6">
      <c r="A25" s="496"/>
      <c r="B25" s="209" t="s">
        <v>410</v>
      </c>
      <c r="C25" s="436" t="s">
        <v>176</v>
      </c>
      <c r="D25" s="437">
        <v>2</v>
      </c>
      <c r="E25" s="1243">
        <v>0</v>
      </c>
      <c r="F25" s="1245">
        <f>D25*E25</f>
        <v>0</v>
      </c>
    </row>
    <row r="26" spans="1:6" ht="79.2">
      <c r="A26" s="495" t="s">
        <v>323</v>
      </c>
      <c r="B26" s="438" t="s">
        <v>411</v>
      </c>
      <c r="C26" s="439"/>
      <c r="D26" s="440"/>
      <c r="E26" s="1240"/>
      <c r="F26" s="1241"/>
    </row>
    <row r="27" spans="1:6">
      <c r="A27" s="493"/>
      <c r="B27" s="970" t="s">
        <v>1582</v>
      </c>
      <c r="C27" s="966" t="s">
        <v>413</v>
      </c>
      <c r="D27" s="967">
        <v>12</v>
      </c>
      <c r="E27" s="1242">
        <v>0</v>
      </c>
      <c r="F27" s="1236">
        <f>D27*E27</f>
        <v>0</v>
      </c>
    </row>
    <row r="28" spans="1:6">
      <c r="A28" s="496"/>
      <c r="B28" s="1226" t="s">
        <v>412</v>
      </c>
      <c r="C28" s="1227" t="s">
        <v>413</v>
      </c>
      <c r="D28" s="1228">
        <v>24</v>
      </c>
      <c r="E28" s="1246">
        <v>0</v>
      </c>
      <c r="F28" s="1239">
        <f t="shared" ref="F28:F31" si="0">D28*E28</f>
        <v>0</v>
      </c>
    </row>
    <row r="29" spans="1:6">
      <c r="A29" s="493"/>
      <c r="B29" s="970" t="s">
        <v>414</v>
      </c>
      <c r="C29" s="966" t="s">
        <v>413</v>
      </c>
      <c r="D29" s="967">
        <v>60</v>
      </c>
      <c r="E29" s="1242">
        <v>0</v>
      </c>
      <c r="F29" s="1236">
        <f t="shared" si="0"/>
        <v>0</v>
      </c>
    </row>
    <row r="30" spans="1:6">
      <c r="A30" s="493"/>
      <c r="B30" s="970" t="s">
        <v>415</v>
      </c>
      <c r="C30" s="966" t="s">
        <v>413</v>
      </c>
      <c r="D30" s="967">
        <v>24</v>
      </c>
      <c r="E30" s="1242">
        <v>0</v>
      </c>
      <c r="F30" s="1236">
        <f t="shared" si="0"/>
        <v>0</v>
      </c>
    </row>
    <row r="31" spans="1:6">
      <c r="A31" s="496"/>
      <c r="B31" s="441" t="s">
        <v>1583</v>
      </c>
      <c r="C31" s="436" t="s">
        <v>413</v>
      </c>
      <c r="D31" s="437">
        <v>6</v>
      </c>
      <c r="E31" s="1243">
        <v>0</v>
      </c>
      <c r="F31" s="1245">
        <f t="shared" si="0"/>
        <v>0</v>
      </c>
    </row>
    <row r="32" spans="1:6" ht="171.6">
      <c r="A32" s="497" t="s">
        <v>324</v>
      </c>
      <c r="B32" s="442" t="s">
        <v>416</v>
      </c>
      <c r="C32" s="443"/>
      <c r="D32" s="444">
        <v>0.5</v>
      </c>
      <c r="E32" s="1247">
        <f>SUM(F27:F31)</f>
        <v>0</v>
      </c>
      <c r="F32" s="1248">
        <f>D32*E32</f>
        <v>0</v>
      </c>
    </row>
    <row r="33" spans="1:6" ht="39.6">
      <c r="A33" s="498" t="s">
        <v>325</v>
      </c>
      <c r="B33" s="445" t="s">
        <v>417</v>
      </c>
      <c r="C33" s="439"/>
      <c r="D33" s="440"/>
      <c r="E33" s="1240"/>
      <c r="F33" s="1241"/>
    </row>
    <row r="34" spans="1:6">
      <c r="A34" s="499"/>
      <c r="B34" s="971" t="s">
        <v>418</v>
      </c>
      <c r="C34" s="966"/>
      <c r="D34" s="967"/>
      <c r="E34" s="1242"/>
      <c r="F34" s="1236"/>
    </row>
    <row r="35" spans="1:6">
      <c r="A35" s="499"/>
      <c r="B35" s="971" t="s">
        <v>419</v>
      </c>
      <c r="C35" s="966"/>
      <c r="D35" s="967"/>
      <c r="E35" s="1242"/>
      <c r="F35" s="1236"/>
    </row>
    <row r="36" spans="1:6">
      <c r="A36" s="499"/>
      <c r="B36" s="971" t="s">
        <v>420</v>
      </c>
      <c r="C36" s="966"/>
      <c r="D36" s="967"/>
      <c r="E36" s="1242"/>
      <c r="F36" s="1236"/>
    </row>
    <row r="37" spans="1:6">
      <c r="A37" s="499"/>
      <c r="B37" s="970" t="s">
        <v>1584</v>
      </c>
      <c r="C37" s="966" t="s">
        <v>413</v>
      </c>
      <c r="D37" s="967">
        <v>12</v>
      </c>
      <c r="E37" s="1242">
        <v>0</v>
      </c>
      <c r="F37" s="1236">
        <f>D37*E37</f>
        <v>0</v>
      </c>
    </row>
    <row r="38" spans="1:6">
      <c r="A38" s="499"/>
      <c r="B38" s="970" t="s">
        <v>421</v>
      </c>
      <c r="C38" s="966" t="s">
        <v>413</v>
      </c>
      <c r="D38" s="967">
        <v>24</v>
      </c>
      <c r="E38" s="1242">
        <v>0</v>
      </c>
      <c r="F38" s="1236">
        <f t="shared" ref="F38:F41" si="1">D38*E38</f>
        <v>0</v>
      </c>
    </row>
    <row r="39" spans="1:6">
      <c r="A39" s="499"/>
      <c r="B39" s="970" t="s">
        <v>422</v>
      </c>
      <c r="C39" s="966" t="s">
        <v>413</v>
      </c>
      <c r="D39" s="967">
        <v>60</v>
      </c>
      <c r="E39" s="1242">
        <v>0</v>
      </c>
      <c r="F39" s="1236">
        <f t="shared" si="1"/>
        <v>0</v>
      </c>
    </row>
    <row r="40" spans="1:6">
      <c r="A40" s="499"/>
      <c r="B40" s="970" t="s">
        <v>423</v>
      </c>
      <c r="C40" s="966" t="s">
        <v>413</v>
      </c>
      <c r="D40" s="967">
        <v>24</v>
      </c>
      <c r="E40" s="1242">
        <v>0</v>
      </c>
      <c r="F40" s="1237">
        <f t="shared" si="1"/>
        <v>0</v>
      </c>
    </row>
    <row r="41" spans="1:6">
      <c r="A41" s="494"/>
      <c r="B41" s="441" t="s">
        <v>1585</v>
      </c>
      <c r="C41" s="436" t="s">
        <v>413</v>
      </c>
      <c r="D41" s="437">
        <v>6</v>
      </c>
      <c r="E41" s="1243">
        <v>0</v>
      </c>
      <c r="F41" s="1237">
        <f t="shared" si="1"/>
        <v>0</v>
      </c>
    </row>
    <row r="42" spans="1:6" ht="39.6">
      <c r="A42" s="497" t="s">
        <v>326</v>
      </c>
      <c r="B42" s="442" t="s">
        <v>424</v>
      </c>
      <c r="C42" s="443"/>
      <c r="D42" s="444">
        <v>0.3</v>
      </c>
      <c r="E42" s="1247">
        <f>SUM(F38:F40)</f>
        <v>0</v>
      </c>
      <c r="F42" s="1248">
        <f>D42*E42</f>
        <v>0</v>
      </c>
    </row>
    <row r="43" spans="1:6" ht="40.200000000000003" thickBot="1">
      <c r="A43" s="499" t="s">
        <v>327</v>
      </c>
      <c r="B43" s="971" t="s">
        <v>425</v>
      </c>
      <c r="C43" s="966" t="s">
        <v>426</v>
      </c>
      <c r="D43" s="967">
        <v>70</v>
      </c>
      <c r="E43" s="1249">
        <v>0</v>
      </c>
      <c r="F43" s="1248">
        <f>D43*E43</f>
        <v>0</v>
      </c>
    </row>
    <row r="44" spans="1:6" ht="13.8" thickBot="1">
      <c r="A44" s="500"/>
      <c r="B44" s="446" t="s">
        <v>427</v>
      </c>
      <c r="C44" s="447"/>
      <c r="D44" s="447"/>
      <c r="E44" s="1250"/>
      <c r="F44" s="1251">
        <f>SUM(F8:F43)</f>
        <v>0</v>
      </c>
    </row>
    <row r="45" spans="1:6" ht="14.4" thickTop="1" thickBot="1">
      <c r="A45" s="501" t="s">
        <v>163</v>
      </c>
      <c r="B45" s="450" t="s">
        <v>428</v>
      </c>
      <c r="C45" s="451"/>
      <c r="D45" s="452"/>
      <c r="E45" s="1252"/>
      <c r="F45" s="1253"/>
    </row>
    <row r="46" spans="1:6" ht="93" thickTop="1">
      <c r="A46" s="502" t="s">
        <v>339</v>
      </c>
      <c r="B46" s="965" t="s">
        <v>429</v>
      </c>
      <c r="C46" s="966"/>
      <c r="D46" s="967"/>
      <c r="E46" s="1235"/>
      <c r="F46" s="1236"/>
    </row>
    <row r="47" spans="1:6">
      <c r="A47" s="502"/>
      <c r="B47" s="972" t="s">
        <v>430</v>
      </c>
      <c r="C47" s="966"/>
      <c r="D47" s="967"/>
      <c r="E47" s="1235"/>
      <c r="F47" s="1236"/>
    </row>
    <row r="48" spans="1:6">
      <c r="A48" s="502"/>
      <c r="B48" s="972" t="s">
        <v>1586</v>
      </c>
      <c r="C48" s="966"/>
      <c r="D48" s="967"/>
      <c r="E48" s="1235"/>
      <c r="F48" s="1236"/>
    </row>
    <row r="49" spans="1:6">
      <c r="A49" s="502"/>
      <c r="B49" s="972" t="s">
        <v>431</v>
      </c>
      <c r="C49" s="966"/>
      <c r="D49" s="967"/>
      <c r="E49" s="1235"/>
      <c r="F49" s="1236"/>
    </row>
    <row r="50" spans="1:6">
      <c r="A50" s="503"/>
      <c r="B50" s="453" t="s">
        <v>432</v>
      </c>
      <c r="C50" s="436" t="s">
        <v>176</v>
      </c>
      <c r="D50" s="437">
        <v>1</v>
      </c>
      <c r="E50" s="1238">
        <v>0</v>
      </c>
      <c r="F50" s="1245">
        <f>D50*E50</f>
        <v>0</v>
      </c>
    </row>
    <row r="51" spans="1:6" ht="26.4">
      <c r="A51" s="502" t="s">
        <v>340</v>
      </c>
      <c r="B51" s="965" t="s">
        <v>406</v>
      </c>
      <c r="C51" s="966"/>
      <c r="D51" s="967"/>
      <c r="E51" s="1249"/>
      <c r="F51" s="1236"/>
    </row>
    <row r="52" spans="1:6">
      <c r="A52" s="502"/>
      <c r="B52" s="965" t="s">
        <v>407</v>
      </c>
      <c r="C52" s="966" t="s">
        <v>176</v>
      </c>
      <c r="D52" s="967">
        <v>5</v>
      </c>
      <c r="E52" s="1249">
        <v>0</v>
      </c>
      <c r="F52" s="1236">
        <f>D52*E52</f>
        <v>0</v>
      </c>
    </row>
    <row r="53" spans="1:6" ht="26.4">
      <c r="A53" s="498" t="s">
        <v>342</v>
      </c>
      <c r="B53" s="438" t="s">
        <v>408</v>
      </c>
      <c r="C53" s="439"/>
      <c r="D53" s="440"/>
      <c r="E53" s="1254"/>
      <c r="F53" s="1241"/>
    </row>
    <row r="54" spans="1:6">
      <c r="A54" s="503"/>
      <c r="B54" s="435" t="s">
        <v>407</v>
      </c>
      <c r="C54" s="436" t="s">
        <v>176</v>
      </c>
      <c r="D54" s="437">
        <v>1</v>
      </c>
      <c r="E54" s="1238">
        <v>0</v>
      </c>
      <c r="F54" s="1245">
        <f>D54*E54</f>
        <v>0</v>
      </c>
    </row>
    <row r="55" spans="1:6" ht="39.6">
      <c r="A55" s="498" t="s">
        <v>344</v>
      </c>
      <c r="B55" s="454" t="s">
        <v>433</v>
      </c>
      <c r="C55" s="439"/>
      <c r="D55" s="440"/>
      <c r="E55" s="1254"/>
      <c r="F55" s="1241"/>
    </row>
    <row r="56" spans="1:6" ht="17.399999999999999" customHeight="1">
      <c r="A56" s="502"/>
      <c r="B56" s="974" t="s">
        <v>1587</v>
      </c>
      <c r="C56" s="966"/>
      <c r="D56" s="967"/>
      <c r="E56" s="1249"/>
      <c r="F56" s="1237"/>
    </row>
    <row r="57" spans="1:6">
      <c r="A57" s="502"/>
      <c r="B57" s="975" t="s">
        <v>1588</v>
      </c>
      <c r="C57" s="966"/>
      <c r="D57" s="967"/>
      <c r="E57" s="1249"/>
      <c r="F57" s="1237"/>
    </row>
    <row r="58" spans="1:6">
      <c r="A58" s="502"/>
      <c r="B58" s="972" t="s">
        <v>434</v>
      </c>
      <c r="C58" s="966"/>
      <c r="D58" s="967"/>
      <c r="E58" s="1249"/>
      <c r="F58" s="1237"/>
    </row>
    <row r="59" spans="1:6">
      <c r="A59" s="502"/>
      <c r="B59" s="965" t="s">
        <v>449</v>
      </c>
      <c r="C59" s="966" t="s">
        <v>176</v>
      </c>
      <c r="D59" s="967">
        <v>2</v>
      </c>
      <c r="E59" s="1249">
        <v>0</v>
      </c>
      <c r="F59" s="1237">
        <f t="shared" ref="F59:F62" si="2">D59*E59</f>
        <v>0</v>
      </c>
    </row>
    <row r="60" spans="1:6">
      <c r="A60" s="503"/>
      <c r="B60" s="435" t="s">
        <v>407</v>
      </c>
      <c r="C60" s="436" t="s">
        <v>176</v>
      </c>
      <c r="D60" s="437">
        <v>1</v>
      </c>
      <c r="E60" s="1238">
        <v>0</v>
      </c>
      <c r="F60" s="1239">
        <f t="shared" si="2"/>
        <v>0</v>
      </c>
    </row>
    <row r="61" spans="1:6" ht="66">
      <c r="A61" s="498" t="s">
        <v>345</v>
      </c>
      <c r="B61" s="200" t="s">
        <v>409</v>
      </c>
      <c r="C61" s="439"/>
      <c r="D61" s="440"/>
      <c r="E61" s="1254"/>
      <c r="F61" s="1241"/>
    </row>
    <row r="62" spans="1:6">
      <c r="A62" s="503"/>
      <c r="B62" s="209" t="s">
        <v>410</v>
      </c>
      <c r="C62" s="436" t="s">
        <v>176</v>
      </c>
      <c r="D62" s="437">
        <v>4</v>
      </c>
      <c r="E62" s="1238">
        <v>0</v>
      </c>
      <c r="F62" s="1239">
        <f t="shared" si="2"/>
        <v>0</v>
      </c>
    </row>
    <row r="63" spans="1:6" ht="79.2">
      <c r="A63" s="498" t="s">
        <v>347</v>
      </c>
      <c r="B63" s="438" t="s">
        <v>435</v>
      </c>
      <c r="C63" s="439"/>
      <c r="D63" s="440"/>
      <c r="E63" s="1254"/>
      <c r="F63" s="1241"/>
    </row>
    <row r="64" spans="1:6">
      <c r="A64" s="502"/>
      <c r="B64" s="970" t="s">
        <v>1589</v>
      </c>
      <c r="C64" s="966" t="s">
        <v>413</v>
      </c>
      <c r="D64" s="967">
        <v>48</v>
      </c>
      <c r="E64" s="1249">
        <v>0</v>
      </c>
      <c r="F64" s="1237">
        <f>D64*E64</f>
        <v>0</v>
      </c>
    </row>
    <row r="65" spans="1:6">
      <c r="A65" s="502"/>
      <c r="B65" s="970" t="s">
        <v>412</v>
      </c>
      <c r="C65" s="966" t="s">
        <v>413</v>
      </c>
      <c r="D65" s="967">
        <v>18</v>
      </c>
      <c r="E65" s="1249">
        <v>0</v>
      </c>
      <c r="F65" s="1237">
        <f>D65*E65</f>
        <v>0</v>
      </c>
    </row>
    <row r="66" spans="1:6">
      <c r="A66" s="502"/>
      <c r="B66" s="970" t="s">
        <v>414</v>
      </c>
      <c r="C66" s="966" t="s">
        <v>413</v>
      </c>
      <c r="D66" s="967">
        <v>60</v>
      </c>
      <c r="E66" s="1249">
        <v>0</v>
      </c>
      <c r="F66" s="1237">
        <f>D66*E66</f>
        <v>0</v>
      </c>
    </row>
    <row r="67" spans="1:6">
      <c r="A67" s="502"/>
      <c r="B67" s="970" t="s">
        <v>415</v>
      </c>
      <c r="C67" s="966" t="s">
        <v>413</v>
      </c>
      <c r="D67" s="967">
        <v>36</v>
      </c>
      <c r="E67" s="1249">
        <v>0</v>
      </c>
      <c r="F67" s="1237">
        <f>D67*E67</f>
        <v>0</v>
      </c>
    </row>
    <row r="68" spans="1:6">
      <c r="A68" s="503"/>
      <c r="B68" s="441" t="s">
        <v>436</v>
      </c>
      <c r="C68" s="436" t="s">
        <v>413</v>
      </c>
      <c r="D68" s="437">
        <v>6</v>
      </c>
      <c r="E68" s="1238">
        <v>0</v>
      </c>
      <c r="F68" s="1239">
        <f t="shared" ref="F68" si="3">D68*E68</f>
        <v>0</v>
      </c>
    </row>
    <row r="69" spans="1:6" ht="171.6">
      <c r="A69" s="513" t="s">
        <v>348</v>
      </c>
      <c r="B69" s="442" t="s">
        <v>437</v>
      </c>
      <c r="C69" s="443"/>
      <c r="D69" s="444">
        <v>0.5</v>
      </c>
      <c r="E69" s="1247">
        <f>SUM(F64:F68)</f>
        <v>0</v>
      </c>
      <c r="F69" s="1248">
        <f>D69*E69</f>
        <v>0</v>
      </c>
    </row>
    <row r="70" spans="1:6" ht="52.8">
      <c r="A70" s="502" t="s">
        <v>349</v>
      </c>
      <c r="B70" s="970" t="s">
        <v>1590</v>
      </c>
      <c r="C70" s="966"/>
      <c r="D70" s="967"/>
      <c r="E70" s="1249"/>
      <c r="F70" s="1237"/>
    </row>
    <row r="71" spans="1:6">
      <c r="A71" s="502"/>
      <c r="B71" s="970" t="s">
        <v>1591</v>
      </c>
      <c r="C71" s="966" t="s">
        <v>413</v>
      </c>
      <c r="D71" s="967">
        <v>48</v>
      </c>
      <c r="E71" s="1249">
        <v>0</v>
      </c>
      <c r="F71" s="1237">
        <f>D71*E71</f>
        <v>0</v>
      </c>
    </row>
    <row r="72" spans="1:6">
      <c r="A72" s="502"/>
      <c r="B72" s="970" t="s">
        <v>1592</v>
      </c>
      <c r="C72" s="966" t="s">
        <v>413</v>
      </c>
      <c r="D72" s="967">
        <v>18</v>
      </c>
      <c r="E72" s="1249">
        <v>0</v>
      </c>
      <c r="F72" s="1237">
        <f t="shared" ref="F72:F75" si="4">D72*E72</f>
        <v>0</v>
      </c>
    </row>
    <row r="73" spans="1:6">
      <c r="A73" s="502"/>
      <c r="B73" s="970" t="s">
        <v>1593</v>
      </c>
      <c r="C73" s="966" t="s">
        <v>413</v>
      </c>
      <c r="D73" s="967">
        <v>60</v>
      </c>
      <c r="E73" s="1249">
        <v>0</v>
      </c>
      <c r="F73" s="1237">
        <f t="shared" si="4"/>
        <v>0</v>
      </c>
    </row>
    <row r="74" spans="1:6">
      <c r="A74" s="502"/>
      <c r="B74" s="970" t="s">
        <v>1594</v>
      </c>
      <c r="C74" s="966" t="s">
        <v>413</v>
      </c>
      <c r="D74" s="967">
        <v>36</v>
      </c>
      <c r="E74" s="1249">
        <v>0</v>
      </c>
      <c r="F74" s="1237">
        <f t="shared" si="4"/>
        <v>0</v>
      </c>
    </row>
    <row r="75" spans="1:6" ht="13.8" thickBot="1">
      <c r="A75" s="502"/>
      <c r="B75" s="976" t="s">
        <v>1595</v>
      </c>
      <c r="C75" s="977" t="s">
        <v>413</v>
      </c>
      <c r="D75" s="978">
        <v>6</v>
      </c>
      <c r="E75" s="1255">
        <v>0</v>
      </c>
      <c r="F75" s="1237">
        <f t="shared" si="4"/>
        <v>0</v>
      </c>
    </row>
    <row r="76" spans="1:6" ht="18" customHeight="1" thickTop="1" thickBot="1">
      <c r="A76" s="504"/>
      <c r="B76" s="456" t="s">
        <v>438</v>
      </c>
      <c r="C76" s="451"/>
      <c r="D76" s="452"/>
      <c r="E76" s="1252"/>
      <c r="F76" s="1256">
        <f>SUM(F48:F75)</f>
        <v>0</v>
      </c>
    </row>
    <row r="77" spans="1:6" ht="13.8" customHeight="1" thickTop="1" thickBot="1">
      <c r="A77" s="505" t="s">
        <v>258</v>
      </c>
      <c r="B77" s="457" t="s">
        <v>439</v>
      </c>
      <c r="C77" s="458"/>
      <c r="D77" s="459"/>
      <c r="E77" s="1257"/>
      <c r="F77" s="1258"/>
    </row>
    <row r="78" spans="1:6" ht="93" thickTop="1">
      <c r="A78" s="499" t="s">
        <v>146</v>
      </c>
      <c r="B78" s="979" t="s">
        <v>440</v>
      </c>
      <c r="C78" s="966"/>
      <c r="D78" s="967"/>
      <c r="E78" s="1235"/>
      <c r="F78" s="1236"/>
    </row>
    <row r="79" spans="1:6">
      <c r="A79" s="493"/>
      <c r="B79" s="980" t="s">
        <v>1596</v>
      </c>
      <c r="C79" s="966"/>
      <c r="D79" s="967"/>
      <c r="E79" s="1235"/>
      <c r="F79" s="1236"/>
    </row>
    <row r="80" spans="1:6">
      <c r="A80" s="493"/>
      <c r="B80" s="979" t="s">
        <v>441</v>
      </c>
      <c r="C80" s="966" t="s">
        <v>176</v>
      </c>
      <c r="D80" s="967">
        <v>1</v>
      </c>
      <c r="E80" s="1242">
        <v>0</v>
      </c>
      <c r="F80" s="1236">
        <f>D80*E80</f>
        <v>0</v>
      </c>
    </row>
    <row r="81" spans="1:6">
      <c r="A81" s="493"/>
      <c r="B81" s="980" t="s">
        <v>1597</v>
      </c>
      <c r="C81" s="966"/>
      <c r="D81" s="967"/>
      <c r="E81" s="1235"/>
      <c r="F81" s="1236"/>
    </row>
    <row r="82" spans="1:6">
      <c r="A82" s="493"/>
      <c r="B82" s="979" t="s">
        <v>1598</v>
      </c>
      <c r="C82" s="966" t="s">
        <v>176</v>
      </c>
      <c r="D82" s="967">
        <v>2</v>
      </c>
      <c r="E82" s="1242">
        <v>0</v>
      </c>
      <c r="F82" s="1236">
        <f>D82*E82</f>
        <v>0</v>
      </c>
    </row>
    <row r="83" spans="1:6">
      <c r="A83" s="493"/>
      <c r="B83" s="979" t="s">
        <v>442</v>
      </c>
      <c r="C83" s="966" t="s">
        <v>176</v>
      </c>
      <c r="D83" s="967">
        <v>1</v>
      </c>
      <c r="E83" s="1242">
        <v>0</v>
      </c>
      <c r="F83" s="1236">
        <f t="shared" ref="F83:F93" si="5">D83*E83</f>
        <v>0</v>
      </c>
    </row>
    <row r="84" spans="1:6">
      <c r="A84" s="493"/>
      <c r="B84" s="979" t="s">
        <v>443</v>
      </c>
      <c r="C84" s="966" t="s">
        <v>176</v>
      </c>
      <c r="D84" s="967">
        <v>1</v>
      </c>
      <c r="E84" s="1242">
        <v>0</v>
      </c>
      <c r="F84" s="1236">
        <f t="shared" si="5"/>
        <v>0</v>
      </c>
    </row>
    <row r="85" spans="1:6">
      <c r="A85" s="493"/>
      <c r="B85" s="979" t="s">
        <v>1599</v>
      </c>
      <c r="C85" s="966" t="s">
        <v>176</v>
      </c>
      <c r="D85" s="967">
        <v>2</v>
      </c>
      <c r="E85" s="1242">
        <v>0</v>
      </c>
      <c r="F85" s="1236">
        <f t="shared" si="5"/>
        <v>0</v>
      </c>
    </row>
    <row r="86" spans="1:6" ht="66">
      <c r="A86" s="495" t="s">
        <v>147</v>
      </c>
      <c r="B86" s="460" t="s">
        <v>1600</v>
      </c>
      <c r="C86" s="53"/>
      <c r="D86" s="440"/>
      <c r="E86" s="1240"/>
      <c r="F86" s="1241"/>
    </row>
    <row r="87" spans="1:6">
      <c r="A87" s="499"/>
      <c r="B87" s="979" t="s">
        <v>1601</v>
      </c>
      <c r="C87" s="556"/>
      <c r="D87" s="967"/>
      <c r="E87" s="1242"/>
      <c r="F87" s="1236"/>
    </row>
    <row r="88" spans="1:6">
      <c r="A88" s="499"/>
      <c r="B88" s="979" t="s">
        <v>1602</v>
      </c>
      <c r="C88" s="556"/>
      <c r="D88" s="967"/>
      <c r="E88" s="1242"/>
      <c r="F88" s="1237"/>
    </row>
    <row r="89" spans="1:6">
      <c r="A89" s="494"/>
      <c r="B89" s="461" t="s">
        <v>444</v>
      </c>
      <c r="C89" s="556" t="s">
        <v>15</v>
      </c>
      <c r="D89" s="967">
        <v>7</v>
      </c>
      <c r="E89" s="1242">
        <v>0</v>
      </c>
      <c r="F89" s="1236">
        <f t="shared" ref="F89" si="6">D89*E89</f>
        <v>0</v>
      </c>
    </row>
    <row r="90" spans="1:6" ht="39.6">
      <c r="A90" s="495" t="s">
        <v>148</v>
      </c>
      <c r="B90" s="460" t="s">
        <v>1603</v>
      </c>
      <c r="C90" s="53"/>
      <c r="D90" s="440"/>
      <c r="E90" s="1240"/>
      <c r="F90" s="1241"/>
    </row>
    <row r="91" spans="1:6">
      <c r="A91" s="499"/>
      <c r="B91" s="979" t="s">
        <v>1601</v>
      </c>
      <c r="C91" s="556"/>
      <c r="D91" s="967"/>
      <c r="E91" s="1242"/>
      <c r="F91" s="1236"/>
    </row>
    <row r="92" spans="1:6">
      <c r="A92" s="499"/>
      <c r="B92" s="979" t="s">
        <v>1604</v>
      </c>
      <c r="C92" s="556"/>
      <c r="D92" s="967"/>
      <c r="E92" s="1242"/>
      <c r="F92" s="1237"/>
    </row>
    <row r="93" spans="1:6">
      <c r="A93" s="494"/>
      <c r="B93" s="461" t="s">
        <v>444</v>
      </c>
      <c r="C93" s="7" t="s">
        <v>15</v>
      </c>
      <c r="D93" s="437">
        <f>D89</f>
        <v>7</v>
      </c>
      <c r="E93" s="1243">
        <v>0</v>
      </c>
      <c r="F93" s="1237">
        <f t="shared" si="5"/>
        <v>0</v>
      </c>
    </row>
    <row r="94" spans="1:6" ht="66">
      <c r="A94" s="495" t="s">
        <v>370</v>
      </c>
      <c r="B94" s="438" t="s">
        <v>1605</v>
      </c>
      <c r="C94" s="439"/>
      <c r="D94" s="440"/>
      <c r="E94" s="1240"/>
      <c r="F94" s="1241"/>
    </row>
    <row r="95" spans="1:6" ht="26.4">
      <c r="A95" s="499"/>
      <c r="B95" s="965" t="s">
        <v>402</v>
      </c>
      <c r="C95" s="966"/>
      <c r="D95" s="967"/>
      <c r="E95" s="1242"/>
      <c r="F95" s="1236"/>
    </row>
    <row r="96" spans="1:6">
      <c r="A96" s="499"/>
      <c r="B96" s="968" t="s">
        <v>445</v>
      </c>
      <c r="C96" s="556" t="s">
        <v>15</v>
      </c>
      <c r="D96" s="967">
        <v>2</v>
      </c>
      <c r="E96" s="1242">
        <v>0</v>
      </c>
      <c r="F96" s="1236">
        <f>D96*E96</f>
        <v>0</v>
      </c>
    </row>
    <row r="97" spans="1:6">
      <c r="A97" s="494"/>
      <c r="B97" s="462" t="s">
        <v>446</v>
      </c>
      <c r="C97" s="7" t="s">
        <v>15</v>
      </c>
      <c r="D97" s="437">
        <v>4</v>
      </c>
      <c r="E97" s="1243">
        <v>0</v>
      </c>
      <c r="F97" s="1245">
        <f>D97*E97</f>
        <v>0</v>
      </c>
    </row>
    <row r="98" spans="1:6" ht="39.6">
      <c r="A98" s="499" t="s">
        <v>371</v>
      </c>
      <c r="B98" s="463" t="s">
        <v>447</v>
      </c>
      <c r="C98" s="439"/>
      <c r="D98" s="440"/>
      <c r="E98" s="1240"/>
      <c r="F98" s="1236"/>
    </row>
    <row r="99" spans="1:6" ht="26.4">
      <c r="A99" s="499"/>
      <c r="B99" s="981" t="s">
        <v>448</v>
      </c>
      <c r="C99" s="556"/>
      <c r="D99" s="967"/>
      <c r="E99" s="1242"/>
      <c r="F99" s="1236"/>
    </row>
    <row r="100" spans="1:6">
      <c r="A100" s="499"/>
      <c r="B100" s="981" t="s">
        <v>449</v>
      </c>
      <c r="C100" s="556" t="s">
        <v>15</v>
      </c>
      <c r="D100" s="967">
        <v>4</v>
      </c>
      <c r="E100" s="1242">
        <v>0</v>
      </c>
      <c r="F100" s="1236">
        <f>D100*E100</f>
        <v>0</v>
      </c>
    </row>
    <row r="101" spans="1:6">
      <c r="A101" s="499"/>
      <c r="B101" s="981" t="s">
        <v>450</v>
      </c>
      <c r="C101" s="556" t="s">
        <v>15</v>
      </c>
      <c r="D101" s="967">
        <v>8</v>
      </c>
      <c r="E101" s="1242">
        <v>0</v>
      </c>
      <c r="F101" s="1236">
        <f>D101*E101</f>
        <v>0</v>
      </c>
    </row>
    <row r="102" spans="1:6" ht="39.6">
      <c r="A102" s="499" t="s">
        <v>372</v>
      </c>
      <c r="B102" s="454" t="s">
        <v>433</v>
      </c>
      <c r="C102" s="53"/>
      <c r="D102" s="440"/>
      <c r="E102" s="1240"/>
      <c r="F102" s="1241"/>
    </row>
    <row r="103" spans="1:6" ht="26.4">
      <c r="A103" s="499"/>
      <c r="B103" s="974" t="s">
        <v>1587</v>
      </c>
      <c r="C103" s="556"/>
      <c r="D103" s="967"/>
      <c r="E103" s="1242"/>
      <c r="F103" s="1237"/>
    </row>
    <row r="104" spans="1:6">
      <c r="A104" s="499"/>
      <c r="B104" s="975" t="s">
        <v>1588</v>
      </c>
      <c r="C104" s="556"/>
      <c r="D104" s="967"/>
      <c r="E104" s="1242"/>
      <c r="F104" s="1237"/>
    </row>
    <row r="105" spans="1:6">
      <c r="A105" s="499"/>
      <c r="B105" s="981" t="s">
        <v>449</v>
      </c>
      <c r="C105" s="556" t="s">
        <v>15</v>
      </c>
      <c r="D105" s="967">
        <v>4</v>
      </c>
      <c r="E105" s="1242">
        <v>0</v>
      </c>
      <c r="F105" s="1236">
        <f t="shared" ref="F105:F106" si="7">D105*E105</f>
        <v>0</v>
      </c>
    </row>
    <row r="106" spans="1:6">
      <c r="A106" s="494"/>
      <c r="B106" s="1231" t="s">
        <v>450</v>
      </c>
      <c r="C106" s="1232" t="s">
        <v>15</v>
      </c>
      <c r="D106" s="1228">
        <v>8</v>
      </c>
      <c r="E106" s="1246">
        <v>0</v>
      </c>
      <c r="F106" s="1239">
        <f t="shared" si="7"/>
        <v>0</v>
      </c>
    </row>
    <row r="107" spans="1:6" ht="13.8" thickBot="1">
      <c r="A107" s="982"/>
      <c r="B107" s="1229" t="s">
        <v>451</v>
      </c>
      <c r="C107" s="1230"/>
      <c r="D107" s="973"/>
      <c r="E107" s="1259"/>
      <c r="F107" s="1260">
        <f>SUM(F78:F106)</f>
        <v>0</v>
      </c>
    </row>
    <row r="108" spans="1:6" ht="14.4" thickTop="1" thickBot="1">
      <c r="A108" s="491" t="s">
        <v>395</v>
      </c>
      <c r="B108" s="1396" t="s">
        <v>452</v>
      </c>
      <c r="C108" s="1396"/>
      <c r="D108" s="1396"/>
      <c r="E108" s="1396"/>
      <c r="F108" s="1397"/>
    </row>
    <row r="109" spans="1:6" ht="106.2" thickTop="1">
      <c r="A109" s="502" t="s">
        <v>560</v>
      </c>
      <c r="B109" s="971" t="s">
        <v>453</v>
      </c>
      <c r="C109" s="983"/>
      <c r="D109" s="983"/>
      <c r="E109" s="1261"/>
      <c r="F109" s="1262"/>
    </row>
    <row r="110" spans="1:6">
      <c r="A110" s="466"/>
      <c r="B110" s="984" t="s">
        <v>454</v>
      </c>
      <c r="C110" s="983"/>
      <c r="D110" s="983"/>
      <c r="E110" s="1261"/>
      <c r="F110" s="1262"/>
    </row>
    <row r="111" spans="1:6">
      <c r="A111" s="466"/>
      <c r="B111" s="984" t="s">
        <v>455</v>
      </c>
      <c r="C111" s="983"/>
      <c r="D111" s="983"/>
      <c r="E111" s="1261"/>
      <c r="F111" s="1262"/>
    </row>
    <row r="112" spans="1:6">
      <c r="A112" s="466"/>
      <c r="B112" s="985" t="s">
        <v>456</v>
      </c>
      <c r="C112" s="983"/>
      <c r="D112" s="986"/>
      <c r="E112" s="1263"/>
      <c r="F112" s="1264"/>
    </row>
    <row r="113" spans="1:6" ht="15.6">
      <c r="A113" s="466"/>
      <c r="B113" s="987" t="s">
        <v>457</v>
      </c>
      <c r="C113" s="983"/>
      <c r="D113" s="986"/>
      <c r="E113" s="1263"/>
      <c r="F113" s="1264"/>
    </row>
    <row r="114" spans="1:6">
      <c r="A114" s="466"/>
      <c r="B114" s="987" t="s">
        <v>458</v>
      </c>
      <c r="C114" s="983"/>
      <c r="D114" s="986"/>
      <c r="E114" s="1263"/>
      <c r="F114" s="1264"/>
    </row>
    <row r="115" spans="1:6">
      <c r="A115" s="466"/>
      <c r="B115" s="987" t="s">
        <v>459</v>
      </c>
      <c r="C115" s="983"/>
      <c r="D115" s="986"/>
      <c r="E115" s="1263"/>
      <c r="F115" s="1264"/>
    </row>
    <row r="116" spans="1:6">
      <c r="A116" s="466"/>
      <c r="B116" s="988" t="s">
        <v>460</v>
      </c>
      <c r="C116" s="983"/>
      <c r="D116" s="986"/>
      <c r="E116" s="1263"/>
      <c r="F116" s="1264"/>
    </row>
    <row r="117" spans="1:6" ht="15.6">
      <c r="A117" s="466"/>
      <c r="B117" s="987" t="s">
        <v>461</v>
      </c>
      <c r="C117" s="983"/>
      <c r="D117" s="986"/>
      <c r="E117" s="1263"/>
      <c r="F117" s="1264"/>
    </row>
    <row r="118" spans="1:6">
      <c r="A118" s="466"/>
      <c r="B118" s="989" t="s">
        <v>462</v>
      </c>
      <c r="C118" s="983"/>
      <c r="D118" s="986"/>
      <c r="E118" s="1263"/>
      <c r="F118" s="1264"/>
    </row>
    <row r="119" spans="1:6">
      <c r="A119" s="466"/>
      <c r="B119" s="990" t="s">
        <v>463</v>
      </c>
      <c r="C119" s="983"/>
      <c r="D119" s="986"/>
      <c r="E119" s="1263"/>
      <c r="F119" s="1264"/>
    </row>
    <row r="120" spans="1:6">
      <c r="A120" s="466"/>
      <c r="B120" s="991" t="s">
        <v>464</v>
      </c>
      <c r="C120" s="983"/>
      <c r="D120" s="986"/>
      <c r="E120" s="1263"/>
      <c r="F120" s="1264"/>
    </row>
    <row r="121" spans="1:6">
      <c r="A121" s="466"/>
      <c r="B121" s="992" t="s">
        <v>465</v>
      </c>
      <c r="C121" s="983"/>
      <c r="D121" s="986"/>
      <c r="E121" s="1263"/>
      <c r="F121" s="1264"/>
    </row>
    <row r="122" spans="1:6">
      <c r="A122" s="466"/>
      <c r="B122" s="993" t="s">
        <v>466</v>
      </c>
      <c r="C122" s="983"/>
      <c r="D122" s="986"/>
      <c r="E122" s="1263"/>
      <c r="F122" s="1264"/>
    </row>
    <row r="123" spans="1:6">
      <c r="A123" s="466"/>
      <c r="B123" s="993" t="s">
        <v>467</v>
      </c>
      <c r="C123" s="983"/>
      <c r="D123" s="986"/>
      <c r="E123" s="1263"/>
      <c r="F123" s="1264"/>
    </row>
    <row r="124" spans="1:6">
      <c r="A124" s="466"/>
      <c r="B124" s="989" t="s">
        <v>468</v>
      </c>
      <c r="C124" s="983"/>
      <c r="D124" s="986"/>
      <c r="E124" s="1263"/>
      <c r="F124" s="1264"/>
    </row>
    <row r="125" spans="1:6">
      <c r="A125" s="466"/>
      <c r="B125" s="994" t="s">
        <v>469</v>
      </c>
      <c r="C125" s="983"/>
      <c r="D125" s="986"/>
      <c r="E125" s="1263"/>
      <c r="F125" s="1264"/>
    </row>
    <row r="126" spans="1:6" ht="26.4">
      <c r="A126" s="466"/>
      <c r="B126" s="995" t="s">
        <v>470</v>
      </c>
      <c r="C126" s="983"/>
      <c r="D126" s="986"/>
      <c r="E126" s="1263"/>
      <c r="F126" s="1264"/>
    </row>
    <row r="127" spans="1:6">
      <c r="A127" s="466"/>
      <c r="B127" s="992" t="s">
        <v>471</v>
      </c>
      <c r="C127" s="983"/>
      <c r="D127" s="986"/>
      <c r="E127" s="1263"/>
      <c r="F127" s="1264"/>
    </row>
    <row r="128" spans="1:6" ht="28.8">
      <c r="A128" s="466"/>
      <c r="B128" s="996" t="s">
        <v>472</v>
      </c>
      <c r="C128" s="983"/>
      <c r="D128" s="986"/>
      <c r="E128" s="1263"/>
      <c r="F128" s="1264"/>
    </row>
    <row r="129" spans="1:6">
      <c r="A129" s="466"/>
      <c r="B129" s="996" t="s">
        <v>473</v>
      </c>
      <c r="C129" s="983"/>
      <c r="D129" s="986"/>
      <c r="E129" s="1263"/>
      <c r="F129" s="1264"/>
    </row>
    <row r="130" spans="1:6">
      <c r="A130" s="466"/>
      <c r="B130" s="997" t="s">
        <v>474</v>
      </c>
      <c r="C130" s="983"/>
      <c r="D130" s="986"/>
      <c r="E130" s="1263"/>
      <c r="F130" s="1264"/>
    </row>
    <row r="131" spans="1:6">
      <c r="A131" s="466"/>
      <c r="B131" s="998" t="s">
        <v>475</v>
      </c>
      <c r="C131" s="983"/>
      <c r="D131" s="986"/>
      <c r="E131" s="1263"/>
      <c r="F131" s="1264"/>
    </row>
    <row r="132" spans="1:6">
      <c r="A132" s="466"/>
      <c r="B132" s="998" t="s">
        <v>476</v>
      </c>
      <c r="C132" s="983"/>
      <c r="D132" s="986"/>
      <c r="E132" s="1263"/>
      <c r="F132" s="1264"/>
    </row>
    <row r="133" spans="1:6">
      <c r="A133" s="466"/>
      <c r="B133" s="998" t="s">
        <v>477</v>
      </c>
      <c r="C133" s="983"/>
      <c r="D133" s="986"/>
      <c r="E133" s="1263"/>
      <c r="F133" s="1264"/>
    </row>
    <row r="134" spans="1:6">
      <c r="A134" s="466"/>
      <c r="B134" s="999" t="s">
        <v>478</v>
      </c>
      <c r="C134" s="983"/>
      <c r="D134" s="986"/>
      <c r="E134" s="1261"/>
      <c r="F134" s="1264"/>
    </row>
    <row r="135" spans="1:6">
      <c r="A135" s="466"/>
      <c r="B135" s="1000" t="s">
        <v>479</v>
      </c>
      <c r="C135" s="983"/>
      <c r="D135" s="983"/>
      <c r="E135" s="1261"/>
      <c r="F135" s="1262"/>
    </row>
    <row r="136" spans="1:6">
      <c r="A136" s="466"/>
      <c r="B136" s="1001" t="s">
        <v>480</v>
      </c>
      <c r="C136" s="983"/>
      <c r="D136" s="983"/>
      <c r="E136" s="1261"/>
      <c r="F136" s="1262"/>
    </row>
    <row r="137" spans="1:6" ht="39.6">
      <c r="A137" s="470"/>
      <c r="B137" s="471" t="s">
        <v>481</v>
      </c>
      <c r="C137" s="272" t="s">
        <v>176</v>
      </c>
      <c r="D137" s="272">
        <v>2</v>
      </c>
      <c r="E137" s="1149">
        <v>0</v>
      </c>
      <c r="F137" s="1265">
        <f>D137*E137</f>
        <v>0</v>
      </c>
    </row>
    <row r="138" spans="1:6" ht="26.4">
      <c r="A138" s="466" t="s">
        <v>561</v>
      </c>
      <c r="B138" s="940" t="s">
        <v>482</v>
      </c>
      <c r="C138" s="983"/>
      <c r="D138" s="986"/>
      <c r="E138" s="1261"/>
      <c r="F138" s="1262"/>
    </row>
    <row r="139" spans="1:6" ht="26.4">
      <c r="A139" s="466"/>
      <c r="B139" s="940" t="s">
        <v>483</v>
      </c>
      <c r="C139" s="983"/>
      <c r="D139" s="986"/>
      <c r="E139" s="1261"/>
      <c r="F139" s="1262"/>
    </row>
    <row r="140" spans="1:6">
      <c r="A140" s="470"/>
      <c r="B140" s="472" t="s">
        <v>484</v>
      </c>
      <c r="C140" s="272" t="s">
        <v>176</v>
      </c>
      <c r="D140" s="272">
        <v>12</v>
      </c>
      <c r="E140" s="1149">
        <v>0</v>
      </c>
      <c r="F140" s="1265">
        <f>D140*E140</f>
        <v>0</v>
      </c>
    </row>
    <row r="141" spans="1:6" ht="39.6">
      <c r="A141" s="466" t="s">
        <v>562</v>
      </c>
      <c r="B141" s="454" t="s">
        <v>1606</v>
      </c>
      <c r="C141" s="397"/>
      <c r="D141" s="397"/>
      <c r="E141" s="1266"/>
      <c r="F141" s="1194"/>
    </row>
    <row r="142" spans="1:6" ht="20.399999999999999" customHeight="1">
      <c r="A142" s="466"/>
      <c r="B142" s="974" t="s">
        <v>1587</v>
      </c>
      <c r="C142" s="983"/>
      <c r="D142" s="983"/>
      <c r="E142" s="1261"/>
      <c r="F142" s="1158"/>
    </row>
    <row r="143" spans="1:6">
      <c r="A143" s="466"/>
      <c r="B143" s="975" t="s">
        <v>1588</v>
      </c>
      <c r="C143" s="983"/>
      <c r="D143" s="986"/>
      <c r="E143" s="1261"/>
      <c r="F143" s="1158"/>
    </row>
    <row r="144" spans="1:6">
      <c r="A144" s="470"/>
      <c r="B144" s="436" t="s">
        <v>485</v>
      </c>
      <c r="C144" s="272" t="s">
        <v>176</v>
      </c>
      <c r="D144" s="272">
        <v>4</v>
      </c>
      <c r="E144" s="1149">
        <v>0</v>
      </c>
      <c r="F144" s="1160">
        <f>D144*E144</f>
        <v>0</v>
      </c>
    </row>
    <row r="145" spans="1:6" ht="79.2">
      <c r="A145" s="466" t="s">
        <v>563</v>
      </c>
      <c r="B145" s="463" t="s">
        <v>486</v>
      </c>
      <c r="C145" s="397"/>
      <c r="D145" s="473"/>
      <c r="E145" s="1266"/>
      <c r="F145" s="1194"/>
    </row>
    <row r="146" spans="1:6">
      <c r="A146" s="466"/>
      <c r="B146" s="966" t="s">
        <v>430</v>
      </c>
      <c r="C146" s="966"/>
      <c r="D146" s="986"/>
      <c r="E146" s="1261"/>
      <c r="F146" s="1262"/>
    </row>
    <row r="147" spans="1:6">
      <c r="A147" s="466"/>
      <c r="B147" s="966" t="s">
        <v>487</v>
      </c>
      <c r="C147" s="966"/>
      <c r="D147" s="986"/>
      <c r="E147" s="1261"/>
      <c r="F147" s="1262"/>
    </row>
    <row r="148" spans="1:6" ht="15.6">
      <c r="A148" s="466"/>
      <c r="B148" s="966" t="s">
        <v>488</v>
      </c>
      <c r="C148" s="966"/>
      <c r="D148" s="986"/>
      <c r="E148" s="1261"/>
      <c r="F148" s="1262"/>
    </row>
    <row r="149" spans="1:6">
      <c r="A149" s="470"/>
      <c r="B149" s="436" t="s">
        <v>489</v>
      </c>
      <c r="C149" s="436" t="s">
        <v>176</v>
      </c>
      <c r="D149" s="272">
        <v>2</v>
      </c>
      <c r="E149" s="1149">
        <v>0</v>
      </c>
      <c r="F149" s="1265">
        <f>D149*E149</f>
        <v>0</v>
      </c>
    </row>
    <row r="150" spans="1:6" ht="79.2">
      <c r="A150" s="506" t="s">
        <v>564</v>
      </c>
      <c r="B150" s="200" t="s">
        <v>490</v>
      </c>
      <c r="C150" s="397"/>
      <c r="D150" s="397"/>
      <c r="E150" s="1266"/>
      <c r="F150" s="1194"/>
    </row>
    <row r="151" spans="1:6">
      <c r="A151" s="466"/>
      <c r="B151" s="468" t="s">
        <v>491</v>
      </c>
      <c r="C151" s="465"/>
      <c r="D151" s="465"/>
      <c r="E151" s="1267"/>
      <c r="F151" s="1262"/>
    </row>
    <row r="152" spans="1:6">
      <c r="A152" s="466"/>
      <c r="B152" s="469" t="s">
        <v>492</v>
      </c>
      <c r="C152" s="465"/>
      <c r="D152" s="465"/>
      <c r="E152" s="1267"/>
      <c r="F152" s="1262"/>
    </row>
    <row r="153" spans="1:6">
      <c r="A153" s="466"/>
      <c r="B153" s="474" t="s">
        <v>493</v>
      </c>
      <c r="C153" s="467"/>
      <c r="D153" s="467"/>
      <c r="E153" s="1267"/>
      <c r="F153" s="1262"/>
    </row>
    <row r="154" spans="1:6">
      <c r="A154" s="466"/>
      <c r="B154" s="469" t="s">
        <v>494</v>
      </c>
      <c r="C154" s="465"/>
      <c r="D154" s="465"/>
      <c r="E154" s="1267"/>
      <c r="F154" s="1262"/>
    </row>
    <row r="155" spans="1:6">
      <c r="A155" s="466"/>
      <c r="B155" s="469" t="s">
        <v>495</v>
      </c>
      <c r="C155" s="475" t="s">
        <v>176</v>
      </c>
      <c r="D155" s="465">
        <v>1</v>
      </c>
      <c r="E155" s="1267">
        <v>0</v>
      </c>
      <c r="F155" s="1265">
        <f>D155*E155</f>
        <v>0</v>
      </c>
    </row>
    <row r="156" spans="1:6" ht="39.6">
      <c r="A156" s="507" t="s">
        <v>565</v>
      </c>
      <c r="B156" s="460" t="s">
        <v>496</v>
      </c>
      <c r="C156" s="53"/>
      <c r="D156" s="53"/>
      <c r="E156" s="1144"/>
      <c r="F156" s="1145"/>
    </row>
    <row r="157" spans="1:6" ht="26.4">
      <c r="A157" s="72"/>
      <c r="B157" s="975" t="s">
        <v>497</v>
      </c>
      <c r="C157" s="1002"/>
      <c r="D157" s="1002"/>
      <c r="E157" s="1021"/>
      <c r="F157" s="1046"/>
    </row>
    <row r="158" spans="1:6">
      <c r="A158" s="72"/>
      <c r="B158" s="1003" t="s">
        <v>498</v>
      </c>
      <c r="C158" s="556"/>
      <c r="D158" s="556"/>
      <c r="E158" s="1021"/>
      <c r="F158" s="1046"/>
    </row>
    <row r="159" spans="1:6">
      <c r="A159" s="72"/>
      <c r="B159" s="1004" t="s">
        <v>499</v>
      </c>
      <c r="C159" s="556"/>
      <c r="D159" s="556"/>
      <c r="E159" s="1021"/>
      <c r="F159" s="1046"/>
    </row>
    <row r="160" spans="1:6">
      <c r="A160" s="72"/>
      <c r="B160" s="1004" t="s">
        <v>500</v>
      </c>
      <c r="C160" s="556"/>
      <c r="D160" s="556"/>
      <c r="E160" s="1021"/>
      <c r="F160" s="1046"/>
    </row>
    <row r="161" spans="1:6">
      <c r="A161" s="72"/>
      <c r="B161" s="1004" t="s">
        <v>501</v>
      </c>
      <c r="C161" s="556"/>
      <c r="D161" s="556"/>
      <c r="E161" s="1021"/>
      <c r="F161" s="1046"/>
    </row>
    <row r="162" spans="1:6">
      <c r="A162" s="72"/>
      <c r="B162" s="1004" t="s">
        <v>502</v>
      </c>
      <c r="C162" s="556"/>
      <c r="D162" s="556"/>
      <c r="E162" s="1021"/>
      <c r="F162" s="1046"/>
    </row>
    <row r="163" spans="1:6">
      <c r="A163" s="72"/>
      <c r="B163" s="1005" t="s">
        <v>503</v>
      </c>
      <c r="C163" s="556"/>
      <c r="D163" s="556"/>
      <c r="E163" s="1021"/>
      <c r="F163" s="1046"/>
    </row>
    <row r="164" spans="1:6">
      <c r="A164" s="393"/>
      <c r="B164" s="476" t="s">
        <v>504</v>
      </c>
      <c r="C164" s="7" t="s">
        <v>15</v>
      </c>
      <c r="D164" s="7">
        <v>1</v>
      </c>
      <c r="E164" s="1078">
        <v>0</v>
      </c>
      <c r="F164" s="1265">
        <f>D164*E164</f>
        <v>0</v>
      </c>
    </row>
    <row r="165" spans="1:6" ht="79.2">
      <c r="A165" s="506" t="s">
        <v>564</v>
      </c>
      <c r="B165" s="200" t="s">
        <v>505</v>
      </c>
      <c r="C165" s="397"/>
      <c r="D165" s="397"/>
      <c r="E165" s="1266"/>
      <c r="F165" s="1194"/>
    </row>
    <row r="166" spans="1:6">
      <c r="A166" s="466"/>
      <c r="B166" s="940" t="s">
        <v>506</v>
      </c>
      <c r="C166" s="983"/>
      <c r="D166" s="983"/>
      <c r="E166" s="1261"/>
      <c r="F166" s="1262"/>
    </row>
    <row r="167" spans="1:6">
      <c r="A167" s="470"/>
      <c r="B167" s="477" t="s">
        <v>1607</v>
      </c>
      <c r="C167" s="272" t="s">
        <v>15</v>
      </c>
      <c r="D167" s="272">
        <v>2</v>
      </c>
      <c r="E167" s="1149">
        <v>0</v>
      </c>
      <c r="F167" s="1265">
        <f>D167*E167</f>
        <v>0</v>
      </c>
    </row>
    <row r="168" spans="1:6" ht="66">
      <c r="A168" s="508" t="s">
        <v>565</v>
      </c>
      <c r="B168" s="1233" t="s">
        <v>507</v>
      </c>
      <c r="C168" s="479"/>
      <c r="D168" s="479"/>
      <c r="E168" s="1146"/>
      <c r="F168" s="1147"/>
    </row>
    <row r="169" spans="1:6">
      <c r="A169" s="466"/>
      <c r="B169" s="203" t="s">
        <v>508</v>
      </c>
      <c r="C169" s="465"/>
      <c r="D169" s="465"/>
      <c r="E169" s="1267"/>
      <c r="F169" s="1262"/>
    </row>
    <row r="170" spans="1:6">
      <c r="A170" s="470"/>
      <c r="B170" s="478" t="s">
        <v>1608</v>
      </c>
      <c r="C170" s="272" t="s">
        <v>15</v>
      </c>
      <c r="D170" s="272">
        <v>2</v>
      </c>
      <c r="E170" s="1149">
        <v>0</v>
      </c>
      <c r="F170" s="1265">
        <f>D170*E170</f>
        <v>0</v>
      </c>
    </row>
    <row r="171" spans="1:6" ht="39.6">
      <c r="A171" s="466" t="s">
        <v>74</v>
      </c>
      <c r="B171" s="979" t="s">
        <v>509</v>
      </c>
      <c r="C171" s="556"/>
      <c r="D171" s="556"/>
      <c r="E171" s="1021"/>
      <c r="F171" s="1046"/>
    </row>
    <row r="172" spans="1:6">
      <c r="A172" s="393"/>
      <c r="B172" s="461" t="s">
        <v>1609</v>
      </c>
      <c r="C172" s="7" t="s">
        <v>15</v>
      </c>
      <c r="D172" s="7">
        <v>2</v>
      </c>
      <c r="E172" s="1268">
        <v>0</v>
      </c>
      <c r="F172" s="1265">
        <f>D172*E172</f>
        <v>0</v>
      </c>
    </row>
    <row r="173" spans="1:6" ht="39.6">
      <c r="A173" s="508" t="s">
        <v>151</v>
      </c>
      <c r="B173" s="442" t="s">
        <v>510</v>
      </c>
      <c r="C173" s="479" t="s">
        <v>511</v>
      </c>
      <c r="D173" s="479">
        <v>350</v>
      </c>
      <c r="E173" s="1146">
        <v>0</v>
      </c>
      <c r="F173" s="1125">
        <f>D173*E173</f>
        <v>0</v>
      </c>
    </row>
    <row r="174" spans="1:6" ht="66">
      <c r="A174" s="508" t="s">
        <v>566</v>
      </c>
      <c r="B174" s="442" t="s">
        <v>1610</v>
      </c>
      <c r="C174" s="479"/>
      <c r="D174" s="479">
        <v>0.4</v>
      </c>
      <c r="E174" s="1146">
        <f>F173</f>
        <v>0</v>
      </c>
      <c r="F174" s="1125">
        <f>D174*E174</f>
        <v>0</v>
      </c>
    </row>
    <row r="175" spans="1:6" ht="66">
      <c r="A175" s="506" t="s">
        <v>567</v>
      </c>
      <c r="B175" s="480" t="s">
        <v>512</v>
      </c>
      <c r="C175" s="397"/>
      <c r="D175" s="397"/>
      <c r="E175" s="1266"/>
      <c r="F175" s="1194"/>
    </row>
    <row r="176" spans="1:6">
      <c r="A176" s="466"/>
      <c r="B176" s="433" t="s">
        <v>513</v>
      </c>
      <c r="C176" s="465"/>
      <c r="D176" s="465"/>
      <c r="E176" s="1269"/>
      <c r="F176" s="1262"/>
    </row>
    <row r="177" spans="1:6">
      <c r="A177" s="466"/>
      <c r="B177" s="433" t="s">
        <v>434</v>
      </c>
      <c r="C177" s="465"/>
      <c r="D177" s="465"/>
      <c r="E177" s="1269"/>
      <c r="F177" s="1262"/>
    </row>
    <row r="178" spans="1:6">
      <c r="A178" s="466"/>
      <c r="B178" s="433" t="s">
        <v>514</v>
      </c>
      <c r="C178" s="465" t="s">
        <v>176</v>
      </c>
      <c r="D178" s="465">
        <v>2</v>
      </c>
      <c r="E178" s="1269">
        <v>0</v>
      </c>
      <c r="F178" s="1046">
        <f>D178*E178</f>
        <v>0</v>
      </c>
    </row>
    <row r="179" spans="1:6">
      <c r="A179" s="470"/>
      <c r="B179" s="436" t="s">
        <v>515</v>
      </c>
      <c r="C179" s="272" t="s">
        <v>176</v>
      </c>
      <c r="D179" s="272">
        <v>4</v>
      </c>
      <c r="E179" s="1270">
        <v>0</v>
      </c>
      <c r="F179" s="1265">
        <f>D179*E179</f>
        <v>0</v>
      </c>
    </row>
    <row r="180" spans="1:6" ht="13.8" thickBot="1">
      <c r="A180" s="509"/>
      <c r="B180" s="481" t="s">
        <v>595</v>
      </c>
      <c r="C180" s="455"/>
      <c r="D180" s="455"/>
      <c r="E180" s="1271"/>
      <c r="F180" s="1272">
        <f>SUM(F137:F179)</f>
        <v>0</v>
      </c>
    </row>
    <row r="181" spans="1:6" ht="14.4" thickTop="1" thickBot="1">
      <c r="A181" s="491" t="s">
        <v>557</v>
      </c>
      <c r="B181" s="450" t="s">
        <v>516</v>
      </c>
      <c r="C181" s="451"/>
      <c r="D181" s="451"/>
      <c r="E181" s="1273"/>
      <c r="F181" s="1274"/>
    </row>
    <row r="182" spans="1:6" ht="40.200000000000003" thickTop="1">
      <c r="A182" s="502"/>
      <c r="B182" s="464" t="s">
        <v>517</v>
      </c>
      <c r="C182" s="433"/>
      <c r="D182" s="434"/>
      <c r="E182" s="1275"/>
      <c r="F182" s="1276"/>
    </row>
    <row r="183" spans="1:6" ht="66">
      <c r="A183" s="498" t="s">
        <v>568</v>
      </c>
      <c r="B183" s="438" t="s">
        <v>518</v>
      </c>
      <c r="C183" s="439"/>
      <c r="D183" s="440"/>
      <c r="E183" s="1244"/>
      <c r="F183" s="1277"/>
    </row>
    <row r="184" spans="1:6">
      <c r="A184" s="510"/>
      <c r="B184" s="433" t="s">
        <v>519</v>
      </c>
      <c r="C184" s="433"/>
      <c r="D184" s="434"/>
      <c r="E184" s="1275"/>
      <c r="F184" s="1276"/>
    </row>
    <row r="185" spans="1:6">
      <c r="A185" s="510"/>
      <c r="B185" s="433" t="s">
        <v>520</v>
      </c>
      <c r="C185" s="433"/>
      <c r="D185" s="434"/>
      <c r="E185" s="1278"/>
      <c r="F185" s="1236"/>
    </row>
    <row r="186" spans="1:6" ht="15.6">
      <c r="A186" s="511"/>
      <c r="B186" s="436" t="s">
        <v>521</v>
      </c>
      <c r="C186" s="436" t="s">
        <v>176</v>
      </c>
      <c r="D186" s="437">
        <v>4</v>
      </c>
      <c r="E186" s="1238">
        <v>0</v>
      </c>
      <c r="F186" s="1245">
        <f>D186*E186</f>
        <v>0</v>
      </c>
    </row>
    <row r="187" spans="1:6" ht="26.4">
      <c r="A187" s="498" t="s">
        <v>569</v>
      </c>
      <c r="B187" s="463" t="s">
        <v>522</v>
      </c>
      <c r="C187" s="439"/>
      <c r="D187" s="440"/>
      <c r="E187" s="1254"/>
      <c r="F187" s="1241"/>
    </row>
    <row r="188" spans="1:6">
      <c r="A188" s="510"/>
      <c r="B188" s="433" t="s">
        <v>523</v>
      </c>
      <c r="C188" s="433"/>
      <c r="D188" s="434"/>
      <c r="E188" s="1278"/>
      <c r="F188" s="1236"/>
    </row>
    <row r="189" spans="1:6">
      <c r="A189" s="510"/>
      <c r="B189" s="433" t="s">
        <v>524</v>
      </c>
      <c r="C189" s="433"/>
      <c r="D189" s="434"/>
      <c r="E189" s="1278"/>
      <c r="F189" s="1236"/>
    </row>
    <row r="190" spans="1:6">
      <c r="A190" s="511"/>
      <c r="B190" s="436" t="s">
        <v>525</v>
      </c>
      <c r="C190" s="436" t="s">
        <v>176</v>
      </c>
      <c r="D190" s="437">
        <v>4</v>
      </c>
      <c r="E190" s="1238">
        <v>0</v>
      </c>
      <c r="F190" s="1245">
        <f>D190*E190</f>
        <v>0</v>
      </c>
    </row>
    <row r="191" spans="1:6">
      <c r="A191" s="512" t="s">
        <v>570</v>
      </c>
      <c r="B191" s="443" t="s">
        <v>526</v>
      </c>
      <c r="C191" s="443" t="s">
        <v>228</v>
      </c>
      <c r="D191" s="444">
        <v>4</v>
      </c>
      <c r="E191" s="1247">
        <v>0</v>
      </c>
      <c r="F191" s="1245">
        <f>D191*E191</f>
        <v>0</v>
      </c>
    </row>
    <row r="192" spans="1:6">
      <c r="A192" s="512" t="s">
        <v>571</v>
      </c>
      <c r="B192" s="443" t="s">
        <v>527</v>
      </c>
      <c r="C192" s="443" t="s">
        <v>228</v>
      </c>
      <c r="D192" s="444">
        <v>4</v>
      </c>
      <c r="E192" s="1247">
        <v>0</v>
      </c>
      <c r="F192" s="1245">
        <f>D192*E192</f>
        <v>0</v>
      </c>
    </row>
    <row r="193" spans="1:6">
      <c r="A193" s="512" t="s">
        <v>572</v>
      </c>
      <c r="B193" s="443" t="s">
        <v>528</v>
      </c>
      <c r="C193" s="443" t="s">
        <v>228</v>
      </c>
      <c r="D193" s="444">
        <v>2</v>
      </c>
      <c r="E193" s="1247">
        <v>0</v>
      </c>
      <c r="F193" s="1245">
        <f>D193*E193</f>
        <v>0</v>
      </c>
    </row>
    <row r="194" spans="1:6" ht="52.8">
      <c r="A194" s="502" t="s">
        <v>573</v>
      </c>
      <c r="B194" s="432" t="s">
        <v>529</v>
      </c>
      <c r="C194" s="433"/>
      <c r="D194" s="434"/>
      <c r="E194" s="1278"/>
      <c r="F194" s="1236"/>
    </row>
    <row r="195" spans="1:6">
      <c r="A195" s="502"/>
      <c r="B195" s="432" t="s">
        <v>530</v>
      </c>
      <c r="C195" s="433"/>
      <c r="D195" s="434"/>
      <c r="E195" s="1278"/>
      <c r="F195" s="1236"/>
    </row>
    <row r="196" spans="1:6">
      <c r="A196" s="502"/>
      <c r="B196" s="482" t="s">
        <v>531</v>
      </c>
      <c r="C196" s="433"/>
      <c r="D196" s="434"/>
      <c r="E196" s="1278"/>
      <c r="F196" s="1236"/>
    </row>
    <row r="197" spans="1:6" ht="26.4">
      <c r="A197" s="503"/>
      <c r="B197" s="1234" t="s">
        <v>532</v>
      </c>
      <c r="C197" s="1227"/>
      <c r="D197" s="1228"/>
      <c r="E197" s="1279"/>
      <c r="F197" s="1239"/>
    </row>
    <row r="198" spans="1:6" ht="39.6">
      <c r="A198" s="510"/>
      <c r="B198" s="432" t="s">
        <v>533</v>
      </c>
      <c r="C198" s="433"/>
      <c r="D198" s="434"/>
      <c r="E198" s="1278"/>
      <c r="F198" s="1236"/>
    </row>
    <row r="199" spans="1:6" ht="39.6">
      <c r="A199" s="510"/>
      <c r="B199" s="432" t="s">
        <v>534</v>
      </c>
      <c r="C199" s="433"/>
      <c r="D199" s="434"/>
      <c r="E199" s="1278"/>
      <c r="F199" s="1236"/>
    </row>
    <row r="200" spans="1:6">
      <c r="A200" s="510"/>
      <c r="B200" s="464" t="s">
        <v>535</v>
      </c>
      <c r="C200" s="433" t="s">
        <v>228</v>
      </c>
      <c r="D200" s="434">
        <v>2</v>
      </c>
      <c r="E200" s="1278">
        <v>0</v>
      </c>
      <c r="F200" s="1236">
        <f>D200*E200</f>
        <v>0</v>
      </c>
    </row>
    <row r="201" spans="1:6" ht="39.6">
      <c r="A201" s="512"/>
      <c r="B201" s="483" t="s">
        <v>536</v>
      </c>
      <c r="C201" s="443"/>
      <c r="D201" s="444"/>
      <c r="E201" s="1247"/>
      <c r="F201" s="1248"/>
    </row>
    <row r="202" spans="1:6" ht="66">
      <c r="A202" s="502" t="s">
        <v>574</v>
      </c>
      <c r="B202" s="438" t="s">
        <v>518</v>
      </c>
      <c r="C202" s="439"/>
      <c r="D202" s="440"/>
      <c r="E202" s="1254"/>
      <c r="F202" s="1241"/>
    </row>
    <row r="203" spans="1:6">
      <c r="A203" s="502"/>
      <c r="B203" s="433" t="s">
        <v>537</v>
      </c>
      <c r="C203" s="433"/>
      <c r="D203" s="434"/>
      <c r="E203" s="1278"/>
      <c r="F203" s="1236"/>
    </row>
    <row r="204" spans="1:6">
      <c r="A204" s="502"/>
      <c r="B204" s="433" t="s">
        <v>538</v>
      </c>
      <c r="C204" s="433"/>
      <c r="D204" s="434"/>
      <c r="E204" s="1278"/>
      <c r="F204" s="1236"/>
    </row>
    <row r="205" spans="1:6" ht="15.6">
      <c r="A205" s="502"/>
      <c r="B205" s="433" t="s">
        <v>539</v>
      </c>
      <c r="C205" s="433" t="s">
        <v>176</v>
      </c>
      <c r="D205" s="434">
        <v>1</v>
      </c>
      <c r="E205" s="1278">
        <v>0</v>
      </c>
      <c r="F205" s="1236">
        <f>D205*E205</f>
        <v>0</v>
      </c>
    </row>
    <row r="206" spans="1:6" ht="26.4">
      <c r="A206" s="498" t="s">
        <v>575</v>
      </c>
      <c r="B206" s="463" t="s">
        <v>522</v>
      </c>
      <c r="C206" s="439"/>
      <c r="D206" s="440"/>
      <c r="E206" s="1254"/>
      <c r="F206" s="1241"/>
    </row>
    <row r="207" spans="1:6">
      <c r="A207" s="502"/>
      <c r="B207" s="433" t="s">
        <v>523</v>
      </c>
      <c r="C207" s="433"/>
      <c r="D207" s="434"/>
      <c r="E207" s="1278"/>
      <c r="F207" s="1236"/>
    </row>
    <row r="208" spans="1:6">
      <c r="A208" s="502"/>
      <c r="B208" s="433" t="s">
        <v>524</v>
      </c>
      <c r="C208" s="433"/>
      <c r="D208" s="434"/>
      <c r="E208" s="1278"/>
      <c r="F208" s="1236"/>
    </row>
    <row r="209" spans="1:6">
      <c r="A209" s="503"/>
      <c r="B209" s="436" t="s">
        <v>525</v>
      </c>
      <c r="C209" s="436" t="s">
        <v>176</v>
      </c>
      <c r="D209" s="437">
        <v>1</v>
      </c>
      <c r="E209" s="1238">
        <v>0</v>
      </c>
      <c r="F209" s="1245">
        <f>D209*E209</f>
        <v>0</v>
      </c>
    </row>
    <row r="210" spans="1:6">
      <c r="A210" s="513" t="s">
        <v>576</v>
      </c>
      <c r="B210" s="443" t="s">
        <v>526</v>
      </c>
      <c r="C210" s="443" t="s">
        <v>176</v>
      </c>
      <c r="D210" s="444">
        <v>1</v>
      </c>
      <c r="E210" s="1247">
        <v>0</v>
      </c>
      <c r="F210" s="1245">
        <f>D210*E210</f>
        <v>0</v>
      </c>
    </row>
    <row r="211" spans="1:6">
      <c r="A211" s="513" t="s">
        <v>577</v>
      </c>
      <c r="B211" s="443" t="s">
        <v>540</v>
      </c>
      <c r="C211" s="443" t="s">
        <v>176</v>
      </c>
      <c r="D211" s="444">
        <v>1</v>
      </c>
      <c r="E211" s="1247">
        <v>0</v>
      </c>
      <c r="F211" s="1245">
        <f>D211*E211</f>
        <v>0</v>
      </c>
    </row>
    <row r="212" spans="1:6" ht="52.8">
      <c r="A212" s="498" t="s">
        <v>578</v>
      </c>
      <c r="B212" s="438" t="s">
        <v>541</v>
      </c>
      <c r="C212" s="439"/>
      <c r="D212" s="440"/>
      <c r="E212" s="1240"/>
      <c r="F212" s="1241"/>
    </row>
    <row r="213" spans="1:6">
      <c r="A213" s="502"/>
      <c r="B213" s="965" t="s">
        <v>530</v>
      </c>
      <c r="C213" s="966"/>
      <c r="D213" s="967"/>
      <c r="E213" s="1242"/>
      <c r="F213" s="1236"/>
    </row>
    <row r="214" spans="1:6">
      <c r="A214" s="502"/>
      <c r="B214" s="1006" t="s">
        <v>531</v>
      </c>
      <c r="C214" s="966"/>
      <c r="D214" s="967"/>
      <c r="E214" s="1242"/>
      <c r="F214" s="1236"/>
    </row>
    <row r="215" spans="1:6" ht="26.4">
      <c r="A215" s="502"/>
      <c r="B215" s="965" t="s">
        <v>542</v>
      </c>
      <c r="C215" s="966"/>
      <c r="D215" s="967"/>
      <c r="E215" s="1242"/>
      <c r="F215" s="1236"/>
    </row>
    <row r="216" spans="1:6" ht="26.4">
      <c r="A216" s="502"/>
      <c r="B216" s="965" t="s">
        <v>543</v>
      </c>
      <c r="C216" s="966"/>
      <c r="D216" s="967"/>
      <c r="E216" s="1242"/>
      <c r="F216" s="1237"/>
    </row>
    <row r="217" spans="1:6" ht="40.200000000000003" thickBot="1">
      <c r="A217" s="502"/>
      <c r="B217" s="965" t="s">
        <v>544</v>
      </c>
      <c r="C217" s="966" t="s">
        <v>176</v>
      </c>
      <c r="D217" s="967">
        <v>1</v>
      </c>
      <c r="E217" s="1242">
        <v>0</v>
      </c>
      <c r="F217" s="1245">
        <f>D217*E217</f>
        <v>0</v>
      </c>
    </row>
    <row r="218" spans="1:6" ht="14.4" thickTop="1" thickBot="1">
      <c r="A218" s="514"/>
      <c r="B218" s="450" t="s">
        <v>545</v>
      </c>
      <c r="C218" s="451"/>
      <c r="D218" s="451"/>
      <c r="E218" s="451"/>
      <c r="F218" s="1256">
        <f>SUM(F186:F217)</f>
        <v>0</v>
      </c>
    </row>
    <row r="219" spans="1:6" ht="14.4" thickTop="1" thickBot="1">
      <c r="A219" s="501" t="s">
        <v>579</v>
      </c>
      <c r="B219" s="1398" t="s">
        <v>546</v>
      </c>
      <c r="C219" s="1399"/>
      <c r="D219" s="1399"/>
      <c r="E219" s="1399"/>
      <c r="F219" s="1400"/>
    </row>
    <row r="220" spans="1:6" ht="27" thickTop="1">
      <c r="A220" s="515" t="s">
        <v>580</v>
      </c>
      <c r="B220" s="484" t="s">
        <v>547</v>
      </c>
      <c r="C220" s="485" t="s">
        <v>140</v>
      </c>
      <c r="D220" s="486"/>
      <c r="E220" s="1280"/>
      <c r="F220" s="1128">
        <v>0</v>
      </c>
    </row>
    <row r="221" spans="1:6" ht="52.8">
      <c r="A221" s="393" t="s">
        <v>581</v>
      </c>
      <c r="B221" s="379" t="s">
        <v>548</v>
      </c>
      <c r="C221" s="487" t="s">
        <v>140</v>
      </c>
      <c r="D221" s="488"/>
      <c r="E221" s="1281"/>
      <c r="F221" s="1128">
        <v>0</v>
      </c>
    </row>
    <row r="222" spans="1:6" ht="52.8">
      <c r="A222" s="393" t="s">
        <v>582</v>
      </c>
      <c r="B222" s="379" t="s">
        <v>549</v>
      </c>
      <c r="C222" s="7" t="s">
        <v>176</v>
      </c>
      <c r="D222" s="7">
        <v>1</v>
      </c>
      <c r="E222" s="1078">
        <v>0</v>
      </c>
      <c r="F222" s="1128">
        <f>D222*E222</f>
        <v>0</v>
      </c>
    </row>
    <row r="223" spans="1:6" ht="52.8">
      <c r="A223" s="393" t="s">
        <v>583</v>
      </c>
      <c r="B223" s="379" t="s">
        <v>550</v>
      </c>
      <c r="C223" s="7" t="s">
        <v>176</v>
      </c>
      <c r="D223" s="7">
        <v>2</v>
      </c>
      <c r="E223" s="1078">
        <v>0</v>
      </c>
      <c r="F223" s="1128">
        <f t="shared" ref="F223:F224" si="8">D223*E223</f>
        <v>0</v>
      </c>
    </row>
    <row r="224" spans="1:6" ht="66.599999999999994" thickBot="1">
      <c r="A224" s="365" t="s">
        <v>584</v>
      </c>
      <c r="B224" s="378" t="s">
        <v>551</v>
      </c>
      <c r="C224" s="4" t="s">
        <v>176</v>
      </c>
      <c r="D224" s="4">
        <v>2</v>
      </c>
      <c r="E224" s="1124">
        <v>0</v>
      </c>
      <c r="F224" s="1128">
        <f t="shared" si="8"/>
        <v>0</v>
      </c>
    </row>
    <row r="225" spans="1:6" ht="13.8" thickBot="1">
      <c r="A225" s="489"/>
      <c r="B225" s="1401" t="s">
        <v>596</v>
      </c>
      <c r="C225" s="1402"/>
      <c r="D225" s="1402"/>
      <c r="E225" s="1402"/>
      <c r="F225" s="1282">
        <f>SUM(F220:F224)</f>
        <v>0</v>
      </c>
    </row>
    <row r="226" spans="1:6" ht="14.4" thickTop="1" thickBot="1">
      <c r="A226" s="501" t="s">
        <v>585</v>
      </c>
      <c r="B226" s="1398" t="s">
        <v>552</v>
      </c>
      <c r="C226" s="1399"/>
      <c r="D226" s="1399"/>
      <c r="E226" s="1399"/>
      <c r="F226" s="1400"/>
    </row>
    <row r="227" spans="1:6" ht="66.599999999999994" thickTop="1">
      <c r="A227" s="365" t="s">
        <v>586</v>
      </c>
      <c r="B227" s="378" t="s">
        <v>553</v>
      </c>
      <c r="C227" s="4" t="s">
        <v>176</v>
      </c>
      <c r="D227" s="4">
        <v>12</v>
      </c>
      <c r="E227" s="1124">
        <v>0</v>
      </c>
      <c r="F227" s="1125">
        <f>D227*E227</f>
        <v>0</v>
      </c>
    </row>
    <row r="228" spans="1:6" ht="79.2">
      <c r="A228" s="365" t="s">
        <v>587</v>
      </c>
      <c r="B228" s="378" t="s">
        <v>554</v>
      </c>
      <c r="C228" s="4" t="s">
        <v>174</v>
      </c>
      <c r="D228" s="4">
        <v>140</v>
      </c>
      <c r="E228" s="1124">
        <v>0</v>
      </c>
      <c r="F228" s="1125">
        <f>D228*E228</f>
        <v>0</v>
      </c>
    </row>
    <row r="229" spans="1:6" ht="26.4">
      <c r="A229" s="365" t="s">
        <v>588</v>
      </c>
      <c r="B229" s="379" t="s">
        <v>555</v>
      </c>
      <c r="C229" s="4" t="s">
        <v>253</v>
      </c>
      <c r="D229" s="490">
        <v>320</v>
      </c>
      <c r="E229" s="1124">
        <v>0</v>
      </c>
      <c r="F229" s="1125">
        <f t="shared" ref="F229:F230" si="9">D229*E229</f>
        <v>0</v>
      </c>
    </row>
    <row r="230" spans="1:6" ht="13.8" thickBot="1">
      <c r="A230" s="365" t="s">
        <v>589</v>
      </c>
      <c r="B230" s="379" t="s">
        <v>556</v>
      </c>
      <c r="C230" s="7" t="s">
        <v>192</v>
      </c>
      <c r="D230" s="490">
        <v>1</v>
      </c>
      <c r="E230" s="1124">
        <v>0</v>
      </c>
      <c r="F230" s="1125">
        <f t="shared" si="9"/>
        <v>0</v>
      </c>
    </row>
    <row r="231" spans="1:6" ht="13.8" thickBot="1">
      <c r="A231" s="489"/>
      <c r="B231" s="1401" t="s">
        <v>597</v>
      </c>
      <c r="C231" s="1402"/>
      <c r="D231" s="1402"/>
      <c r="E231" s="1402"/>
      <c r="F231" s="1282">
        <f>SUM(F227:F230)</f>
        <v>0</v>
      </c>
    </row>
    <row r="234" spans="1:6" ht="13.8" thickBot="1"/>
    <row r="235" spans="1:6" ht="13.8" thickBot="1">
      <c r="A235" s="353" t="s">
        <v>590</v>
      </c>
      <c r="B235" s="354" t="s">
        <v>558</v>
      </c>
      <c r="C235" s="516"/>
      <c r="D235" s="517"/>
      <c r="E235" s="518"/>
      <c r="F235" s="1283"/>
    </row>
    <row r="236" spans="1:6" ht="13.8" thickBot="1">
      <c r="A236" s="353" t="s">
        <v>559</v>
      </c>
      <c r="B236" s="354" t="str">
        <f>B7</f>
        <v>ИНСТАЛАЦИЈА ХЛАЂЕЊА</v>
      </c>
      <c r="C236" s="516"/>
      <c r="D236" s="517"/>
      <c r="E236" s="518"/>
      <c r="F236" s="1283">
        <f>F44</f>
        <v>0</v>
      </c>
    </row>
    <row r="237" spans="1:6" ht="13.8" thickBot="1">
      <c r="A237" s="353" t="s">
        <v>163</v>
      </c>
      <c r="B237" s="527" t="str">
        <f>B45</f>
        <v>ИНСТАЛАЦИЈА ГРЕЈАЊА</v>
      </c>
      <c r="C237" s="528"/>
      <c r="D237" s="528"/>
      <c r="E237" s="529"/>
      <c r="F237" s="1283">
        <f>F76</f>
        <v>0</v>
      </c>
    </row>
    <row r="238" spans="1:6" ht="27" thickBot="1">
      <c r="A238" s="353" t="s">
        <v>258</v>
      </c>
      <c r="B238" s="524" t="str">
        <f>B77</f>
        <v>РАДИЈАТОРИ ''FAN COIL'' УРЕЂАЈИ И АРМАТУРА</v>
      </c>
      <c r="C238" s="525"/>
      <c r="D238" s="525"/>
      <c r="E238" s="526"/>
      <c r="F238" s="1204">
        <f>F107</f>
        <v>0</v>
      </c>
    </row>
    <row r="239" spans="1:6" ht="13.8" thickBot="1">
      <c r="A239" s="353" t="s">
        <v>395</v>
      </c>
      <c r="B239" s="524" t="str">
        <f>B108</f>
        <v>ВЕНТИЛАЦИЈА</v>
      </c>
      <c r="C239" s="525"/>
      <c r="D239" s="525"/>
      <c r="E239" s="530"/>
      <c r="F239" s="1204">
        <f>F180</f>
        <v>0</v>
      </c>
    </row>
    <row r="240" spans="1:6" ht="13.8" thickBot="1">
      <c r="A240" s="353" t="s">
        <v>557</v>
      </c>
      <c r="B240" s="525" t="str">
        <f>B181</f>
        <v>AUTOMATIKA</v>
      </c>
      <c r="C240" s="525"/>
      <c r="D240" s="525"/>
      <c r="E240" s="530"/>
      <c r="F240" s="1204">
        <f>F218</f>
        <v>0</v>
      </c>
    </row>
    <row r="241" spans="1:6" ht="13.8" thickBot="1">
      <c r="A241" s="353" t="s">
        <v>579</v>
      </c>
      <c r="B241" s="525" t="str">
        <f>B219</f>
        <v>ЗАРШНИ  РАДОВИ</v>
      </c>
      <c r="C241" s="525"/>
      <c r="D241" s="525"/>
      <c r="E241" s="530"/>
      <c r="F241" s="1204">
        <f>F225</f>
        <v>0</v>
      </c>
    </row>
    <row r="242" spans="1:6" ht="13.8" thickBot="1">
      <c r="A242" s="353" t="s">
        <v>585</v>
      </c>
      <c r="B242" s="525" t="str">
        <f>B226</f>
        <v>ДЕМОНТАЖНИ РАДОВИ</v>
      </c>
      <c r="C242" s="525"/>
      <c r="D242" s="525"/>
      <c r="E242" s="530"/>
      <c r="F242" s="1204">
        <f>F231</f>
        <v>0</v>
      </c>
    </row>
    <row r="243" spans="1:6" ht="18.75" customHeight="1" thickBot="1">
      <c r="A243" s="531"/>
      <c r="B243" s="525"/>
      <c r="C243" s="525"/>
      <c r="D243" s="525"/>
      <c r="E243" s="530"/>
      <c r="F243" s="1204"/>
    </row>
    <row r="244" spans="1:6" ht="18.75" customHeight="1" thickBot="1">
      <c r="A244" s="519"/>
      <c r="B244" s="321" t="s">
        <v>591</v>
      </c>
      <c r="C244" s="520"/>
      <c r="D244" s="521"/>
      <c r="E244" s="522"/>
      <c r="F244" s="1202">
        <f>SUM(F235:F242)</f>
        <v>0</v>
      </c>
    </row>
  </sheetData>
  <sheetProtection algorithmName="SHA-512" hashValue="K22I1zlh6m58dL9+zAt5R5OvmuSVWUobRD8JH9868bluXGju85dPXCXQoe+/b0c6g6FtIQ66b1VRTPxhnUoQfA==" saltValue="p+oL5rrbE73G6VLK+/9wbQ==" spinCount="100000" sheet="1" objects="1" scenarios="1"/>
  <mergeCells count="11">
    <mergeCell ref="A5:A6"/>
    <mergeCell ref="B5:B6"/>
    <mergeCell ref="C5:C6"/>
    <mergeCell ref="A1:F1"/>
    <mergeCell ref="B4:F4"/>
    <mergeCell ref="A2:F2"/>
    <mergeCell ref="B108:F108"/>
    <mergeCell ref="B219:F219"/>
    <mergeCell ref="B225:E225"/>
    <mergeCell ref="B226:F226"/>
    <mergeCell ref="B231:E231"/>
  </mergeCells>
  <pageMargins left="0.70866141732283472" right="0.31496062992125984" top="0.74803149606299213" bottom="0.55118110236220474" header="0.31496062992125984" footer="0.31496062992125984"/>
  <pageSetup orientation="portrait" horizontalDpi="4294967294" verticalDpi="4294967294" r:id="rId1"/>
  <headerFooter>
    <oddFooter>&amp;CРеконструкција амфитеатра</oddFooter>
  </headerFooter>
  <rowBreaks count="2" manualBreakCount="2">
    <brk id="76" max="16383" man="1"/>
    <brk id="14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7"/>
  <sheetViews>
    <sheetView showZeros="0" tabSelected="1" view="pageBreakPreview" topLeftCell="A4" zoomScaleNormal="100" zoomScaleSheetLayoutView="100" workbookViewId="0">
      <selection activeCell="A7" sqref="A7:F7"/>
    </sheetView>
  </sheetViews>
  <sheetFormatPr defaultColWidth="9.109375" defaultRowHeight="13.2"/>
  <cols>
    <col min="1" max="1" width="9.6640625" style="9" customWidth="1"/>
    <col min="2" max="2" width="36.44140625" style="9" customWidth="1"/>
    <col min="3" max="3" width="5.6640625" style="9" customWidth="1"/>
    <col min="4" max="4" width="9.6640625" style="9" customWidth="1"/>
    <col min="5" max="5" width="9.5546875" style="9" customWidth="1"/>
    <col min="6" max="6" width="21.109375" style="9" customWidth="1"/>
    <col min="7" max="7" width="1.6640625" style="9" customWidth="1"/>
    <col min="8" max="8" width="1.5546875" style="49" customWidth="1"/>
    <col min="9" max="9" width="6" style="49" customWidth="1"/>
    <col min="10" max="16384" width="9.109375" style="49"/>
  </cols>
  <sheetData>
    <row r="1" spans="1:6" ht="18" customHeight="1">
      <c r="A1" s="532"/>
      <c r="B1" s="533"/>
      <c r="C1" s="348"/>
      <c r="D1" s="534"/>
      <c r="E1" s="110"/>
      <c r="F1" s="110"/>
    </row>
    <row r="2" spans="1:6">
      <c r="A2" s="532"/>
      <c r="B2" s="533"/>
      <c r="C2" s="348"/>
      <c r="D2" s="534"/>
      <c r="E2" s="110"/>
      <c r="F2" s="110"/>
    </row>
    <row r="3" spans="1:6">
      <c r="A3" s="134"/>
      <c r="B3" s="134"/>
      <c r="C3" s="134"/>
      <c r="D3" s="534"/>
      <c r="E3" s="110"/>
      <c r="F3" s="110"/>
    </row>
    <row r="4" spans="1:6">
      <c r="A4" s="134"/>
      <c r="B4" s="134"/>
      <c r="C4" s="134"/>
      <c r="D4" s="534"/>
      <c r="E4" s="110"/>
      <c r="F4" s="110"/>
    </row>
    <row r="5" spans="1:6" ht="15.6">
      <c r="A5" s="134"/>
      <c r="B5" s="535"/>
      <c r="C5" s="134"/>
      <c r="D5" s="536"/>
      <c r="E5" s="534"/>
      <c r="F5" s="110"/>
    </row>
    <row r="6" spans="1:6" ht="15.6">
      <c r="A6" s="134"/>
      <c r="B6" s="535"/>
      <c r="C6" s="134"/>
      <c r="D6" s="536"/>
      <c r="E6" s="534"/>
      <c r="F6" s="110"/>
    </row>
    <row r="7" spans="1:6" ht="51.75" customHeight="1">
      <c r="A7" s="1315" t="s">
        <v>604</v>
      </c>
      <c r="B7" s="1316"/>
      <c r="C7" s="1316"/>
      <c r="D7" s="1316"/>
      <c r="E7" s="1316"/>
      <c r="F7" s="1316"/>
    </row>
    <row r="8" spans="1:6" ht="15.6">
      <c r="A8" s="134"/>
      <c r="B8" s="535"/>
      <c r="C8" s="134"/>
      <c r="D8" s="536"/>
      <c r="E8" s="534"/>
      <c r="F8" s="110"/>
    </row>
    <row r="9" spans="1:6" ht="16.2" thickBot="1">
      <c r="A9" s="134"/>
      <c r="B9" s="535"/>
      <c r="C9" s="134"/>
      <c r="D9" s="536"/>
      <c r="E9" s="534"/>
      <c r="F9" s="110"/>
    </row>
    <row r="10" spans="1:6" ht="21.75" customHeight="1" thickTop="1" thickBot="1">
      <c r="A10" s="537" t="s">
        <v>605</v>
      </c>
      <c r="B10" s="1413" t="s">
        <v>598</v>
      </c>
      <c r="C10" s="1413"/>
      <c r="D10" s="1413"/>
      <c r="E10" s="1413"/>
      <c r="F10" s="1414"/>
    </row>
    <row r="11" spans="1:6" ht="12.75" customHeight="1" thickTop="1">
      <c r="A11" s="1415"/>
      <c r="B11" s="1415"/>
      <c r="C11" s="1415"/>
      <c r="D11" s="1415"/>
      <c r="E11" s="1415"/>
      <c r="F11" s="1415"/>
    </row>
    <row r="12" spans="1:6" ht="6.75" customHeight="1" thickBot="1">
      <c r="A12" s="1416"/>
      <c r="B12" s="1417"/>
      <c r="C12" s="1417"/>
      <c r="D12" s="1417"/>
      <c r="E12" s="1417"/>
      <c r="F12" s="1418"/>
    </row>
    <row r="13" spans="1:6" ht="23.25" customHeight="1" thickTop="1" thickBot="1">
      <c r="A13" s="538" t="s">
        <v>559</v>
      </c>
      <c r="B13" s="1407" t="s">
        <v>599</v>
      </c>
      <c r="C13" s="1407"/>
      <c r="D13" s="1407"/>
      <c r="E13" s="1407"/>
      <c r="F13" s="1284">
        <f>'01_АРХИТЕКТУРА'!F1186</f>
        <v>0</v>
      </c>
    </row>
    <row r="14" spans="1:6" ht="26.25" customHeight="1" thickTop="1" thickBot="1">
      <c r="A14" s="538" t="s">
        <v>163</v>
      </c>
      <c r="B14" s="1407" t="s">
        <v>164</v>
      </c>
      <c r="C14" s="1407"/>
      <c r="D14" s="1407"/>
      <c r="E14" s="1407"/>
      <c r="F14" s="1285">
        <f>'02_ХИДРОТЕХНИЧКЕ ИНСТАЛАЦИЈЕ'!F152</f>
        <v>0</v>
      </c>
    </row>
    <row r="15" spans="1:6" ht="24.75" customHeight="1" thickTop="1" thickBot="1">
      <c r="A15" s="538" t="s">
        <v>258</v>
      </c>
      <c r="B15" s="1407" t="s">
        <v>600</v>
      </c>
      <c r="C15" s="1407"/>
      <c r="D15" s="1407"/>
      <c r="E15" s="1407"/>
      <c r="F15" s="1285">
        <f>'03_ЕЛЕКТРОЕНЕРГЕТСКЕ ИНСТАЛАЦИЈ'!F194</f>
        <v>0</v>
      </c>
    </row>
    <row r="16" spans="1:6" ht="30" customHeight="1" thickTop="1" thickBot="1">
      <c r="A16" s="538" t="s">
        <v>395</v>
      </c>
      <c r="B16" s="1407" t="s">
        <v>601</v>
      </c>
      <c r="C16" s="1407"/>
      <c r="D16" s="1407"/>
      <c r="E16" s="1407"/>
      <c r="F16" s="1286">
        <f>'04_ТЕЛЕКОМУНИКАЦИОНЕ ИНСТАЛАЦИЈ'!F100</f>
        <v>0</v>
      </c>
    </row>
    <row r="17" spans="1:6" ht="30.75" customHeight="1" thickTop="1" thickBot="1">
      <c r="A17" s="539" t="s">
        <v>557</v>
      </c>
      <c r="B17" s="1407" t="s">
        <v>602</v>
      </c>
      <c r="C17" s="1407"/>
      <c r="D17" s="1407"/>
      <c r="E17" s="1407"/>
      <c r="F17" s="1286">
        <f>'05_ТЕРМОТЕХНИЧКЕ ИНСТАЛАЦИЈЕ'!F244</f>
        <v>0</v>
      </c>
    </row>
    <row r="18" spans="1:6" ht="22.5" customHeight="1" thickTop="1" thickBot="1">
      <c r="A18" s="538" t="s">
        <v>579</v>
      </c>
      <c r="B18" s="1408" t="s">
        <v>603</v>
      </c>
      <c r="C18" s="1409"/>
      <c r="D18" s="1409"/>
      <c r="E18" s="1410"/>
      <c r="F18" s="1286">
        <v>0</v>
      </c>
    </row>
    <row r="19" spans="1:6" ht="16.2" thickTop="1" thickBot="1">
      <c r="A19" s="540"/>
      <c r="B19" s="1411"/>
      <c r="C19" s="1412"/>
      <c r="D19" s="1412"/>
      <c r="E19" s="1412"/>
      <c r="F19" s="1287"/>
    </row>
    <row r="20" spans="1:6" ht="20.25" customHeight="1" thickTop="1" thickBot="1">
      <c r="A20" s="541"/>
      <c r="B20" s="542"/>
      <c r="C20" s="543"/>
      <c r="D20" s="544"/>
      <c r="E20" s="545" t="s">
        <v>168</v>
      </c>
      <c r="F20" s="1287">
        <f>SUM(F13:F18)</f>
        <v>0</v>
      </c>
    </row>
    <row r="21" spans="1:6" ht="16.2" thickTop="1">
      <c r="B21" s="546"/>
      <c r="D21" s="86"/>
      <c r="E21" s="110"/>
      <c r="F21" s="110"/>
    </row>
    <row r="22" spans="1:6" ht="15.6">
      <c r="A22" s="134"/>
      <c r="B22" s="535"/>
      <c r="C22" s="134"/>
      <c r="D22" s="86"/>
      <c r="E22" s="110"/>
      <c r="F22" s="110"/>
    </row>
    <row r="23" spans="1:6" ht="15.6">
      <c r="A23" s="134"/>
      <c r="B23" s="535"/>
      <c r="C23" s="134"/>
      <c r="D23" s="86"/>
      <c r="E23" s="110"/>
      <c r="F23" s="110"/>
    </row>
    <row r="27" spans="1:6">
      <c r="B27" s="547"/>
    </row>
  </sheetData>
  <sheetProtection algorithmName="SHA-512" hashValue="hwWk6PdJCHNimKi3IOWPE4ik2YODBxW3U33NxkM7A3Hdl+u2oWicPbPGbsvY4ngbYLI/LZ3W/PtOOwLmTV6Ttw==" saltValue="B85OwCau0gwzh2MKngQZRg==" spinCount="100000" sheet="1" objects="1" scenarios="1"/>
  <mergeCells count="11">
    <mergeCell ref="B14:E14"/>
    <mergeCell ref="A7:F7"/>
    <mergeCell ref="B10:F10"/>
    <mergeCell ref="A11:F11"/>
    <mergeCell ref="A12:F12"/>
    <mergeCell ref="B13:E13"/>
    <mergeCell ref="B15:E15"/>
    <mergeCell ref="B16:E16"/>
    <mergeCell ref="B17:E17"/>
    <mergeCell ref="B18:E18"/>
    <mergeCell ref="B19:E19"/>
  </mergeCells>
  <pageMargins left="0.70866141732283472" right="0.70866141732283472" top="0.74803149606299213" bottom="0.74803149606299213" header="0.31496062992125984" footer="0.31496062992125984"/>
  <pageSetup scale="99" orientation="portrait" horizontalDpi="4294967294" verticalDpi="4294967294" r:id="rId1"/>
  <headerFooter>
    <oddFooter>&amp;CРеконструкција амфитеатра</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7</vt:i4>
      </vt:variant>
    </vt:vector>
  </HeadingPairs>
  <TitlesOfParts>
    <vt:vector size="13" baseType="lpstr">
      <vt:lpstr>01_АРХИТЕКТУРА</vt:lpstr>
      <vt:lpstr>02_ХИДРОТЕХНИЧКЕ ИНСТАЛАЦИЈЕ</vt:lpstr>
      <vt:lpstr>03_ЕЛЕКТРОЕНЕРГЕТСКЕ ИНСТАЛАЦИЈ</vt:lpstr>
      <vt:lpstr>04_ТЕЛЕКОМУНИКАЦИОНЕ ИНСТАЛАЦИЈ</vt:lpstr>
      <vt:lpstr>05_ТЕРМОТЕХНИЧКЕ ИНСТАЛАЦИЈЕ</vt:lpstr>
      <vt:lpstr>ЗБИРНА РЕКАПИТУЛАЦИЈА</vt:lpstr>
      <vt:lpstr>'02_ХИДРОТЕХНИЧКЕ ИНСТАЛАЦИЈЕ'!Print_Area</vt:lpstr>
      <vt:lpstr>'03_ЕЛЕКТРОЕНЕРГЕТСКЕ ИНСТАЛАЦИЈ'!Print_Area</vt:lpstr>
      <vt:lpstr>'01_АРХИТЕКТУРА'!Print_Titles</vt:lpstr>
      <vt:lpstr>'02_ХИДРОТЕХНИЧКЕ ИНСТАЛАЦИЈЕ'!Print_Titles</vt:lpstr>
      <vt:lpstr>'03_ЕЛЕКТРОЕНЕРГЕТСКЕ ИНСТАЛАЦИЈ'!Print_Titles</vt:lpstr>
      <vt:lpstr>'04_ТЕЛЕКОМУНИКАЦИОНЕ ИНСТАЛАЦИЈ'!Print_Titles</vt:lpstr>
      <vt:lpstr>'05_ТЕРМОТЕХНИЧКЕ ИНСТАЛАЦИЈЕ'!Print_Titles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predmer instalacija</dc:title>
  <dc:creator>Kisic Snezana</dc:creator>
  <cp:lastModifiedBy>Suzana Mitic</cp:lastModifiedBy>
  <cp:lastPrinted>2018-01-18T13:11:05Z</cp:lastPrinted>
  <dcterms:created xsi:type="dcterms:W3CDTF">1996-12-26T11:58:47Z</dcterms:created>
  <dcterms:modified xsi:type="dcterms:W3CDTF">2018-01-18T13:53:22Z</dcterms:modified>
</cp:coreProperties>
</file>