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730"/>
  <workbookPr defaultThemeVersion="124226"/>
  <mc:AlternateContent xmlns:mc="http://schemas.openxmlformats.org/markup-compatibility/2006">
    <mc:Choice Requires="x15">
      <x15ac:absPath xmlns:x15ac="http://schemas.microsoft.com/office/spreadsheetml/2010/11/ac" url="D:\Suzana\Urgentni centar\Tenderska dokumentacija_PZI\Obrazac_strukture _cena\"/>
    </mc:Choice>
  </mc:AlternateContent>
  <bookViews>
    <workbookView xWindow="-108" yWindow="12" windowWidth="19260" windowHeight="4476" tabRatio="580" xr2:uid="{00000000-000D-0000-FFFF-FFFF00000000}"/>
  </bookViews>
  <sheets>
    <sheet name="Санација фасаде" sheetId="8" r:id="rId1"/>
  </sheets>
  <definedNames>
    <definedName name="OLE_LINK3" localSheetId="0">'Санација фасаде'!#REF!</definedName>
    <definedName name="_xlnm.Print_Area" localSheetId="0">'Санација фасаде'!$A$1:$F$1007</definedName>
    <definedName name="_xlnm.Print_Titles" localSheetId="0">'Санација фасаде'!$4:$5</definedName>
    <definedName name="ukupno_a">#REF!</definedName>
    <definedName name="ukupno_b">#REF!</definedName>
    <definedName name="ukupno_c">#REF!</definedName>
    <definedName name="ukupno_d">#REF!</definedName>
    <definedName name="ukupno_e">#REF!</definedName>
    <definedName name="ukupno_f">#REF!</definedName>
    <definedName name="ukupno_grom">#REF!</definedName>
  </definedNames>
  <calcPr calcId="171027"/>
</workbook>
</file>

<file path=xl/calcChain.xml><?xml version="1.0" encoding="utf-8"?>
<calcChain xmlns="http://schemas.openxmlformats.org/spreadsheetml/2006/main">
  <c r="F985" i="8" l="1"/>
  <c r="D935" i="8" l="1"/>
  <c r="D851" i="8"/>
  <c r="D13" i="8"/>
  <c r="F935" i="8" l="1"/>
  <c r="B1001" i="8"/>
  <c r="D980" i="8" l="1"/>
  <c r="D978" i="8"/>
  <c r="D982" i="8" l="1"/>
  <c r="F982" i="8" s="1"/>
  <c r="F47" i="8"/>
  <c r="F48" i="8"/>
  <c r="F874" i="8" l="1"/>
  <c r="F875" i="8"/>
  <c r="F95" i="8"/>
  <c r="F96" i="8"/>
  <c r="D456" i="8" l="1"/>
  <c r="D820" i="8"/>
  <c r="F820" i="8" s="1"/>
  <c r="F944" i="8"/>
  <c r="F973" i="8"/>
  <c r="F456" i="8" l="1"/>
  <c r="D810" i="8"/>
  <c r="D929" i="8"/>
  <c r="D922" i="8"/>
  <c r="D915" i="8"/>
  <c r="D908" i="8"/>
  <c r="F901" i="8"/>
  <c r="D866" i="8"/>
  <c r="F896" i="8"/>
  <c r="F895" i="8"/>
  <c r="F894" i="8"/>
  <c r="F893" i="8"/>
  <c r="F892" i="8"/>
  <c r="F884" i="8"/>
  <c r="F883" i="8"/>
  <c r="F882" i="8"/>
  <c r="F881" i="8"/>
  <c r="F880" i="8"/>
  <c r="F879" i="8"/>
  <c r="F877" i="8"/>
  <c r="F876" i="8"/>
  <c r="F873" i="8"/>
  <c r="D844" i="8"/>
  <c r="D446" i="8"/>
  <c r="D445" i="8"/>
  <c r="D724" i="8"/>
  <c r="D681" i="8"/>
  <c r="F810" i="8" l="1"/>
  <c r="F929" i="8"/>
  <c r="F922" i="8"/>
  <c r="F915" i="8"/>
  <c r="F908" i="8"/>
  <c r="F866" i="8"/>
  <c r="D448" i="8"/>
  <c r="F851" i="8"/>
  <c r="F724" i="8"/>
  <c r="F651" i="8" l="1"/>
  <c r="F649" i="8"/>
  <c r="F647" i="8"/>
  <c r="F645" i="8"/>
  <c r="F643" i="8"/>
  <c r="F641" i="8"/>
  <c r="F639" i="8"/>
  <c r="F637" i="8"/>
  <c r="F635" i="8"/>
  <c r="F633" i="8"/>
  <c r="F631" i="8"/>
  <c r="F629" i="8"/>
  <c r="F627" i="8"/>
  <c r="F625" i="8"/>
  <c r="F623" i="8"/>
  <c r="F621" i="8"/>
  <c r="F619" i="8"/>
  <c r="F617" i="8"/>
  <c r="F615" i="8"/>
  <c r="F613" i="8"/>
  <c r="F611" i="8"/>
  <c r="F609" i="8"/>
  <c r="F607" i="8"/>
  <c r="F605" i="8"/>
  <c r="F603" i="8"/>
  <c r="F601" i="8"/>
  <c r="F599" i="8"/>
  <c r="F597" i="8"/>
  <c r="F595" i="8"/>
  <c r="F593" i="8"/>
  <c r="F591" i="8"/>
  <c r="F589" i="8"/>
  <c r="D561" i="8"/>
  <c r="D803" i="8"/>
  <c r="F653" i="8" l="1"/>
  <c r="F1001" i="8" s="1"/>
  <c r="F561" i="8"/>
  <c r="F803" i="8"/>
  <c r="F200" i="8" l="1"/>
  <c r="F198" i="8"/>
  <c r="F196" i="8"/>
  <c r="F194" i="8"/>
  <c r="F192" i="8"/>
  <c r="F190" i="8"/>
  <c r="F188" i="8"/>
  <c r="F186" i="8"/>
  <c r="F184" i="8"/>
  <c r="F182" i="8"/>
  <c r="F180" i="8"/>
  <c r="F178" i="8"/>
  <c r="F176" i="8"/>
  <c r="F174" i="8"/>
  <c r="F172" i="8"/>
  <c r="F170" i="8"/>
  <c r="F168" i="8"/>
  <c r="F166" i="8"/>
  <c r="F164" i="8"/>
  <c r="F162" i="8"/>
  <c r="F160" i="8"/>
  <c r="F158" i="8"/>
  <c r="F156" i="8"/>
  <c r="F154" i="8"/>
  <c r="F152" i="8"/>
  <c r="F150" i="8"/>
  <c r="F148" i="8"/>
  <c r="F146" i="8"/>
  <c r="F144" i="8"/>
  <c r="F142" i="8"/>
  <c r="F140" i="8"/>
  <c r="F138" i="8"/>
  <c r="B994" i="8"/>
  <c r="B995" i="8"/>
  <c r="B996" i="8"/>
  <c r="B997" i="8"/>
  <c r="B998" i="8"/>
  <c r="B999" i="8"/>
  <c r="B1000" i="8"/>
  <c r="B1002" i="8"/>
  <c r="B1003" i="8"/>
  <c r="B1004" i="8"/>
  <c r="F362" i="8"/>
  <c r="F50" i="8"/>
  <c r="F46" i="8"/>
  <c r="D211" i="8"/>
  <c r="D208" i="8"/>
  <c r="F116" i="8"/>
  <c r="F115" i="8"/>
  <c r="F114" i="8"/>
  <c r="F113" i="8"/>
  <c r="F112" i="8"/>
  <c r="F27" i="8"/>
  <c r="F104" i="8"/>
  <c r="F103" i="8"/>
  <c r="F102" i="8"/>
  <c r="F101" i="8"/>
  <c r="F100" i="8"/>
  <c r="F99" i="8"/>
  <c r="F98" i="8"/>
  <c r="D488" i="8"/>
  <c r="D472" i="8"/>
  <c r="D307" i="8"/>
  <c r="D470" i="8"/>
  <c r="D474" i="8" l="1"/>
  <c r="F208" i="8"/>
  <c r="F211" i="8"/>
  <c r="F448" i="8"/>
  <c r="D83" i="8" l="1"/>
  <c r="D86" i="8"/>
  <c r="D238" i="8"/>
  <c r="D791" i="8"/>
  <c r="D790" i="8"/>
  <c r="D747" i="8"/>
  <c r="D684" i="8"/>
  <c r="D687" i="8"/>
  <c r="D304" i="8"/>
  <c r="D662" i="8"/>
  <c r="D678" i="8"/>
  <c r="D698" i="8"/>
  <c r="D319" i="8"/>
  <c r="D289" i="8"/>
  <c r="D350" i="8"/>
  <c r="F698" i="8" l="1"/>
  <c r="F289" i="8"/>
  <c r="D88" i="8"/>
  <c r="D793" i="8"/>
  <c r="F793" i="8" s="1"/>
  <c r="F437" i="8" l="1"/>
  <c r="D744" i="8"/>
  <c r="D774" i="8"/>
  <c r="D771" i="8"/>
  <c r="D770" i="8"/>
  <c r="D768" i="8"/>
  <c r="D767" i="8"/>
  <c r="D766" i="8"/>
  <c r="D765" i="8"/>
  <c r="D764" i="8"/>
  <c r="D763" i="8"/>
  <c r="D762" i="8"/>
  <c r="D719" i="8"/>
  <c r="D718" i="8"/>
  <c r="D717" i="8"/>
  <c r="D714" i="8"/>
  <c r="F714" i="8" s="1"/>
  <c r="D255" i="8"/>
  <c r="D741" i="8"/>
  <c r="D738" i="8"/>
  <c r="D736" i="8"/>
  <c r="D16" i="8"/>
  <c r="D322" i="8"/>
  <c r="D677" i="8"/>
  <c r="D689" i="8" s="1"/>
  <c r="D491" i="8"/>
  <c r="D494" i="8"/>
  <c r="D733" i="8"/>
  <c r="D549" i="8"/>
  <c r="D541" i="8"/>
  <c r="F288" i="8"/>
  <c r="D534" i="8"/>
  <c r="D531" i="8"/>
  <c r="D522" i="8"/>
  <c r="D514" i="8"/>
  <c r="D749" i="8" l="1"/>
  <c r="D721" i="8"/>
  <c r="F721" i="8" s="1"/>
  <c r="D776" i="8"/>
  <c r="F776" i="8" s="1"/>
  <c r="F689" i="8"/>
  <c r="D324" i="8"/>
  <c r="F733" i="8"/>
  <c r="D496" i="8"/>
  <c r="F496" i="8" s="1"/>
  <c r="F549" i="8"/>
  <c r="F541" i="8"/>
  <c r="F534" i="8"/>
  <c r="F522" i="8"/>
  <c r="F531" i="8"/>
  <c r="F514" i="8"/>
  <c r="D859" i="8" l="1"/>
  <c r="F379" i="8"/>
  <c r="F859" i="8" l="1"/>
  <c r="D375" i="8" l="1"/>
  <c r="D506" i="8"/>
  <c r="D425" i="8"/>
  <c r="D404" i="8"/>
  <c r="D408" i="8"/>
  <c r="D433" i="8"/>
  <c r="D420" i="8"/>
  <c r="D418" i="8"/>
  <c r="D416" i="8"/>
  <c r="D414" i="8"/>
  <c r="D412" i="8"/>
  <c r="D410" i="8"/>
  <c r="D406" i="8"/>
  <c r="D393" i="8"/>
  <c r="D341" i="8"/>
  <c r="F506" i="8" l="1"/>
  <c r="F563" i="8" s="1"/>
  <c r="F425" i="8"/>
  <c r="D422" i="8"/>
  <c r="F422" i="8" s="1"/>
  <c r="D237" i="8"/>
  <c r="F219" i="8"/>
  <c r="F111" i="8"/>
  <c r="F110" i="8"/>
  <c r="F109" i="8"/>
  <c r="D337" i="8"/>
  <c r="D340" i="8"/>
  <c r="D334" i="8"/>
  <c r="D247" i="8"/>
  <c r="D249" i="8"/>
  <c r="D235" i="8"/>
  <c r="D261" i="8"/>
  <c r="F324" i="8" l="1"/>
  <c r="D309" i="8"/>
  <c r="D343" i="8" l="1"/>
  <c r="F343" i="8" s="1"/>
  <c r="D271" i="8"/>
  <c r="D270" i="8"/>
  <c r="D273" i="8" l="1"/>
  <c r="F273" i="8" s="1"/>
  <c r="D258" i="8"/>
  <c r="D252" i="8"/>
  <c r="F967" i="8"/>
  <c r="D263" i="8" l="1"/>
  <c r="F263" i="8" s="1"/>
  <c r="F252" i="8"/>
  <c r="D234" i="8" l="1"/>
  <c r="D233" i="8"/>
  <c r="D232" i="8"/>
  <c r="D231" i="8"/>
  <c r="D230" i="8"/>
  <c r="D229" i="8"/>
  <c r="D228" i="8"/>
  <c r="D227" i="8"/>
  <c r="D296" i="8"/>
  <c r="D73" i="8"/>
  <c r="D71" i="8"/>
  <c r="D69" i="8"/>
  <c r="D67" i="8"/>
  <c r="D65" i="8"/>
  <c r="D63" i="8"/>
  <c r="D61" i="8"/>
  <c r="D59" i="8"/>
  <c r="D57" i="8"/>
  <c r="D278" i="8"/>
  <c r="F130" i="8"/>
  <c r="F215" i="8"/>
  <c r="D240" i="8" l="1"/>
  <c r="F240" i="8" s="1"/>
  <c r="F278" i="8"/>
  <c r="D75" i="8"/>
  <c r="F309" i="8"/>
  <c r="F296" i="8"/>
  <c r="F125" i="8"/>
  <c r="F16" i="8"/>
  <c r="A995" i="8"/>
  <c r="A994" i="8"/>
  <c r="A364" i="8"/>
  <c r="A29" i="8"/>
  <c r="F88" i="8" l="1"/>
  <c r="F13" i="8"/>
  <c r="F29" i="8" s="1"/>
  <c r="F994" i="8" s="1"/>
  <c r="A1003" i="8" l="1"/>
  <c r="F963" i="8"/>
  <c r="F957" i="8"/>
  <c r="F358" i="8"/>
  <c r="F354" i="8"/>
  <c r="F39" i="8"/>
  <c r="F857" i="8"/>
  <c r="F835" i="8"/>
  <c r="A653" i="8"/>
  <c r="A1001" i="8" s="1"/>
  <c r="F830" i="8"/>
  <c r="A837" i="8"/>
  <c r="F891" i="8"/>
  <c r="F890" i="8"/>
  <c r="F889" i="8"/>
  <c r="F837" i="8" l="1"/>
  <c r="F1003" i="8" s="1"/>
  <c r="F350" i="8"/>
  <c r="F844" i="8"/>
  <c r="F987" i="8" s="1"/>
  <c r="F1004" i="8" l="1"/>
  <c r="F749" i="8" l="1"/>
  <c r="F494" i="8"/>
  <c r="F375" i="8"/>
  <c r="F474" i="8" l="1"/>
  <c r="F662" i="8"/>
  <c r="F433" i="8"/>
  <c r="F458" i="8" s="1"/>
  <c r="F381" i="8"/>
  <c r="F996" i="8" s="1"/>
  <c r="F498" i="8" l="1"/>
  <c r="F999" i="8" s="1"/>
  <c r="F1000" i="8"/>
  <c r="F393" i="8"/>
  <c r="F395" i="8" s="1"/>
  <c r="F997" i="8" s="1"/>
  <c r="A381" i="8"/>
  <c r="F998" i="8" l="1"/>
  <c r="F122" i="8"/>
  <c r="F94" i="8"/>
  <c r="F93" i="8"/>
  <c r="F92" i="8"/>
  <c r="F97" i="8"/>
  <c r="F75" i="8" l="1"/>
  <c r="F49" i="8" l="1"/>
  <c r="F364" i="8" s="1"/>
  <c r="F995" i="8" l="1"/>
  <c r="A998" i="8"/>
  <c r="A458" i="8"/>
  <c r="A498" i="8" l="1"/>
  <c r="A1004" i="8" l="1"/>
  <c r="A1000" i="8"/>
  <c r="A999" i="8"/>
  <c r="A987" i="8"/>
  <c r="A822" i="8"/>
  <c r="A563" i="8"/>
  <c r="A395" i="8"/>
  <c r="A1002" i="8"/>
  <c r="A996" i="8"/>
  <c r="F710" i="8" l="1"/>
  <c r="F822" i="8" s="1"/>
  <c r="F1002" i="8" l="1"/>
  <c r="F1006" i="8" s="1"/>
  <c r="A997" i="8" l="1"/>
</calcChain>
</file>

<file path=xl/sharedStrings.xml><?xml version="1.0" encoding="utf-8"?>
<sst xmlns="http://schemas.openxmlformats.org/spreadsheetml/2006/main" count="1074" uniqueCount="742">
  <si>
    <t>Обрачун по комаду.</t>
  </si>
  <si>
    <t>РАЗНИ РАДОВИ - укупно</t>
  </si>
  <si>
    <t>РАДОВИ ДЕМОНТАЖЕ И РУШЕЊА</t>
  </si>
  <si>
    <t>РАДОВИ ДЕМОНТАЖЕ И РУШЕЊА - укупно:</t>
  </si>
  <si>
    <t>ИЗОЛАТЕРСКИ РАДОВИ</t>
  </si>
  <si>
    <t>РАЗНИ РАДОВИ</t>
  </si>
  <si>
    <t>1.</t>
  </si>
  <si>
    <t>2.</t>
  </si>
  <si>
    <t>3.</t>
  </si>
  <si>
    <t>4.</t>
  </si>
  <si>
    <t>Бр.</t>
  </si>
  <si>
    <t>Количина</t>
  </si>
  <si>
    <t>ком</t>
  </si>
  <si>
    <t>ЗБИРНА РЕКАПИТУЛАЦИЈА</t>
  </si>
  <si>
    <t>Опис радова</t>
  </si>
  <si>
    <t>А</t>
  </si>
  <si>
    <t>Б</t>
  </si>
  <si>
    <t>АxБ</t>
  </si>
  <si>
    <t>Јед. мере</t>
  </si>
  <si>
    <t>м²</t>
  </si>
  <si>
    <t>м¹</t>
  </si>
  <si>
    <t>м³</t>
  </si>
  <si>
    <t>Обрачун по м².</t>
  </si>
  <si>
    <t>ИЗОЛАТЕРСКИ РАДОВИ - укупно</t>
  </si>
  <si>
    <t>Напомена:</t>
  </si>
  <si>
    <t>5.</t>
  </si>
  <si>
    <t>1.1.</t>
  </si>
  <si>
    <t>1.2.</t>
  </si>
  <si>
    <t>5.1.</t>
  </si>
  <si>
    <t>6.</t>
  </si>
  <si>
    <t>7.</t>
  </si>
  <si>
    <t>8.</t>
  </si>
  <si>
    <t>Обрачун по м²,  са одвозом шута на депонију.</t>
  </si>
  <si>
    <t>9.</t>
  </si>
  <si>
    <t>10.</t>
  </si>
  <si>
    <t>Обрачун по м¹.</t>
  </si>
  <si>
    <t>Радити у свему према спецификацији произвођача.</t>
  </si>
  <si>
    <t xml:space="preserve"> м¹</t>
  </si>
  <si>
    <t>ФАСАДЕРСКИ РАДОВИ</t>
  </si>
  <si>
    <t>ФАСАДЕРСКИ РАДОВИ - укупно</t>
  </si>
  <si>
    <t>ЛИМАРСКИ РАДОВИ</t>
  </si>
  <si>
    <t>ЛИМАРСКИ РАДОВИ - укупно</t>
  </si>
  <si>
    <t>ТЕРАЦЕРСКИ РАДОВИ</t>
  </si>
  <si>
    <t>ТЕРАЦЕРСКИ РАДОВИ - укупно</t>
  </si>
  <si>
    <t xml:space="preserve">Окапницу препустити за 3 цм или је препустити преко покривача. Испод лима поставити дашчану оплату д=24 мм, са слојем кровне лепенке, што је саставни део позиције. </t>
  </si>
  <si>
    <t xml:space="preserve">- У јединичне цене демонтаже и рушења урачунати спуштање и одношење шута ван објекта, утовар у камионе, транспорт до депоније и истовар уз грубо планирање. </t>
  </si>
  <si>
    <t>Демонтажа спољних јединица сплит система. Све спољне јединице демонтирати, обележити и депоновати на место које одреди Корисник или Надзорни орган.</t>
  </si>
  <si>
    <t>Обрачун по комаду демонтиране и депоноване спољне јединице сплит система.</t>
  </si>
  <si>
    <t>Сав шут прикупити, утоварити у камион, транспортовати на депонију, истоварити из камиона и грубо испланирати.</t>
  </si>
  <si>
    <t>Обрачун по м² демонторане надстрешнице са свим слојевима и опшавима, са одвозом шута на депонију.</t>
  </si>
  <si>
    <t>- У јединичне цене урачунати сва потребна подупирања и осигурања да се несметано и безбедно могу изводити радови.</t>
  </si>
  <si>
    <t>- Предмером и предрачуном радова се претпоставља одвоз шута на регистровану депонију.</t>
  </si>
  <si>
    <t>Обрачун по м¹ демонтораних опшава, са одвозом шута на депонију.</t>
  </si>
  <si>
    <t>-Радове рушења и демонтаже неопходно је изводити пажљиво, како не би дошло до оштећења елемената који се задржавају. Уколико до таквих оштећења дође, одговорност сноси Извођач радова.</t>
  </si>
  <si>
    <t xml:space="preserve">Сав шут прикупити, изнети, утоварити на камион и одвести на градску депонију. </t>
  </si>
  <si>
    <t>Обрачун по демонтираном комплету.</t>
  </si>
  <si>
    <t>компл.</t>
  </si>
  <si>
    <t>-прање, чишћење, дезинфекција филтера свих унутрашњих јединица</t>
  </si>
  <si>
    <t>провера заптивености</t>
  </si>
  <si>
    <t>изолација</t>
  </si>
  <si>
    <t xml:space="preserve">Поновна монтажа постојећих спољних и унутрашњих јединица сплит система са припадајућим инсталацијама. Монтажа се врши након извршених архитектонских радова. </t>
  </si>
  <si>
    <t xml:space="preserve">Позиција обухвата набавку, монтажу и уградњу свог потребног потрошног и осталог материјала, опреме и осталих делова инсталације (носачи, цеви, изолација, конденз црева, фреон и сл.), као и детаљно сервисирање клима уређаја након извршене монтаже, односно: </t>
  </si>
  <si>
    <t>-провера и евентуална допуна система фреоном</t>
  </si>
  <si>
    <t>-чишћење и продувавање свих спољних јединица</t>
  </si>
  <si>
    <t>-провера и прочишћавање конденз црева</t>
  </si>
  <si>
    <t>-провера функционалности и испитивање исправности рада свих клима уређаја у режиму грејања и у режиму хлађења.</t>
  </si>
  <si>
    <t>Набавка и испорука ребрастих црева halogen free Ø16, за провлачење каблова и монтажа у фасадни зид испод малтера.</t>
  </si>
  <si>
    <t>Саставни део позиције је одвођење кондензата до најближе кишне канализационе вертикале, отворене терасе или зелене површине, преко одговарајућих чврстих глатких цеви, у боји фасаде на коју належу.</t>
  </si>
  <si>
    <t>По изведеној монтажи извршити функционално испитивање камере након завршетка свих радова.</t>
  </si>
  <si>
    <t>Обрачун по комплету описане позиције.</t>
  </si>
  <si>
    <t>компл</t>
  </si>
  <si>
    <t>2.1.</t>
  </si>
  <si>
    <t>Све очистити и припремити за израду нових подова. Радити у свему према пројекту.</t>
  </si>
  <si>
    <t>2.2.</t>
  </si>
  <si>
    <t>3.1.</t>
  </si>
  <si>
    <t xml:space="preserve">Набавка материјала и израда нове хидроизолације од двокомпонентног, еластичног, минералноакрилног премаза, тип "KOSTER 21" или одговарајуће, без разређивача. </t>
  </si>
  <si>
    <t xml:space="preserve">Преко хидроизолације се наноси цементни малтер, као подлога за завршну облогу тераса. </t>
  </si>
  <si>
    <t>Хидроизолација се изводи преко изведеног слоја за пад.</t>
  </si>
  <si>
    <t xml:space="preserve">Наноси се у два слоја са постављањем стаклене мрежице у међуслоју и ојачањем холкера утапањем високофлексибилне заптивајуће траке, тип "Flex Tape K-120", или одговарајуће. </t>
  </si>
  <si>
    <t>Хидроизолацију подићи уз зид у висини од 10 цм, преко  залучених холкела од  водонепропусног  малтера.</t>
  </si>
  <si>
    <t>4.1.</t>
  </si>
  <si>
    <t>р.ш. до 50 цм</t>
  </si>
  <si>
    <t>КАМЕНОРЕЗАЧКИ РАДОВИ</t>
  </si>
  <si>
    <t>КАМЕНОРЕЗАЧКИ РАДОВИ - укупно</t>
  </si>
  <si>
    <t>Обрачун по комаду демонтиране комплетне опреме.</t>
  </si>
  <si>
    <t>Демонтирану опрему предати уз записник Кориснику.</t>
  </si>
  <si>
    <t>Обрачун по м² описане позиције.</t>
  </si>
  <si>
    <t>Набавка материјала и замена оштећених камених плоча истим као постојеће.</t>
  </si>
  <si>
    <t xml:space="preserve">Предвидети узимање узорка и лабораторијска анализа постојећег камена како би се одредио његов састав и својства. </t>
  </si>
  <si>
    <t>Одабир камене облоге вршиће се уз консултацију и сагласност конзерваторског надзора стручне службе заштите</t>
  </si>
  <si>
    <t>Фуговање спојница извести одговарајућом масом за спојнице.</t>
  </si>
  <si>
    <t>Спојнице фуговати и очистити плоче.</t>
  </si>
  <si>
    <t>6.1.</t>
  </si>
  <si>
    <t>6.2.</t>
  </si>
  <si>
    <t xml:space="preserve">Плоче се постављају у слоју цементног малтера дебљине д=2 цм, размере 1:3 и заливају се цементним млеком. </t>
  </si>
  <si>
    <t>-цементног шприц малтера као припреме подлоге, који се поставља на очишћени фасадни зид, у дебљини д=2 мм, тип Baumit VorSpritzer, или одговарајуће;</t>
  </si>
  <si>
    <t>Набавка материјала и израда фасадног система типа Baumit или одговарајуће који се састоји од:</t>
  </si>
  <si>
    <t>Радити у свему према спецификацији произвођача и Техничком опису.</t>
  </si>
  <si>
    <t>7.2.</t>
  </si>
  <si>
    <t>7.4.</t>
  </si>
  <si>
    <t>7.3.</t>
  </si>
  <si>
    <t>8.1.</t>
  </si>
  <si>
    <t>Чишћење постојеће камере "Box" и разводних кутија, провлачење постојеће инсталације видео обезбеђења.</t>
  </si>
  <si>
    <t xml:space="preserve">Поновна монтажа, на исти положај, претходно демонтиране камере  "Box" и разводних кутија, комплет са прикључењем на постојећу инсталацију. </t>
  </si>
  <si>
    <t>Демонтажа постојеће "Box" камере и разводних кутија, комплет са искључењем инсталација.</t>
  </si>
  <si>
    <t>Обрачун по м² са одвозом шута на депонију.</t>
  </si>
  <si>
    <t xml:space="preserve">Изведени подложни слој мора бити раван и довољно рапав, по потреби избраздан (ако се терацо не лије одмах). </t>
  </si>
  <si>
    <t xml:space="preserve">Најраније седам дана по изливању под брусити грубим брусом, до појаве чисте површине агрегата, и прати чистом водом. </t>
  </si>
  <si>
    <t>Видљиве рупице, бразде и слично испунити китом справљеним од цемента и мермерног брашна. Након три дана, по стврдњавању кита, под глачати брусевима разне финоће, док се не добије глатка и равна површина уједначеног сјаја.</t>
  </si>
  <si>
    <t xml:space="preserve"> Ако се појаве рупице или бразде поновити цео поступак. По завршетку најфинијег брушења под опрати два пута водом са додатком детерџента и осушити.</t>
  </si>
  <si>
    <t xml:space="preserve">Након сушења терацо премазати ланеним уљем или раствором воска у бензину и углачати крпама. </t>
  </si>
  <si>
    <t>Обрачун по м² изливеног тераца.</t>
  </si>
  <si>
    <t>9.1.</t>
  </si>
  <si>
    <t>10.1.</t>
  </si>
  <si>
    <t>Терацо смесу излити преко подлоге, добро набити, уваљати и глетовати. Завршни слој тераца заштитити од гажења, промаје, сунца, по потреби квасити водом, док не одлежи.</t>
  </si>
  <si>
    <t>3.2.</t>
  </si>
  <si>
    <t>ПРИПРЕМНИ РАДОВИ</t>
  </si>
  <si>
    <t>ПРИПРЕМНИ РАДОВИ - укупно</t>
  </si>
  <si>
    <t>2.4.</t>
  </si>
  <si>
    <t>2.7.</t>
  </si>
  <si>
    <t>2.8.</t>
  </si>
  <si>
    <t>2.9.</t>
  </si>
  <si>
    <t>2.10.</t>
  </si>
  <si>
    <t>2.11.</t>
  </si>
  <si>
    <t>2.12.</t>
  </si>
  <si>
    <t>2.13.</t>
  </si>
  <si>
    <t>2.14.</t>
  </si>
  <si>
    <t>2.15.</t>
  </si>
  <si>
    <t>2.16.</t>
  </si>
  <si>
    <t>2.17.</t>
  </si>
  <si>
    <t>2.18.</t>
  </si>
  <si>
    <t>2.19.</t>
  </si>
  <si>
    <t>2.20.</t>
  </si>
  <si>
    <t>укупно Пос 2.20.</t>
  </si>
  <si>
    <t>2.21.</t>
  </si>
  <si>
    <t>2.23.</t>
  </si>
  <si>
    <t>2.24.</t>
  </si>
  <si>
    <t>2.26.</t>
  </si>
  <si>
    <t>5.3.</t>
  </si>
  <si>
    <t>5.4.</t>
  </si>
  <si>
    <t>11.</t>
  </si>
  <si>
    <t>11.1.</t>
  </si>
  <si>
    <t>11.2.</t>
  </si>
  <si>
    <t>11.3.</t>
  </si>
  <si>
    <t>11.4.</t>
  </si>
  <si>
    <t>11.5.</t>
  </si>
  <si>
    <t>11.6.</t>
  </si>
  <si>
    <t>11.7.</t>
  </si>
  <si>
    <t>11.8.</t>
  </si>
  <si>
    <t>Пројекат скеле даје извођач радова. По завршетку радова скелу демонтирати.</t>
  </si>
  <si>
    <t>Скелу урадити од прописаних (статички прорачунатих) елемената, добро их учврстити и уземљити.</t>
  </si>
  <si>
    <t xml:space="preserve">Монтажа фасадне цевасте скеле око објекта, са заштитним засторима (од јуте или неког другог, одговарајућег материјала). </t>
  </si>
  <si>
    <t>Пажљива демонтажа вентилационих зидних решетки.</t>
  </si>
  <si>
    <t xml:space="preserve">Све елементе степеништа демонтирати, исећи, утоварити у камион, транспортовати на депонију и истоварити из камиона.  </t>
  </si>
  <si>
    <t>Обрачун по комаду демонтираног степеништа.</t>
  </si>
  <si>
    <t>Пажљива демонтажа држача заставе. Држач демонтирати, оистити и оставити на место које одреди Надзорни орган/Корисник.</t>
  </si>
  <si>
    <t>Обрачун по комаду демонтираног држача.</t>
  </si>
  <si>
    <t>Под обити заједно са подлогом од цементног малтера и хидроизолацијом, до цементне кошуљице.</t>
  </si>
  <si>
    <t>2.3.</t>
  </si>
  <si>
    <t>Обрачун по м¹ демонтораних окапница, са одвозом шута на депонију.</t>
  </si>
  <si>
    <t>=10,9*2+6,27</t>
  </si>
  <si>
    <t>Решетке демонтирати, обележити и депоновати на место које одреди Надзорни орган/Корисник, до поновне уградње.</t>
  </si>
  <si>
    <t>Сав шут прикупити, утоварити у камион, транспортовати на депонију и истоварити из камиона.</t>
  </si>
  <si>
    <t xml:space="preserve">Пажљива демонтажа прозорских решетки. </t>
  </si>
  <si>
    <t xml:space="preserve">Демонтажа лименог покривача са свим слојевима - надстрешнице на улазу у нову интерну клинику. </t>
  </si>
  <si>
    <t>2.5.</t>
  </si>
  <si>
    <t>2.6.</t>
  </si>
  <si>
    <t>Демонтажа лимене маске за каблове на северозападној фасади монтиране на делу , развијене ширине ~50cm,</t>
  </si>
  <si>
    <t>Демонтажа оштећених балустера, висине h=50 цм, са ограде терасе РК1.</t>
  </si>
  <si>
    <t>Пре демонтаже обавезно консултовати Надзорног органа и конзерваторског Надзора стручне службе заштите.</t>
  </si>
  <si>
    <t>Пажљива демонтажа постојеће, дрвене, фасадне столарије.</t>
  </si>
  <si>
    <t xml:space="preserve">Приликом демонтаже обавезно водити рачуна да се не оштетe шпалетне, као ни декоративна пластика око прозора и фасада. </t>
  </si>
  <si>
    <t>Обрачун по комаду демонтираног прозора.</t>
  </si>
  <si>
    <t xml:space="preserve">Процена Пројектнта је да је потребно обити до 45% малтера, а Надзорни орган и Извођач писменим путем ће одредити површине са којих се малтер обија. </t>
  </si>
  <si>
    <t>Заштита фасадне столарије ПВЦ фолијом у раму од дрвених летвица. Поставити заштиту и фиксирати је на одговарајући начин.</t>
  </si>
  <si>
    <t>1.3.</t>
  </si>
  <si>
    <t xml:space="preserve">Узимање отисака вучених профила, венаца, шамбрана, трака и слично, у гипсу. </t>
  </si>
  <si>
    <t xml:space="preserve">Са остављених контролних трака пажљиво скинути све слојеве наслага, ретуширати и узети отиске у гипсу за израду шаблона. </t>
  </si>
  <si>
    <t>Обавезно технички снимити профиле. Малтер са контролних трака може се обити након писменог пријема шаблона од стране надзорног органа</t>
  </si>
  <si>
    <t xml:space="preserve">Пре почетка радова надзорни орган и извођач одређују и остављају контролне траке дужине 50 цм за сваку врсту профила. </t>
  </si>
  <si>
    <t xml:space="preserve">Делимично обијање малтера са елемената вучене профилације (венаца, шембрана, солобанака, и др.), уз обавезну консултацију Надзорног органа и конзерваторског Надзора стручне службе заштите. </t>
  </si>
  <si>
    <t>Обрачун по м², са одвозом шута на депонију.</t>
  </si>
  <si>
    <t xml:space="preserve">бетонски рамови </t>
  </si>
  <si>
    <t>бетонска балустрадна ограда РК1, након демонтаже оштећених балустера</t>
  </si>
  <si>
    <t>=6,27*0,8+10,9*0,75</t>
  </si>
  <si>
    <t>Малтер обити, спојнице очистити до дубине 2 цм, челичним четкама опрати целу површину зида.</t>
  </si>
  <si>
    <t xml:space="preserve">терасе са ознаком пода РК1, РК2, РК2а, Т2, Т3 и Т3а), </t>
  </si>
  <si>
    <t xml:space="preserve">Обијање облоге од керамичких плочица  са подлогом од малтера, са унутрашње стране парапетних зидова терасе (РК2а). </t>
  </si>
  <si>
    <t>терасе са ознаком пода Т4, Т4а, Т5 и Т5а</t>
  </si>
  <si>
    <t>Демонтажа лимених опшава венаца на фасади, вучених профила и бетонских рамова, развијене ширине до 50 цм.</t>
  </si>
  <si>
    <t>Демонтажом обухватити унутрашње подпрозорске клупице, солбанке са лименим опшавима профила у  продужетку солбанака и сл.</t>
  </si>
  <si>
    <t>Обијање вештачког камена различитих завршних обрада.</t>
  </si>
  <si>
    <t xml:space="preserve">Пројектант је претпоставио степен оштећења, а стварну количину утврдити на лицу места писменим путем, уз обавезне консултације Надзора стручне службе заштите. </t>
  </si>
  <si>
    <t>Пре почетка радова неопходно је евидентирати све карактеристике постојеће облоге од вештачког камена, како би се нова извела по узору на њу</t>
  </si>
  <si>
    <t xml:space="preserve">пиковани вештачки камена, проценат оштећења је до 30%, </t>
  </si>
  <si>
    <t>Оштећену и нестабилну облогу од вештачког камена обити, очистити зидне површине и пипремити за израду нове облоге од вештачког камена.</t>
  </si>
  <si>
    <t>Обијање малтера са равних зидних површина малтерисаних рељефном структуром, бавалитом и глатко малтерисаних површина, као и потпорних зидова тераса Т4а, Т5 и Т5а, уз чишћење зидова и спојница до дубине 2 цм,</t>
  </si>
  <si>
    <t>Обијање малтера изводити нарочито пажљиво око машинских канала и других инсталација које се, због функционисања објекта не смеју демонтирати.</t>
  </si>
  <si>
    <t>натпрозорска малтерска пластика објекта старе хирургије, уз претходно узимање шаблона за сваки тип натпрозорског украса</t>
  </si>
  <si>
    <t>југоисточна фасада - павиљон 1</t>
  </si>
  <si>
    <t>=14,59*3*2+10,16+7,6*2*2+15,44*3+10,16+5,86+5,76+17,54+8,14+2,02+7,6*2+18,05*2+4,46+7,9*2+1,96+8,4+18,05*3+4,2</t>
  </si>
  <si>
    <t>југозападна фасада - павиљон 1</t>
  </si>
  <si>
    <t>=15,4+15,3+39,67+2,7+4,15+19,5+8,92+7,76+2,01*2+22,5*2+10,8*2+14,4*2+6,2+15,9*2+6,2</t>
  </si>
  <si>
    <t>северозападна фасада - павиљон 1</t>
  </si>
  <si>
    <t>=18,05*2+4,2+5,8+17,89+7,88+8,67*3+7,98+18,05*2+17,95+4,2+5,86+4,2+5,9+15,44*3+7,6*2+8,98*3+15,44*3+4,6+34,2*2+21,1+6,25*2+20,95+6,25*2</t>
  </si>
  <si>
    <t>југозападна унутрашња фасада - павиљон 2</t>
  </si>
  <si>
    <t>=2*(8,75+2,4*2+13,4*2+18,03+9,4)</t>
  </si>
  <si>
    <t>југоисточна унутрашња фасада - павиљон 2</t>
  </si>
  <si>
    <t>=2*11,84+14,2+11,85*2+6,3*2</t>
  </si>
  <si>
    <t>североисточна фасада - павиљон 2</t>
  </si>
  <si>
    <t>=9,61+17,34*2+20,81+1,6+1,4+20,93+16,12+6,85</t>
  </si>
  <si>
    <t>југозападна фасада - павиљон 2</t>
  </si>
  <si>
    <t>=23,75+7,61+14,08*2+17,64*2+9,67*2</t>
  </si>
  <si>
    <t>југоисточна фасада - павиљон 2</t>
  </si>
  <si>
    <t>=(5,4*2+9,79*2+5,4*2)*2</t>
  </si>
  <si>
    <t>северозападна фасада - павиљон 2</t>
  </si>
  <si>
    <t>=13,88+8,35+8,35+3,96+1,25+1,6*2</t>
  </si>
  <si>
    <t>укупно Пос 2.3.</t>
  </si>
  <si>
    <t>=52,0*2+27,1+23,10</t>
  </si>
  <si>
    <t>=0,45*(14,59*3*2+10,16+7,6*2*2+15,44*3+10,16+5,86+5,76+17,54+8,14+2,02+7,6*2+18,05*2+4,46+7,9*2+1,96+8,4+18,05*3+4,2)</t>
  </si>
  <si>
    <t>=0,45*(15,4+15,3+39,67+2,7+4,15+19,5+8,92+7,76+2,01*2+22,5*2+10,8*2+14,4*2+6,2+15,9*2+6,2)</t>
  </si>
  <si>
    <t>=0,45*(18,05*2+4,2+5,8+17,89+7,88+8,67*3+7,98+18,05*2+17,95+4,2+5,86+4,2+5,9+15,44*3+7,6*2+8,98*3+15,44*3+4,6+34,2*2+21,1+6,25*2+20,95+6,25*2)</t>
  </si>
  <si>
    <t>=0,45*(2*(8,75+2,4*2+13,4*2+18,03+9,4))</t>
  </si>
  <si>
    <t>=0,45*(2*11,84+14,2+11,85*2+6,3*2)</t>
  </si>
  <si>
    <t>=0,45*(9,61+17,34*2+20,81+1,6+1,4+20,93+16,12+6,85)</t>
  </si>
  <si>
    <t>=0,45*(23,75+7,61+14,08*2+17,64*2+9,67*2)</t>
  </si>
  <si>
    <t>=0,45*(5,4*2+9,79*2+5,4*2)*2</t>
  </si>
  <si>
    <t>Демонтажа постојећих антена,  комплет са инсталационим кабловима.</t>
  </si>
  <si>
    <t>Ребраста црева се постављају за провлачење каблова инсталације стабилног система за дојаву пожара и провлачење кроз полпжена ребраста црева постојеће инсталације .</t>
  </si>
  <si>
    <t>Набавка, испорука и монтажа у фасадни зид испод малтера,  ребрастих црева halogen free.</t>
  </si>
  <si>
    <t>=9,97*2+7,75*2*2</t>
  </si>
  <si>
    <t>укупно Пос 2.15.</t>
  </si>
  <si>
    <t xml:space="preserve">Обијање малтера дебљине д=2 цм, са елемената на фасади и парапетних зидова тераса. </t>
  </si>
  <si>
    <t xml:space="preserve">парапетних зидова са унутрашње стране тераса РК2 и Т2, малтер обити, очистити спојнице челичним четкама до дубине 2 цм и опрати целу површину зида </t>
  </si>
  <si>
    <t>Обијање малтера са профилисаног кровног венца зиданог опеком.</t>
  </si>
  <si>
    <t>=(0,15+0,9+0,07)*(14,3+7,9+8,25+15,44+3,85*2*2+8,35+1,1*2+8,5+0,4+0,15+2,15*2+18,05+9,05+0,95+1,1+8,3+3,5*2+8,65+10,25+18,05+9,05+0,95+1,1+8,3+3,5*2+8,65+10,25+18,05+2,03*2+2*(2,03*2+17,5+3,75*2+8,7+17,65+3,5*2+2,03*2+0,25+1,1+0,45+0,6+0,95+0,33+0,2+3,15))</t>
  </si>
  <si>
    <t>=(0,15+0,9+0,07)*(9,15+5,5+17,48+2,6+3,9+2,9+6,15+2,9+11,3+1,5+16,2+16,12+1,62+7,5+3,8*2+2,4+5,78+3,75+17,48+2,8+5,45+9,25+6,97+13,3+17,9+(8,97+5,45+2,3+5,55+6,97+13,3)*2+11,8*2+3,9+6,2+4,0+0,3*2+2,1*2)</t>
  </si>
  <si>
    <t>укупно Пос 2.16.</t>
  </si>
  <si>
    <t>Обрачун по м¹, са одвозом шута на депонију.</t>
  </si>
  <si>
    <t>вучени профили - шембране</t>
  </si>
  <si>
    <t>вучени профили - венци и солбанци</t>
  </si>
  <si>
    <t>=1,02*(20+24+23+5)+0,98*(12*2+16+22)+1,36*(2+2+3)+1,03*21+2,07+0,25*5</t>
  </si>
  <si>
    <t>=0,45*(13,88+8,35+8,35+3,96+1,25+1,6*2)+7,60*12</t>
  </si>
  <si>
    <t>Малтер пажљиво обијати  око елемената декоративне пластике, да се исти не би оштетили.</t>
  </si>
  <si>
    <t>зидови малтерисани бавалитом</t>
  </si>
  <si>
    <t>малтер грубље структуре</t>
  </si>
  <si>
    <t>глатко малтерисане површине</t>
  </si>
  <si>
    <t>=(0,1+0,05*2)*(11,05*4+5,58*2*3+(2,4*2*2+3,9*2+22,5)*4+11,35*4*2+3,45*6*2+7,9*3+3,05*8+3,1*2*5+2,6*2*5+1,45*10+3,95*2+3,55*2+3,85*2+15,8*4+1,75*2+1,3*2*2*5+1,65*2*2*5+1,3*2*2*6+2,4*2*2*6+6,7*12+1,3*2*13+1,4*2*13+2,21*2+1,4*2+14,95*4+15,04*</t>
  </si>
  <si>
    <t>4+1,4*2*2+2,4*11*2+6,2*4*2+5,65*4*2)</t>
  </si>
  <si>
    <t>=3*(0,2+0,1*2)*(6,25*2+21,55+3,5*2+6,35*2+14,4*2+16,0*2+1,58*2+7,1*2)+(0,5+0,1*2)*(6,0+21,05*2+6,0+3,55*6*2+12,85*3*2+6,2*4*2+5,65*4*2+13,87*5+14,15*7)+(0,1+0,05*2)*(3,5*2*4+6,35*2*2+18,65*4+6,25*10+3,46*2*2+5,16*2+21,05+3,46*18+9,05*2*2+5,65*6*2+6,2*2)</t>
  </si>
  <si>
    <t>=514,6+25,43+59,4+186,3+423,77+113,4+113,4-(0,95*11,31*3+1,95*1,8*40+2,15*3,0*4-3,0*47)</t>
  </si>
  <si>
    <t>=243,24*2+2*137,80+137,98+100,0*3+307,8*2+135,6*2+102,0*4+127,2*2+106,5*3+290,2*2+121,1+260,6*2+154,5+85,6+149,97+189,9+107,2+509,98+96,9+192,96+44,8+69,12+127,55+159,23+251,1+237,73+273,9+326,4+125,27+157,4+143,46+125,54+127,56-(1,5*2,4*3+1,5*2,2*2+1,35*3,15+1,3*2,8+1,25*2,75*20+1,25*2,75+1,25*2,81*13+1,1*2,8*16+1,1*2,8+1,25*2,6*4+2,04*2,6*2+1,1*2,8*7+1,1*3,73+1,45*2,9*3+1,24*2,7*3+1,1*2,8*8+1,45*2,9*2+1,24*2,7*3+1,2*3,7*13+2,05*2,9*2+1,25*2,8*4+1,25*2,7*5-3,0*125)</t>
  </si>
  <si>
    <t>=206,67+221,3+18,2*9+35,2+91,5+25,71+102,27+36,81+505,97+52,69+17,87+146,1+6,53+3,2*5+9,92+140,71+7,32*5+11,09+45,88+96,77+373,65+42,17-(2,45*1,75*9+2,45*2,6*9+3,5*1,6*4+3,5*2,12*4+1,6*2,2*6+2,25*1,5*10+3,1*2,6*5+1,2*15,02*2+2,2*2,55*2-3,0*51)</t>
  </si>
  <si>
    <t>степениште ширине 220 цм, висине 465 цм, степеници 15х14/31 цм</t>
  </si>
  <si>
    <t>2.25.</t>
  </si>
  <si>
    <t>Обрачун по комада.</t>
  </si>
  <si>
    <t>=0,45*(15,64*16+17,01*6+16,3+17,21*3+16,36*2+20,36+15,16*5*2+18,48*2+13,62*13+15,58*26+13,62*12+15,78+24+13,11*4+13,64+15,76+16,95*3+15,18*4+13,65*18+13,65*16+15,78*34*2+16,3+12,8*12+14,55*24)</t>
  </si>
  <si>
    <t>=15,0*55,0-(1,1*2,8*7+2,2*1,6*3+1,3*2,5*2-3,0*12)</t>
  </si>
  <si>
    <t>Обрачун комаду.</t>
  </si>
  <si>
    <t>Саставни део позиције је и обијање постојећих холкела и рушење припадајуће сокле.</t>
  </si>
  <si>
    <t>=1,1*(108,16+24,2*2+24,7*2)</t>
  </si>
  <si>
    <t>Површина пода је увећана за 10% због рушења сокле.</t>
  </si>
  <si>
    <t>Шпалетне малтерисати продужним малтером 1:2:6.</t>
  </si>
  <si>
    <t>РК1, РК2,  РК2а, Т2,Т3,Т3а</t>
  </si>
  <si>
    <t>=108,16+24,2*2+12,8+24,7+0,1*(34,0+3,4*2+14,95+21,05*2)</t>
  </si>
  <si>
    <t>опшав РШ око 33 цм</t>
  </si>
  <si>
    <t>Набавка материјала и опшивање венца на фасади челичним поцинкованим лимом дебљине д=0,6 мм, завршно бојеним бојом за метал у тону фасаде на коју належе лим. Лим претходно одмастити и заштитити од корозије.</t>
  </si>
  <si>
    <t xml:space="preserve">Набавка материјала и опшивање парапетних зидова тераса челичним поцинкованим лимом дебљине д=0,6 мм, завршно бојеним бојом за метал у тону фасаде на коју належе лим. </t>
  </si>
  <si>
    <t>Лим претходно одмастити и заштитити од корозије.</t>
  </si>
  <si>
    <t>=2,7+2*10,9</t>
  </si>
  <si>
    <t>укупно Пос 2.21.</t>
  </si>
  <si>
    <t>5.1.1.</t>
  </si>
  <si>
    <t>5.1.2.</t>
  </si>
  <si>
    <t>р.ш. до 30 цм</t>
  </si>
  <si>
    <t>=</t>
  </si>
  <si>
    <t>=18,05*2+4,2+5,8+17,89+7,88+8,67*3+7,98+18,05*2+17,95+4,2+5,86+4,2+5,9+15,44*3+7,6*2+8,98*3+15,44*3+4,6+34,2*2+21,1+6,25*2+20,95+6,25*2+22,5*3+14,4*2</t>
  </si>
  <si>
    <t>=14,59*3*2+10,16+7,6*2*2+15,44*3+10,16+5,86+5,76+17,54+8,14+2,02+7,6*2+18,05*2+4,46+7,9*2+1,96+8,4+18,05*3+4,2+15,9*2+34,2*3</t>
  </si>
  <si>
    <t>=10,9*3+3,45*2+6,2*2+18,05+6,25*2</t>
  </si>
  <si>
    <t>7.1.</t>
  </si>
  <si>
    <t>Набавка материјала и санација подова од ливеног тераца.</t>
  </si>
  <si>
    <t>Санација пода се састоји од калибрације односно скидања прљавог слоја, брушења површине и након тога заштите површине тераца адекватним заштитним средством.</t>
  </si>
  <si>
    <t>тераса Т3, Т3а</t>
  </si>
  <si>
    <t>=24,70*2</t>
  </si>
  <si>
    <t>БЕТОНСКИ И АРМИРАНО БЕТОНСКИ РАДОВИ</t>
  </si>
  <si>
    <t>БЕТОНСКИ И АРМИРАНО БЕТОНСКИ РАДОВИ - укупно</t>
  </si>
  <si>
    <t>Набавка материјала и израда лакоармиране подне плоче бетоном МБ20 (C16/20 ).</t>
  </si>
  <si>
    <t>Обрачун по м² са потребном оплатом.</t>
  </si>
  <si>
    <t>Плоча се лије преко тампон слоја шљунка (посебно обрачунато).</t>
  </si>
  <si>
    <t>плоча дп=6 цм</t>
  </si>
  <si>
    <t xml:space="preserve">Набавка, транспорт, сечење, савијање и уградња арматуре. </t>
  </si>
  <si>
    <t>Количине арматуре дате апроксимативно на основу количине бетона, до израде детаља арматуре.</t>
  </si>
  <si>
    <t>Обрачун по килограму.</t>
  </si>
  <si>
    <t>кг</t>
  </si>
  <si>
    <t>Шљунак мора бити потпуно чист без органских примеса.</t>
  </si>
  <si>
    <t>Обрачун по м³ у збијеном стању.</t>
  </si>
  <si>
    <t>Набавка, транспорт и насипање тампон слоја шљунка испод новопројектоване плоче тераса Т4, Т4а, Т5, Т5а.</t>
  </si>
  <si>
    <t>=0,15*(52,0*2+27,1+23,10)</t>
  </si>
  <si>
    <t>ЧЕЛИЧНА КОНСТРУКЦИЈА</t>
  </si>
  <si>
    <t>ЧЕЛИЧНА КОНСТРУКЦИЈА - укупно</t>
  </si>
  <si>
    <t>Набавка материјала, чишћење, одмашћивање, кројење, сечење, израда у радионици, транспорт и монтажа челичне конструкције, анкера и анкер плоча (заваривањем или шрафљењем).</t>
  </si>
  <si>
    <t xml:space="preserve">Материјал за конструкцију мора да поседује све карактеристике предвиђене пројектом и JUS C. BO. 500. Чишћење конструкције у радионици извести млазом абразива до квалитета SA2 1/2 по SIS 55900. </t>
  </si>
  <si>
    <t>Антикорозивну заштиту челичне конструкције извести у дуплекс систему-два темељна и два завршна покривна премаза бојама на бази епоксида укупне дебљине 220 μ.</t>
  </si>
  <si>
    <t xml:space="preserve">Технологија монтаже мора да обезбеди максимално остварење геометрије облика објекта. Код монтаже кровне конструкције водити рачуна да се конструкција одмах повеже са системом уземљења </t>
  </si>
  <si>
    <t>У самој монтажи и након монтаже конструкције потребно је извршити геодетско снимање елемената конструкције.</t>
  </si>
  <si>
    <t xml:space="preserve">Сва приспела конструкција мора се сложити преко дрвених прагова на унапред одређено место на градилишту. </t>
  </si>
  <si>
    <t>Димензије челичних елемената према статичком прорачуну и детаљима. Челичну конструкцију очистити, заштитити од корозије и бојити бојом за метал, два пута.</t>
  </si>
  <si>
    <t xml:space="preserve">Антикорозивну заштиту анкера извести једним основним радионичким премазом.       </t>
  </si>
  <si>
    <t xml:space="preserve">Обрачун по килограму уграђене, финално обрађене и обојене челичне конструкције  у свему према техничкој документацији. </t>
  </si>
  <si>
    <t>челично степениште</t>
  </si>
  <si>
    <t>Набавка материјала и облагање пода кулије плочама димензија 30/30/4 цм.</t>
  </si>
  <si>
    <t>Плоче се постављају у слоју цементног малтера дебљине д=3 цм, размере 1:3 и заливају цементним млеком.</t>
  </si>
  <si>
    <t>Обрачун по м² санираног пода.</t>
  </si>
  <si>
    <t>Обрачун по м² облоге пода са подлогом.</t>
  </si>
  <si>
    <t>РК1, Т4, Т4а, Т5, Т5а</t>
  </si>
  <si>
    <t>=108,16+52,0*2+27,1+23,1</t>
  </si>
  <si>
    <t>Набавка материјала и облагање пода терацо плочама димензија 20/20/2 цм.</t>
  </si>
  <si>
    <t>РК2, РК2а, Т2, Т3, Т3а</t>
  </si>
  <si>
    <t>=24,2+12,8+24,7*2</t>
  </si>
  <si>
    <t>Набавка материјала и израда сокле.висине 20 цм код новопројектованих подова обложених терацо или кулије плочама.</t>
  </si>
  <si>
    <t>сокла од кулије плоча дебљине д=3 цм, висине 30 цм</t>
  </si>
  <si>
    <t>сокла од терацо плоча дебљине д=2 цм, висине 20 цм</t>
  </si>
  <si>
    <t>=34,0+22,75*2+10,2+9,65</t>
  </si>
  <si>
    <t>=3,4+14,95+21,05*2</t>
  </si>
  <si>
    <t>Рушење - обијање постојећих оштећених подова. Подови су са завршном облогом од кулије, терацо или керамичких плоча .</t>
  </si>
  <si>
    <t>=1,1*(1,28*4,52+2,6*0,51+0,14*(7,08+5,8+4,52+3,24))</t>
  </si>
  <si>
    <t>степениште од ливеног тераца, након обијања сачувати део површине као узорак за израду новог тераца</t>
  </si>
  <si>
    <t xml:space="preserve">Подлогу за подложни слој (грунт) очистити и опрати, а затим нанети слој бетона минималне марке МБ 15, дебљине 2 цм. </t>
  </si>
  <si>
    <t>=1,28*4,52+2,6*0,51+0,14*(7,08+5,8+4,52+3,24</t>
  </si>
  <si>
    <t>Набавка материјала и санација степеништа са облогом од праног кулира</t>
  </si>
  <si>
    <t xml:space="preserve">Све оштећене површине извести праним кулиром истих карактеристика као и постојећи. </t>
  </si>
  <si>
    <t>Степениште опрати водом под контролисаним притиском, и санирати мања оштећења (процена пројектанта до 10%, а Надзор и конзерваторски Надзор стручне службе заштите одредиће тачне површине писаним путем.</t>
  </si>
  <si>
    <t>Након санације комплетну површину степеништа заштитити имрегнационим премазом на бази силикона, за површинску хидрофобну заштиту, којим се неће променити основни изглед праног кулира, типа Eco Impregnir S, Fassil-K, Kemafob, или одговарајуће.</t>
  </si>
  <si>
    <t>Обрачун по м² у свему према опису позиције.</t>
  </si>
  <si>
    <t>=1,8*6,27+12*0,3*2,2+11*0,14*2,2</t>
  </si>
  <si>
    <t>Финално, комплетна површина се, ради добијања глатке површине, обрађује фином микроармираном изравнавајућом масом, у виду цементно везаног, полимерима обогаћеног малтера, тип Kema BetonProtekt F, или одговарајуће, у дебљини д=5 мм.</t>
  </si>
  <si>
    <t>=8*0,16*1,25+7*0,33*1,25+4*2,9*0,14+3*0,31*2,9+1,35*2,9+7*2,5*0,14+6*2,5*0,31+1,05*2,5+6*2,2*0,15+5*2,2*0,3</t>
  </si>
  <si>
    <t>Санацију извести на следећи начин:</t>
  </si>
  <si>
    <t>Затим опрати и очистити камена, уз претходне пробе. Чистити меким четкама, врућом воденом паром под контролисаним притиском или микроабразивним поступком са употребом различитих величина агрегата под контролисаним притиском, уз претходне пробе за сваки метод.</t>
  </si>
  <si>
    <t>Поступак подразумева формирање везе старо-ново, анкеровање поцинкованог пунктованог рабиц плетива анкерима од нерђајућег челика, и надоградњу вештачким каменом. Након рестаурације, разлика између старе и нове површине мора бити минимална.</t>
  </si>
  <si>
    <t>Заштиту и конзервацију камена извести наношењем импрегнационог силиконског премаза за  површинску хидрофобну заштиту, којим се неће променити основни изглед природног камена типа Eco Iimpregnir MK, Fassil-K, Kemafob или одговарајуће.</t>
  </si>
  <si>
    <t>На чисту и суву површину нанети два безбојна заштитна силиконска премаза, у свему према упутству произвођача</t>
  </si>
  <si>
    <t>=10*1,6*(0,3+0,15)+10*0,15*0,3+4*1,6*(0,3+0,15)+10*0,15*0,3+0,3*(1,7+1,28)+0,15*(1,7+0,62+1,28+0,3*2)+4,03*0,15+4*1,5*0,15+3*1,5*0,3+4*0,3*0,15+10*2,2*(0,3+0,15)+20*0,15*0,3+2,2*0,6</t>
  </si>
  <si>
    <t>санација степеништа</t>
  </si>
  <si>
    <t>На комплетне површине обложене каменом, нанети консолидант у виду воденог раствора силикона, минералних материја и органског полимера, тип ECO CONSOLID K, или одговарајуће, у свему према спецификацији произвођача.</t>
  </si>
  <si>
    <t>Демонтажа постојећег челичног спољног степеништа, на југоисточној, унутрашњој фасади старе  хирургије.</t>
  </si>
  <si>
    <t>=2,4+5,35+4,74+1,5+4,6+17,0+2,5+7,6+27,23+1,7+0,8+12,9+1,4+10,31+11,7+(2,2+7,9+7,6+4,5)*2+1,75+11,46+2,4+2,8+6,3+0,7+1,4+1,6+1,9*2+0,9+5,1+4,6+3,8+3,76+5,2+4,04</t>
  </si>
  <si>
    <t>укупно Пос 6.2.</t>
  </si>
  <si>
    <t>Набавка материјала и консолидација облоге од камена (сокле, зидови и степеништа).</t>
  </si>
  <si>
    <t>Додатно чишћење се врши микроабразивном техником са употребом различитих величина агрегата и воде уз контролисани притисак, тако да се скину све масне флеке, патина и слојеви боје, а да се не оштети фасада.</t>
  </si>
  <si>
    <t xml:space="preserve">Смесу за вештачки камен справити од цемента, дробљеног агрегата, воде и по потреби фино млевене оксидне боје, по избору и упутству пројектанта и конзерваторског Надзора стручне службе заштите. </t>
  </si>
  <si>
    <t>Подлогу очистити, опрати и испрскати цементним млеком размере 1:1, справљеним са оштрим песком, дебљине слоја 4-5 мм. Водити рачуна да се спојнице не испуне.</t>
  </si>
  <si>
    <t xml:space="preserve">Преко шприца нанети и избраздати слој цементног малтера, грунт, размере 1:3 дебљине 1,5-3 цм справљен са оштрим, просејаним шљунком "јединицом". </t>
  </si>
  <si>
    <t>Пре израде направити пробне узорке. Размера смесе је 1:2-1:2,5, цемента и агрегата. Завршни слој, вештачки камен, нанети у дебљини 1,5-2 цм.</t>
  </si>
  <si>
    <t xml:space="preserve">Када се слој мало просуши, извршити глачање, односно глетовање. </t>
  </si>
  <si>
    <t>Пошто се вештачки камен довољно осуши и стврдне, после 5-7 дана извршити завршну површинску обраду, уз присуство конзерваторског Надзора стручне службе заштите.</t>
  </si>
  <si>
    <t>Нови завршни слој од вештачког камена извршити материјалом који по саставу, структури и завршној обради одговара изворном.</t>
  </si>
  <si>
    <t xml:space="preserve">Средство за хидрофобну заштиту мора бити атестирано, а произвођач и извођач радова морају дати гаранцију квалитета за најмање 3 године.      </t>
  </si>
  <si>
    <t xml:space="preserve">Набавака материјала и заштита - конзервација вештачког камена. </t>
  </si>
  <si>
    <t>Заштита се изводи наношењем заштитног премаза на бази силикона, за површинску хидрофобну заштиту, којим се неће променити основни изглед вештачког камена, тип ECO IMPREGNIR S, FASSIL-K, KEMAFOB, или одговарајуће.</t>
  </si>
  <si>
    <t>На чисту и суву површину нанети два безбојна заштитна силиконска премаза, у свему према упутству произвођача.</t>
  </si>
  <si>
    <t xml:space="preserve">Нарочиту пажњу обратити на хоризонталне испусте на фасади који нису опшивени лимом. </t>
  </si>
  <si>
    <t>- високо термоизолационог малтера (λ=0.09W/mK, густина суве масе ca. 280 kg/m³) који се наноси у дебљини д=3 цм, тип Baumit ThermoExtra, или одговарајуће;</t>
  </si>
  <si>
    <t>Tон декоративног малтера одредиће конзерваторски Надзор стручне службе заштите.</t>
  </si>
  <si>
    <t>- предпремаза као регулације упијања, у виду готовог органски везаног предпремаза за побољшање пријањања и уједначавање упојности, који омогућава уједначену нијансу завршног слоја и утиче на укупну бољу водоодбојност система, тип Baumit UniPrimer, или одговарајуће.</t>
  </si>
  <si>
    <t xml:space="preserve">- финалног слоја племенитог малтера, у виду декоративног универзалног завршног силикатнoг малтера, тип Baumit SilikatTop, или одговарајуће. </t>
  </si>
  <si>
    <t>сокла</t>
  </si>
  <si>
    <t xml:space="preserve">Набавка материјала и израда облоге од вештачког камена на фасади, на површинама означеним за замену.. </t>
  </si>
  <si>
    <t>=0,3*(42,8+26,5+74,23+55,9+133,05+39,2+107,45+15,0*55,0)-(2,08*1,5*2+1,4*2,35+1,95*1,8*10+2,2*1,6*3+1,1*2,8*7+2,2*1,6*3+1,3*2,5-3,0*25))</t>
  </si>
  <si>
    <t>=0,3*((14,95+14,6+105,76+3,2*78,0-65,0-(1,65*2,36-3,0)+59,5+53,02+60,3+44,0))</t>
  </si>
  <si>
    <t>фасада</t>
  </si>
  <si>
    <t>бетонско степениште</t>
  </si>
  <si>
    <t>бетонски рамови</t>
  </si>
  <si>
    <t>=8,26+9,2+4,3</t>
  </si>
  <si>
    <t>бетонска сокла</t>
  </si>
  <si>
    <t>Малтер је пастозан, паропропусан и водоодбојан. Гранулације за површине малтерисане рељефном структуром и бавалитом у постојећем стању - 1, 5 мм, а за глатко малтерисане површине у постојећем стању - 1,0 мм.</t>
  </si>
  <si>
    <t xml:space="preserve"> По завршеном чишћењу приступити рестаурацији профила, а по потреби, користити и припремљене шаблоне одобрене од конзерваторског и стручног надзора. </t>
  </si>
  <si>
    <t>Ивице морају бити глатке, равне и фино обрађене. Рестаурацију вршити малтером од креча (успоравање везивања и боља уградивост), цемента, цементног лепка (побољшање вискозитета малтера) и песка, у размери цементни лепак:цемент:гашени креч:ситан песак 1:3:2:9.</t>
  </si>
  <si>
    <t xml:space="preserve"> Пре наношења малтера површину наквасити водом, а кад упије воду премазати воденим раствором цементног лепка, размере 1:5.</t>
  </si>
  <si>
    <t xml:space="preserve"> Ретуширане површине два до три дана покрити мокром јутом и заштитити одсунца, да се не би појавиле пукотине и дошло до љуштења</t>
  </si>
  <si>
    <t>Набавка материјала и рестаурација вучене декоративне пластике изведене у малтеру. Пре почетка рестаурације, уколико је потребно, ручно отклонити све наслаге прањем и чишћењем.</t>
  </si>
  <si>
    <t>Радити у свему према Техничком опису.</t>
  </si>
  <si>
    <t>Пројектант је предвидео санацију до 45 % вучених профила, ставарну количину утврдити на лицу места уз консултацију са стручним надзором - конзерватором Завода за заштиту споменика културе.</t>
  </si>
  <si>
    <t>сокла, санација 20%</t>
  </si>
  <si>
    <t>=0,2*(8,26+9,2+4,3)</t>
  </si>
  <si>
    <t>Набавка материјала и санација бетонских елемената.</t>
  </si>
  <si>
    <t>Набавка материјала и покривање надстрешнице поцинкованим лимом дебљине д=0,6 мм.</t>
  </si>
  <si>
    <t>Испод лима поставити слој Изолим траке или одговарајуће.</t>
  </si>
  <si>
    <t>Решетке демонтирати и одложити на место које одреди Надзорни орган/Корисник.</t>
  </si>
  <si>
    <t>Обрачун по комаду .</t>
  </si>
  <si>
    <t>Рушење плоче на тлу дебљине д=6 цм, са скидањем свих слојева испод плоче и скидањем земље, до коте -0,28 у односу на коту пода терасе.</t>
  </si>
  <si>
    <t xml:space="preserve">вештачки камен у пољима правилног геометријског облика, обијање, проценат оштећења је до 30%,  </t>
  </si>
  <si>
    <t>2.22.</t>
  </si>
  <si>
    <t>укупно Пос 2.22.</t>
  </si>
  <si>
    <t>Камен дебљине око 5 цм поставити у цементном малтеру размере 1:3,  дебљине д=4 цм</t>
  </si>
  <si>
    <t xml:space="preserve">Санацију и рестаурацију камена извести надоградњом природног камена вештачким каменом на површинама које је одредио Надзорни орган, материјалом претходно испитаним у лабораторији, уз одобрење конзерваторског Надзора стручне службе заштите и то је посебно обрачунато у Фасадерским радовима. </t>
  </si>
  <si>
    <t>=0,3*((42,8+26,5+74,23+55,9+133,05+39,2+107,45)-(2,08*1,5*2+1,4*2,35+1,95*1,8*10-3,0*13))</t>
  </si>
  <si>
    <t>=42,8+26,5+74,23+55,9+133,05+39,2+107,45-(2,08*1,5*2+1,4*2,35+1,95*1,8*10-3*13)+14,95+14,6+105,76+3,2*78-65-(1,65*2,36-3)+59,5+53,02+60,3+44,0</t>
  </si>
  <si>
    <t>=(42,8+26,5+74,23+55,9+133,05+39,2+107,45)-(2,08*1,5*2+1,4*2,35+1,95*1,8*10-3,0*13)+(14,95+14,6+105,76+3,2*78,0-65,0-(1,65*2,36-3,0)+59,5+53,02+60,3+44,0)</t>
  </si>
  <si>
    <t>=0,2*(2,4+5,35+4,74+1,5+4,6+17,0+2,5+7,6+27,23+1,7+0,8+12,9+1,4+10,31+11,7+(2,2+7,9+7,6+4,5)*2+1,75+11,46+2,4+2,8+6,3+0,7+1,4+1,6+1,9*2+0,9+5,1+4,6+3,8+3,76+5,2+4,04)</t>
  </si>
  <si>
    <t>облога од камена у нивоу сокле се демонтира до 10% према процени пројектанта</t>
  </si>
  <si>
    <t>=0,1*(2,4+5,35+4,74+1,5+4,6+17,0+2,5+7,6+27,23+1,7+0,8+12,9+1,4+10,31+11,7+(2,2+7,9+7,6+4,5)*2+1,75+11,46+2,4+2,8+6,3+0,7+1,4+1,6+1,9*2+0,9+5,1+4,6+3,8+3,76+5,2+4,04)</t>
  </si>
  <si>
    <t>=0,3*(10*1,6*(0,3+0,15)+10*0,15*0,3+4*1,6*(0,3+0,15)+10*0,15*0,3+0,3*(1,7+1,28)+0,15*(1,7+0,62+1,28+0,3*2)+4,03*0,15+4*1,5*0,15+3*1,5*0,3+4*0,3*0,15+10*2,2*(0,3+0,15)+20*0,15*0,3+2,2*0,6)</t>
  </si>
  <si>
    <t>зидова тераса Т4, Т4а, Т5 и Т5а, проценат оштећења предвиђен за санацију је 30%</t>
  </si>
  <si>
    <t xml:space="preserve">Санацију природног камена, која се изводи од вештачког камена Пројектант је предвидео проценат оштечења, а стварну количину одредити на лицу мест аписменим путем уз сагласност конзерваторског Надзора стручне службе заштите. </t>
  </si>
  <si>
    <t>степеништа, санација се врши у проценту од 30%</t>
  </si>
  <si>
    <t>сокла,  проценат оштећења предвиђен за санацију је 20%</t>
  </si>
  <si>
    <t>санација елемената у натур бетону и бетонских стубића на оградама тераса Т1, Т1а до 10%, стварну количину одредити писменим путем на лицу места у присуству Надзорног органа.</t>
  </si>
  <si>
    <t>=0,1*(4*5,9*0,4*4+4,5*4*0,4*4+2*2*4,5*(3,3+0,2)+2*6,5+(3,3+0,2)+4*1,2*4*0,17)</t>
  </si>
  <si>
    <t xml:space="preserve">Напомена: </t>
  </si>
  <si>
    <t>Набавка материјала и презиђивање растрешених делова фасаде и санација пукотина.</t>
  </si>
  <si>
    <t xml:space="preserve">Након обијања фасадног малтера Надзорни орган, уз консултацију конзерваторског Надзора стручне службе заштите, одредиће површине које треба президати, односно пукотине које треба санирати. </t>
  </si>
  <si>
    <t>Оштећења конструктивног карактера са пукотинама преко 4 мм морају се санирати ињектирањем одговарајућим репаратурним малтером под притиском. При припреми инјекционе масе битно је обратити пажњу на њене карактеристике и компатибилност са материјалом од ког је изграђен зид.</t>
  </si>
  <si>
    <t>Притисак при убризгавању, који мора бити довољно низак како би се избегли ваздушни мехурићи.</t>
  </si>
  <si>
    <t>Санирање пукотина до 4 мм се врши тако што се на месту пукотине у њеној  широј зони наноси грађевински лепак и одговарајућа стаклена мрежица у виду траке или “тканине” веће ширине од ширине пукотине и припрема за поновно малтерисање.</t>
  </si>
  <si>
    <t>Приликом извођења радова на фасадама водити рачуна да се не затворе отвори у зони сокле који служе за ваздушну венилацију подрумских зидова.</t>
  </si>
  <si>
    <t xml:space="preserve"> Све радове изводити уз присуство конзерваторског Надзора стручне службе заштите.</t>
  </si>
  <si>
    <t xml:space="preserve">Пројектантска процена је 10% површине целокупног фасадног венца. Презиђивање се врши тако што се све деградиране и невезане опеке пажљиво уклањају и замењују новим или се рестрешени део фасаде у потпуности презиђује у продужном малтеру размере 1:2:6. </t>
  </si>
  <si>
    <t>=0,10*((0,15+0,9+0,07)*(14,3+7,9+8,25+15,44+3,85*2*2+8,35+1,1*2+8,5+0,4+0,15+2,15*2+18,05+9,05+0,95+1,1+8,3+3,5*2+8,65+10,25+18,05+9,05+0,95+1,1+8,3+3,5*2+8,65+10,25+18,05+2,03*2+2*(2,03*2+17,5+3,75*2+8,7+17,65+3,5*2+2,03*2+0,25+1,1+0,45+0,6+0,95+0,33+0,2+3,15)))</t>
  </si>
  <si>
    <t>=0,10*((0,15+0,9+0,07)*(9,15+5,5+17,48+2,6+3,9+2,9+6,15+2,9+11,3+1,5+16,2+16,12+1,62+7,5+3,8*2+2,4+5,78+3,75+17,48+2,8+5,45+9,25+6,97+13,3+17,9+(8,97+5,45+2,3+5,55+6,97+13,3)*2+11,8*2+3,9+6,2+4,0+0,3*2+2,1*2))</t>
  </si>
  <si>
    <t xml:space="preserve">Набавка материјала и бојење фасаде. </t>
  </si>
  <si>
    <t>Бојење се врши у два слоја, први слој разређен 10% служи као прајмер. Бојење је у тону који одреди конзерваторски Надзор стручне службе заштите.</t>
  </si>
  <si>
    <t xml:space="preserve">Пре бојења скинути све наслаге старе боје, глетовти до потпуно равне површине елемената који се боје и завршно бојити силикатном бојом, тип Baumit SilikatColor, или одговарајуће. </t>
  </si>
  <si>
    <t/>
  </si>
  <si>
    <t>=0,45*(4*(7,33+5,73+0,75+2*0,58+1,93*9+1,03*12+11,8*4)+7*(5,63+4,56+0,58+1,93*4+1,03*4+6,8*3)+2*(7,33+5,73+0,75+2*0,58+1,93*9+1,03*9+9,43*4))</t>
  </si>
  <si>
    <t>Демонтажа лимених окапница парапетних зидова тераса са ознаком РК2, Рк2а, Т2 и солбанака код прозора који се не демонтирају.</t>
  </si>
  <si>
    <t>окапнице парапетних зидова тераса</t>
  </si>
  <si>
    <t>солбанци</t>
  </si>
  <si>
    <t>=12*0,95+40*1,95+20*1,7+3*0,95+2*1,5+4*2,15+3*0,6+2*0,35+15,1+6*1,1+3*1,2+25*1,0+33*1,1+2*1,03+11*1,1+8*3,3+6*1,6+14*1,1+11*1,1+2*10+12*1,26+7*2,05+36*2,6+12*2,7+16*1,25</t>
  </si>
  <si>
    <t>укупно Пос 2.4.</t>
  </si>
  <si>
    <t>5.5.</t>
  </si>
  <si>
    <t xml:space="preserve">Стране солбанка према зиду и штоку прозора подићи у вис за 25 мм и учврстити у шток. </t>
  </si>
  <si>
    <t>Предњу страну солбанка причврстити за дрвене пакнице и препустити окапницу. Испод лима поставити слој кровне лепенке, што је саставни део позиције.</t>
  </si>
  <si>
    <t>Лим бојити бојом у тону по избору пројектанта.</t>
  </si>
  <si>
    <t>Обрачун по м¹ за солбанк развијене ширине до 30 цм.</t>
  </si>
  <si>
    <t>Набавка материјала и опшивање прозорских банака, челичним поцинкованим бојеним лимом дебљине д=0,6 мм,  завршно бојеним бојом за метал у тону фасаде на коју належе лим.</t>
  </si>
  <si>
    <t>=12*0,95+40*1,95+20*1,7+3*0,95+2*1,5+4*2,15+3*0,6+2*0,35+15*1,0+6*1,1+3*1,2+25*1,0+33*1,1+2*1,03+11*1,1+8*3,3+6*1,6+14*1,1+11*1,1+2*1,0+12*1,26+7*2,05+36*2,6+12*2,7+16*1,25</t>
  </si>
  <si>
    <t>Пре демонтаже камена обавезно консултовати Надзорног органа и  конзерваторског Надзора стручне службе заштите и писменим путем одредити са којих површина.</t>
  </si>
  <si>
    <t xml:space="preserve">Пројектант је проценио степен оштећења за који се ради санација, а стварну количину одредити писаним путем на лицу места уз обавезне консултације Надзорног органа и  конзерваторског Надзора стручне службе заштите.  </t>
  </si>
  <si>
    <t>венац терасе Т4, Т4а, Т5, Т5а, 30% санација</t>
  </si>
  <si>
    <t>=0,30*((0,3+0,15)*(3,85+5,5+1,4+2,5)+(0,3+0,15)*(4,17*2+2,36*2)+(0,3+0,15)*(16,23+0,7)+(0,3+0,15)*(16,04+1,0))</t>
  </si>
  <si>
    <t>укупно Пос 6.1.</t>
  </si>
  <si>
    <t>=22,7+6,05+0,7*0,6+6,65+2,5*0,6+1,0*1,9</t>
  </si>
  <si>
    <t xml:space="preserve">Шаблоне израдити од челичног лима за вучену пластику са претходно ретушираних гипсаних одливака. Профил венца копирати на картон и исећи по ивици. </t>
  </si>
  <si>
    <t>Ретуширање улази у цену узимања отисака. Плаћа се само један шаблон, без обзира на број изведених и употребљених комада.</t>
  </si>
  <si>
    <t>решетка димензија 35/25 цм</t>
  </si>
  <si>
    <t>решетка димензија 21/21 цм</t>
  </si>
  <si>
    <t>решетка димензија 50/27 цм</t>
  </si>
  <si>
    <t>решетка димензија 60/45 цм</t>
  </si>
  <si>
    <t>решетка димензија 40/40 цм</t>
  </si>
  <si>
    <t>решетка димензија 35/40 цм</t>
  </si>
  <si>
    <t>решетка димензија 85/70 цм</t>
  </si>
  <si>
    <t>решетка димензија 55/35 цм</t>
  </si>
  <si>
    <t>решетка димензија 16/20 цм</t>
  </si>
  <si>
    <t>табла димензија 130/65 цм</t>
  </si>
  <si>
    <t>табла димензија 90/40 цм</t>
  </si>
  <si>
    <t>табла димензија 120/70цм</t>
  </si>
  <si>
    <t>табла димензија 120/30 цм</t>
  </si>
  <si>
    <t>табла димензија 125/75 цм</t>
  </si>
  <si>
    <t>табла димензија 70/90 цм</t>
  </si>
  <si>
    <t>табла димензија 70/20 цм</t>
  </si>
  <si>
    <t>табла димензија 35/15 цм</t>
  </si>
  <si>
    <t xml:space="preserve">На основу добијене мустре искројити профил у челичном лиму и формирати шаблон. </t>
  </si>
  <si>
    <t xml:space="preserve">Шаблони пре употребе морају бити испробани и одобрени од сручног и конзерваторског надзора. </t>
  </si>
  <si>
    <t>прозорске решетке демонтирати, обележити и депоновати на место које одреди Надзорни орган/Корисник, до поновне уградње</t>
  </si>
  <si>
    <t>решетка са врата транспорт на градску депонију</t>
  </si>
  <si>
    <t>2.11.1.</t>
  </si>
  <si>
    <t>2.11.2.</t>
  </si>
  <si>
    <t>'=1,3*1,8*12+1,95*1,8*13+1,0*1,2*20+1,0*1,7*26+1,1*1,75*6+1,2*2,8*26+1,5*2,9*3+1,2*1,2*12+0,9*0,9*4+1,0*2,8*5+1,1*1,25*10+1,1*1,75*15+9*1,22*0,95</t>
  </si>
  <si>
    <t>=1,4*2,25+2*1,2*2,1</t>
  </si>
  <si>
    <t>Обрачун по м² са транспортом на депонију или место које одреди Надзорни орган/Корисник.</t>
  </si>
  <si>
    <t>надстрешница 195/60 цм</t>
  </si>
  <si>
    <t xml:space="preserve">Демонтажа осветљења и електроенергетског развода са фасаде. </t>
  </si>
  <si>
    <t>Све демонтиране светиљке и каблове уз одговарајући записник предати представнику Инвеститора до поновне монтаже по завршетку радова.</t>
  </si>
  <si>
    <t>улазна застакљена двокрилна врата димензија 150/230 цм</t>
  </si>
  <si>
    <t>улазна застакљена двокрилна врата димензија 170/385 цм</t>
  </si>
  <si>
    <t>улазна застакљена двокрилна врата димензија 160/220 цм</t>
  </si>
  <si>
    <t>улазна пуна једнокрилна врата димензија 120/210 цм</t>
  </si>
  <si>
    <t>балконска застакљена   двокрилна врата димензија 170/380 цм</t>
  </si>
  <si>
    <t>балконска застакљена   двокрилна врата димензија 140/390 цм</t>
  </si>
  <si>
    <t>2.10.1.</t>
  </si>
  <si>
    <t>2.10.2.</t>
  </si>
  <si>
    <t>2.10.3.</t>
  </si>
  <si>
    <t>2.10.4.</t>
  </si>
  <si>
    <t>2.10.5.</t>
  </si>
  <si>
    <t>2.10.6.</t>
  </si>
  <si>
    <t>2.10.7.</t>
  </si>
  <si>
    <t>2.10.8.</t>
  </si>
  <si>
    <t>2.10.9.</t>
  </si>
  <si>
    <t>2.10.10.</t>
  </si>
  <si>
    <t>2.10.11.</t>
  </si>
  <si>
    <t>2.10.12.</t>
  </si>
  <si>
    <t>2.10.13.</t>
  </si>
  <si>
    <t>2.10.14.</t>
  </si>
  <si>
    <t>2.10.15.</t>
  </si>
  <si>
    <t>2.10.16.</t>
  </si>
  <si>
    <t>2.10.17.</t>
  </si>
  <si>
    <t>2.10.18.</t>
  </si>
  <si>
    <t>2.10.19.</t>
  </si>
  <si>
    <t>2.10.20.</t>
  </si>
  <si>
    <t>2.10.21.</t>
  </si>
  <si>
    <t>2.10.22.</t>
  </si>
  <si>
    <t>2.10.23.</t>
  </si>
  <si>
    <t>2.10.24.</t>
  </si>
  <si>
    <t>2.10.25.</t>
  </si>
  <si>
    <t>2.10.26.</t>
  </si>
  <si>
    <t>2.10.27.</t>
  </si>
  <si>
    <t>2.10.28.</t>
  </si>
  <si>
    <t>2.10.29.</t>
  </si>
  <si>
    <t>2.10.30.</t>
  </si>
  <si>
    <t>2.10.31.</t>
  </si>
  <si>
    <t>ПВЦ СТОЛАРИЈА</t>
  </si>
  <si>
    <t>ПВЦ СТОЛАРИЈА -укупно</t>
  </si>
  <si>
    <t>9.2.</t>
  </si>
  <si>
    <t>укупно Пос 9.2.</t>
  </si>
  <si>
    <t>9.3.</t>
  </si>
  <si>
    <t>9.4.</t>
  </si>
  <si>
    <t>9.5.</t>
  </si>
  <si>
    <t>укупно Пос 9.5.</t>
  </si>
  <si>
    <t>9.6.</t>
  </si>
  <si>
    <t>укупно Пос 9.6.</t>
  </si>
  <si>
    <t>9.7.</t>
  </si>
  <si>
    <t>укупно Пос 9.7.</t>
  </si>
  <si>
    <t>9.8.</t>
  </si>
  <si>
    <t>=0,33*(14,59*3*2+10,16+7,6*2*2+15,44*3+10,16+5,86+5,76+17,54+8,14+2,02+7,6*2+18,05*2+4,46+7,9*2+1,96+8,4+18,05*3+4,2)+0,33*(18,05*2+4,2+5,8+17,89+7,88+8,67*3+7,98+18,05*2+17,95+4,2+5,86+4,2+5,9+15,44*3+7,6*2+8,98*3+15,44*3+4,6+34,2*2+21,1+6,25*2+20,95+6,25*2)+</t>
  </si>
  <si>
    <t>0,33*(2*(8,75+2,4*2+13,4*2+18,03+9,4))+0,33*(2*11,84+14,2+11,85*2+6,3*2)+0,33*(9,61+17,34*2+20,81+1,6+1,4+20,93+16,12+6,85)+0,33*(23,75+7,61+14,08*2+17,64*2+9,67*2)+0,33*(5,4*2+9,79*2+5,4*2)*2+0,33*(13,88+8,35+8,35+3,96+1,25+1,6*2)+7,6*12+</t>
  </si>
  <si>
    <t>0,33*(15,64*16+17,01*6+16,3+17,21*3+16,36*2+20,36+15,16*5*2+18,48*2+13,62*13+15,58*26+13,62*12+15,78+24+13,11*4+13,64+15,76+16,95*3+15,18*4+13,65*18+13,65*16+15,78*34*2+16,3+12,8*12+14,55*24)</t>
  </si>
  <si>
    <t>Квaлитeтним oкoвoм oмoгућити oтвaрaњe прeмa дaтoj шeми. Спeциjaлнo oбрaтити пaжњу нa oкoв кoд “вeнтус” прoзoрa, дa будe квaлитeтaн и дугoтрajaн сa oдгoвaрajућим брojeм “мaкaзa” у oднoсу нa вeличину крилa.</t>
  </si>
  <si>
    <t>Прoзoрe пoстaвити тaкo дa спoљнa стрaнa будe у истoj рaвни у кojoj су били прeтхoдни прoзoри.</t>
  </si>
  <si>
    <t>7.5.</t>
  </si>
  <si>
    <t>Набавка материјала и израда степеника и подеста од ливеног тераца дебљине д=3 цм.</t>
  </si>
  <si>
    <t>=13*0,31*2,2+1,0*2,2+0,51*2,2</t>
  </si>
  <si>
    <t xml:space="preserve">Набавка и уградња фасадне стoлaриjе израђене од висoкooтпoрних тврдих пeтoкoмoрних PVC прoфила сa тeрмoпрeкидoм. </t>
  </si>
  <si>
    <t xml:space="preserve">Фасадна столарија се уграђује преко нeрђajућег чeличног прoфилa кao укрућeњe, oдгoвaрajућe дeбљинe прeмa стaтичкoм прoрaчуну и према величини крила. </t>
  </si>
  <si>
    <t xml:space="preserve">Испунa прoзoрa je oд двoструкoг рaвнoг прoвиднoг стaклa сa хeрмeтички зaтвoрeним сувим вaздухoм у мeђупрoстoру, д=4+16+4 мм. </t>
  </si>
  <si>
    <t xml:space="preserve">Сву PVC стoлaриjу извeсти прeмa шeмaмa, у бeлoj бojи. Прoзoрe учврстити aнкeримa дубинe 50 мм зa зидoвe. Измeђу зидa и oквирa прoзoрa извeсти зaптивaњe пур-пeнoм. </t>
  </si>
  <si>
    <t>8.1.1.</t>
  </si>
  <si>
    <t>8.1.2.</t>
  </si>
  <si>
    <t>8.1.3.</t>
  </si>
  <si>
    <t>8.1.4.</t>
  </si>
  <si>
    <t>8.1.5.</t>
  </si>
  <si>
    <t>8.1.6.</t>
  </si>
  <si>
    <t>8.1.7.</t>
  </si>
  <si>
    <t>8.1.8.</t>
  </si>
  <si>
    <t>8.1.9.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</si>
  <si>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</si>
  <si>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</si>
  <si>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</si>
  <si>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</si>
  <si>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</si>
  <si>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</si>
  <si>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</si>
  <si>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</si>
  <si>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</si>
  <si>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</si>
  <si>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</si>
  <si>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</si>
  <si>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</si>
  <si>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</si>
  <si>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</si>
  <si>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</si>
  <si>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</si>
  <si>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</si>
  <si>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</si>
  <si>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</si>
  <si>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</si>
  <si>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</si>
  <si>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</si>
  <si>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Са унутрашње стане прозора предвидети прозорске клупице од полимермера, 4 цм шире од парапетног зида, према детаљу.</t>
  </si>
  <si>
    <t>2. Према величини крила одредити број шарки и носивост, за врата мин 2-3 ком по висини крила.</t>
  </si>
  <si>
    <t>3. Сви радови за ПВЦ столарију изводе се према појединачним описима шема, детаљима и овереним радионичким цртежима.</t>
  </si>
  <si>
    <t>Радионичку документацију ради Извођач радова, на основу својих технолошких решења, а одобрење за израду елемената је потписана радионичка документација од стране Пројектанта или надзорног органа, уз сагласност Инвеститора.</t>
  </si>
  <si>
    <t>4. ПВЦ профили не смеју бити  рециклирани и не смеју садржати олово.</t>
  </si>
  <si>
    <t>Приликом анкеровања у фасадни зид од гитер блока радове изводити пажљиво. Уградњу радити у свему према принципу Рал монтаже, применити две заптивне траке, једну спољну и једну унутрашњу.</t>
  </si>
  <si>
    <t>7. Мере узети на лицу места, отварање према приказу у основама.</t>
  </si>
  <si>
    <t>8. Извођач је обавезан да радионичке цртеже и узорке достави на сагласност пројектанту.</t>
  </si>
  <si>
    <t>1. ПВЦ столарија се изводи од усвојених типских петокоморних,  профила, са унутрашњим ојачањем од челика, са термичком испуном и прекидом хладног моста, у свему према шеми, детаљима и радионичким цртежима.</t>
  </si>
  <si>
    <t xml:space="preserve">5. Прозори су делом ослоњени на чврст део фасадног зида и уграђују се на фасаду нeрђajућег чeличног прoфилa и универзалних металних типлова, намењених за уградњу ПВЦ столарије у пуној и шупљој грађевинској подлози. </t>
  </si>
  <si>
    <t>=0,3*(22,7+6,05+0,7*0,6+6,65+2,5*0,6+1,0*1,9)</t>
  </si>
  <si>
    <t>д= 3цм, малтер гранулације 1,5 мм</t>
  </si>
  <si>
    <t>9.4.1.</t>
  </si>
  <si>
    <t>9.4.2.</t>
  </si>
  <si>
    <t>укупно Пос 9.4.2.</t>
  </si>
  <si>
    <t>9.4.3.</t>
  </si>
  <si>
    <t>д= 3цм, малтер гранулације 1,0 мм, малтерисање фасадне пластике (надпрозорске)</t>
  </si>
  <si>
    <t>малтерисање зидова</t>
  </si>
  <si>
    <t>д= 3цм, малтер гранулације 1,0 мм, малтерисање зидова</t>
  </si>
  <si>
    <t>=1,25*7+1,45*11+2,5*10+1,2+1,4*8+2,2*3+1,25*4+1,35*9+1,35*11+2,3*1,4+1,0*4*2+1,4*2</t>
  </si>
  <si>
    <t>Прозоре снабдети венецијанер ролетном и то је саставни део позиције.</t>
  </si>
  <si>
    <t>Обрачун по комаду описане позиције.</t>
  </si>
  <si>
    <t>Обрачун по м¹ обрађених шпалетни.</t>
  </si>
  <si>
    <t>=(1,25+1,4*2)*7+(1,45+1,95*2)*11+(2,15+1,95*2)*10+1,2+1,3*2+(1,4+1,8*2)*8+(1,35+2,4*2)*2+(1,35+2,9*2)*32+(1,15+3*2)*8+(1,35+2,4*2)*2+(1,15+3*2)*4+(1,1+2,4*2)*2+(2,2+1,65*2)*3+(1,25+1,65*2)*4+(1,35+1,4*2)*20+2,3+1,4*2+(1,1+2,9*2)*6+2,2+2,9*2+(1,35+1,6*2)*3+(0,85+2,9*2)*6+(1,6+2,4*2)*5+(1,4+3,05*2)*5+(1,7+3,05*2)*2+(1+0,9*2)*4+(1+1,2*2)*4+(1,35+2,6*2)*2+(1,4+3,9*2)*4+(1,5+2,3*2)+(1,7*3,85*2)+(1,65+3,14*2)+1,6+2,2+(1,2+2,1*2*2)+1,7+3,8*2+1,4+3,9*2</t>
  </si>
  <si>
    <t>Обрачун по м², са радном скелом.</t>
  </si>
  <si>
    <t>Набавка материјала и бојење шпалетни након уградње ПВЦ столаријеполудисперзивном бојом, у тону по избору пројектанта, два пута.</t>
  </si>
  <si>
    <t>Пре бојења, зидове и плафоне глетовати до потпуно равне површине масом за глетовање.</t>
  </si>
  <si>
    <t>Са решетки скинути стару боју, избрусити, нанети антикорозивни основног премаз за метал у једном слоју и бојити бојом за метал у два наноса.</t>
  </si>
  <si>
    <t>Бојење решетки је у боји по избору Пројектанта, уз консултацију и сагласност конзерваторског Надзора стручне службе заштите. Саниране решетке враћају се на оригинално место.</t>
  </si>
  <si>
    <t>Набавка материјала, бојење и монтажа претходно демонтираних вентилационих решетки и санација истих.</t>
  </si>
  <si>
    <t>Скинути стару боју, брусити, нанети антикорозивни основни премаза за метал у једном слоју и бојити бојом за метал у два наноса.</t>
  </si>
  <si>
    <t>Бојење пењалице је у боји по избору Пројектанта, уз консултацију и сагласност конзерваторског Надзора стручне службе заштите.</t>
  </si>
  <si>
    <t xml:space="preserve">Набавка материјала и санација  металних елемената конструкције залучене надстрешнице на улазу у пријемни део. </t>
  </si>
  <si>
    <t>=14,9*2+24,07*0,3+0,73*10</t>
  </si>
  <si>
    <t xml:space="preserve">Набавка материјала и санација металних пењалица димензија 50/95 цм, висине 850 цм, за излазак на раван кров, на југозапаној фасади објекта нове интерне клинике. </t>
  </si>
  <si>
    <t xml:space="preserve">Набавка материјала и санација  постојећих металних врата. </t>
  </si>
  <si>
    <t>Бојење врата је у боји по избору Пројектанта, уз консултацију и сагласност конзерваторског Надзора стручне службе заштите.</t>
  </si>
  <si>
    <t>=4,62+2,9+12,21</t>
  </si>
  <si>
    <t xml:space="preserve">Набавка материјала и санација  постојећих металних ограда. </t>
  </si>
  <si>
    <t>Бојењеограда је у боји по избору Пројектанта, уз консултацију и сагласност конзерваторског Надзора стручне службе заштите.</t>
  </si>
  <si>
    <t>=1,0*(17,5+15,09+2,6*2+11,16+9,65)</t>
  </si>
  <si>
    <t>Набавка материјала и замена орнамент безбојног стакла у бетонским рамовима, дебљине д=4 мм димензије поља 25x2 цм, са скидањем постојећег стакла и чишћењем фалца од кита.</t>
  </si>
  <si>
    <t>Стакло мора бити без мехурића и оштећења и мање за 2-3 мм од фалца, да не би пуцало. Стакло причврстити и заптити одговарајућим китом.</t>
  </si>
  <si>
    <t xml:space="preserve">Пре демонтаже, у консултацији са  конзерваторским Надзором стручне службе заштите, утврдити који тип стакла је аутентичан, и сачувати један примерак као узорак приликом израде и монтаже новог стакла. </t>
  </si>
  <si>
    <t>=439*0,25*0,25</t>
  </si>
  <si>
    <t>11.9.</t>
  </si>
  <si>
    <t>11.10.</t>
  </si>
  <si>
    <t>11.11.</t>
  </si>
  <si>
    <t>11.12.</t>
  </si>
  <si>
    <t>Поновна монтажа претходно демонтираних олучних вертикала.</t>
  </si>
  <si>
    <t>11.13.</t>
  </si>
  <si>
    <t>11.14.</t>
  </si>
  <si>
    <t>11.15.</t>
  </si>
  <si>
    <t>9.9.</t>
  </si>
  <si>
    <t>Бојење вршити акрилном бојом за бетон, тип BETONPROTEKT COLOR ACRYL, или одговарајуће, у тону који одреди Прјектант, уз сагласност конзерваторског Надзора стручне службе заштите.</t>
  </si>
  <si>
    <t>=(2,03*3)*3+0,6*3*2</t>
  </si>
  <si>
    <t>2.10.32.</t>
  </si>
  <si>
    <t>венац потпорног зида терасе Т4, Т4а, Т5 и Т5 ,oд камених монолита, демонтира се до 30% према процени пројектанта</t>
  </si>
  <si>
    <t>Демонтажа оштећене фасадне облоге од камена .</t>
  </si>
  <si>
    <t>Рушење постојеће облоге степеништа од ливеног тераца.</t>
  </si>
  <si>
    <t>Напомена: Ова позиција се изводи у случају да се радови на санацији фасаде и санацији крова не изводе истовремено. Обрачун за олучне вертикале је преузет из предмера уз пројекат санације крова.</t>
  </si>
  <si>
    <t>Плочу армирати Q 69 мрежом постављеном у средину слоја.</t>
  </si>
  <si>
    <t>5.2.</t>
  </si>
  <si>
    <t>зидова и зидови  тераса Т4, Т4а, Т5 и Т5а</t>
  </si>
  <si>
    <t>7.4.1.</t>
  </si>
  <si>
    <t>7.4.2.</t>
  </si>
  <si>
    <t xml:space="preserve">Чишћења и прања вештачког камена применом вруће водене паре под контролисаним притиском. </t>
  </si>
  <si>
    <t xml:space="preserve">Набавка материјалала и бојење  бетонских рамова браварских позиција на североисточној фасади бојом за бетон,  на североисточној фасади објекта нове интерне клинике. </t>
  </si>
  <si>
    <t>11.16.</t>
  </si>
  <si>
    <t>Чишћење постојеће светиљки и  провлачење постојеће инсталације.</t>
  </si>
  <si>
    <t xml:space="preserve">Поновна монтажа, на исти положај, претходно демонтираних светиљки комплет са прикључењем на постојећу инсталацију. </t>
  </si>
  <si>
    <t>По изведеној монтажи извршити функционално испитивање инсталације након завршетка свих радова.</t>
  </si>
  <si>
    <t>11.17.</t>
  </si>
  <si>
    <t>Набавка материјала, узимање отисака и израда нових балустера на огради терасе РК1.</t>
  </si>
  <si>
    <t>Очистити постојеће наслаге фасадне боје, комплетно рестаурирати - ретуширати (како би се ситна оштећења санирала и попунила и како би узорак био највернији приказ оригинала)</t>
  </si>
  <si>
    <t xml:space="preserve">Затим прибавити одобрење од од стране конзерваторског Надзора стручне службе заштите да је узорак одговарајући. </t>
  </si>
  <si>
    <t xml:space="preserve">Након тога узети  силиконски калуп са потврђеног узорка. Према том калупу се израђује пројектом утврђен број комада узорка (сви балустери се праве нови). </t>
  </si>
  <si>
    <t>Балустери се изађују од белог цемента, који се тонира у одређеној боји, са пунилом одређене структуре, и арматуром. Негује се 10 дана.</t>
  </si>
  <si>
    <t>Фиксирање новог узорка се изводи грађевинским лепком на месту где је био стари, претходни елемент.</t>
  </si>
  <si>
    <t>Ретуширања елемената - припрема подлоге за наношење заштитног слоја за импрегнацију  силиконском водоодбојном импрегнацијом средством, тип Kemafob, или одговарајуће.</t>
  </si>
  <si>
    <t>Обрачун по комаду изведеног балустера према опису.</t>
  </si>
  <si>
    <t>9.10.</t>
  </si>
  <si>
    <t>Набавка материјала и санација потпорних зидова од опеке на терасама Т4, Т4а, Т5 и Т5а.</t>
  </si>
  <si>
    <t xml:space="preserve">Завршна обрада је племенити малтер, у виду декоративног универзалног завршног силикатнoг малтера, тип Baumit SilikatTop, или одговарајуће. Малтер је пастозан, паропропусан и водоодбојан. Гранулација малтера је 1.0 мм. </t>
  </si>
  <si>
    <t>ОБрачун по м².</t>
  </si>
  <si>
    <t xml:space="preserve">На очишћену подлогу нанети санациони исушиви малтер који има могућност за лагеровање соли и влаге у својим порама у дебљини д=4 цм, тип Baumit SanovaPutz S, Kema Kemasan, или одговарајуће. </t>
  </si>
  <si>
    <t>Преко осушеног санационог малтера нанети предпремаз као регулација упојности, у виду готовог органски везаног предпремаза за побољшање пријањања и уједначавање упојности, који омогућава уједначену нијансу завршног слоја и утиче на укупну бољу водоодбојност система, тип Baumit UniPrimer, или одговарајуће.</t>
  </si>
  <si>
    <t>укупно Пос 5.4.</t>
  </si>
  <si>
    <t>Набавка материјала и израда и монтажа маске од перфорираног лима, за покривање инсталационих каблова који се из објекта подстанице кисеоника воде по северозападној фасади дела објекта (операциони блок и стара интерна клиника).</t>
  </si>
  <si>
    <t xml:space="preserve">Маска се фиксира за фасадни зид  завртњима. </t>
  </si>
  <si>
    <t>Маска је израђена од челичног перфорираног поцинкованог лима дебљине д=3 мм, са округлим рупама Ø10 мм .</t>
  </si>
  <si>
    <t>Маска обојити бојом за метал у тону фасаде на коју належе.</t>
  </si>
  <si>
    <t>Обрачун по м¹ за маску развијене ширине око 50 цм.</t>
  </si>
  <si>
    <t>=90+29,2</t>
  </si>
  <si>
    <t>Ситнији камен облутак поставити у слоју цементног малтера справљеног са просејаним песком "јединицом".</t>
  </si>
  <si>
    <t>Набавка материјала и израда степеника и подеста, дебљине д=3 цм,  израдом праног кулијеа у лименим кадицама  челичног степеништа .</t>
  </si>
  <si>
    <t>Када малтер мало повуче,  сунђером покупити и уклонити везиво, тако да камени облутак остане видан.</t>
  </si>
  <si>
    <r>
      <t xml:space="preserve">- </t>
    </r>
    <r>
      <rPr>
        <sz val="10"/>
        <rFont val="Times New Roman"/>
        <family val="1"/>
      </rPr>
      <t xml:space="preserve"> </t>
    </r>
    <r>
      <rPr>
        <sz val="10"/>
        <rFont val="Arial"/>
        <family val="2"/>
      </rPr>
      <t>арматурног слоја, у виду арматурне мрежице од текстилно-стаклених влакана, тип Baumit StarTex или одговарајуће (површинска маса 160g/m², ширина машне 4×4 мм), која се поставља преко флексибилног фасадног цементног лепка, тип Baumit ProContact, или одговарајуће;</t>
    </r>
  </si>
  <si>
    <t>укупно Пос 2.14.</t>
  </si>
  <si>
    <t>укупно Пос 5.1.1.</t>
  </si>
  <si>
    <t>7.6.</t>
  </si>
  <si>
    <t>7.7.</t>
  </si>
  <si>
    <t>решетка димензија 90/50 цм</t>
  </si>
  <si>
    <t>решетка димензија 30/30 цм</t>
  </si>
  <si>
    <t>решетка димензија 30/30цм</t>
  </si>
  <si>
    <t>надстрешницa 290/100/35 цм</t>
  </si>
  <si>
    <t>надстрешницa 380/100/65 цм</t>
  </si>
  <si>
    <t>надстрешницa 350/120 цм</t>
  </si>
  <si>
    <t>надстрешницa 250/230 цм</t>
  </si>
  <si>
    <t>Демонтажа постојеће  надстрешнице постављенe без сагласности службе заштите, са скидањем свих слојева покривача, изолације и сл.</t>
  </si>
  <si>
    <t>Набавка материјала, бојење и монтажа претходно демонтираних прозорских решетки и санација истих.</t>
  </si>
  <si>
    <t>фасадна столарија</t>
  </si>
  <si>
    <t>отворене површине</t>
  </si>
  <si>
    <t>11.18.</t>
  </si>
  <si>
    <t>=108,16+24,2*2+6,2*2+12,8+24,7*2+52*2+27,1+23,1+11,57+11,6+11,55+7,9+1,05+2,65+5,0+2,9</t>
  </si>
  <si>
    <t>укупно Пос 11.18.</t>
  </si>
  <si>
    <t>Завршно чишћење и прање свих прозора и врата после завршених радова на изради нове фасаде и чишћење свих отворених површина тераса, степеништа и сл.</t>
  </si>
  <si>
    <t>Пажљива демонтажа информационих табли, са одлагањем на место које одреди Надзорни орган/Корисник, до поновне монтаже.</t>
  </si>
  <si>
    <t>Монтажа претходно демонтиране информационе табле.</t>
  </si>
  <si>
    <t>Напомена:
Приликом извођења радова на фасадама водити рачуна да се не затворе отвори у зони сокле који служе за ваздушну венилацију подрумских зидова. Све радове изводити уз присуство конзерваторског Надзора стручне службе заштите.</t>
  </si>
  <si>
    <t>Напомена: Пре демонтаже консултовати Корисника о евентуалном депоновању надстрешнице, на место које одреди Корисник или Надзорни орган.</t>
  </si>
  <si>
    <t>Модул стишљивости Ms=15x10³ kPa [Kn/m²].</t>
  </si>
  <si>
    <t>Набавка материјала и малтерисање шпалетни са унутрашње стране, ширине до 25цм, након уградње нове фасадне столарије.</t>
  </si>
  <si>
    <t>=19,70*608,55+15,0*555,0</t>
  </si>
  <si>
    <t>=0,25*((1,25+1,4*2)*7+(1,45+1,95*2)*11+(2,15+1,95*2)*10+1,2+1,3*2+(1,4+1,8*2)*8+(1,35+2,4*2)*2+(1,35+2,9*2)*32+(1,15+3*2)*8+(1,35+2,4*2)*2+(1,15+3*2)*4+(1,1+2,4*2)*2+(2,2+1,65*2)*3+(1,25+1,65*2)*4+(1,35+1,4*2)*20+2,3+1,4*2+(1,1+2,9*2)*6+2,2+</t>
  </si>
  <si>
    <t>2,9*2+(1,35+1,6*2)*3+(0,85+2,9*2)*6+(1,6+2,4*2)*5+(1,4+3,05*2)*5+(1,7+3,05*2)*2+(1+0,9*2)*4+(1+1,2*2)*4+(1,35+2,6*2)*2+(1,4+3,9*2)*4+(1,5+2,3*2)+(1,7*3,85*2)+(1,65+3,14*2)+1,6+2,2+(1,2+2,1*2*2)+1,7+3,8*2+1,4+3,9*2)</t>
  </si>
  <si>
    <t>=19,7*60,0+15,0*40</t>
  </si>
  <si>
    <t xml:space="preserve"> санације фасаде и замене прозора на делу објекта                                                              Ургентног центра Клиничког центра Србије у Београду</t>
  </si>
  <si>
    <t>Јединична цена (рсд)</t>
  </si>
  <si>
    <t>Цена (рсд)</t>
  </si>
  <si>
    <t>Постојећа оштећења попунити  цементно везаним, полимерима обогаћеним репаратурним малтером, тип Kema BetonProtekt RT или одговарајућим (SIST EN 1504-3:PCC малтер за конструкционе поправке), разред R4.</t>
  </si>
  <si>
    <t xml:space="preserve">ПРЕДМЕР И ПРЕДРАЧУН  РАДОВА </t>
  </si>
  <si>
    <t>II</t>
  </si>
  <si>
    <t>Израда пројекта изведеног објекта у три примерка.</t>
  </si>
  <si>
    <t>Обрачун по паушалу.</t>
  </si>
  <si>
    <t>пауш</t>
  </si>
  <si>
    <t>11.19..</t>
  </si>
  <si>
    <t>Укупно (рсд) без ПДВ-а :</t>
  </si>
  <si>
    <t>дводелнии прозор  димензија 125/140 цм</t>
  </si>
  <si>
    <t>четвороделни прозор димензија 145/195 цм</t>
  </si>
  <si>
    <t>петоделни  прозор димензија 215/195 цм</t>
  </si>
  <si>
    <t>дводелни  прозор димензија 120/130 цм</t>
  </si>
  <si>
    <t xml:space="preserve">четвороделни  прозор димензија 135/240 цм </t>
  </si>
  <si>
    <t xml:space="preserve">шестоделни  прозор димензија 135/290 цм </t>
  </si>
  <si>
    <t>петоделнии прозор димензија 115/290 цм</t>
  </si>
  <si>
    <t>дводелнии прозор димензија 125/165 цм</t>
  </si>
  <si>
    <t>четвороделни прозор димензија 220/165цм</t>
  </si>
  <si>
    <t>четвороделни прозор димензија 125/235цм</t>
  </si>
  <si>
    <t>дводелни прозор димензија 100/90 цм</t>
  </si>
  <si>
    <t>дводелни прозор димензија 105/125 цм</t>
  </si>
  <si>
    <t>троделни  прозор димензија 180/140 цм</t>
  </si>
  <si>
    <t>једноделни прозор димензија 135/140 цм</t>
  </si>
  <si>
    <t xml:space="preserve">четвороделни прозор димензија 230/140 цм </t>
  </si>
  <si>
    <t>шестоделни прозор димензија 110/290 цм</t>
  </si>
  <si>
    <t>деветоделни прозор димензија 220/290 цм</t>
  </si>
  <si>
    <t>четвороделни прозор димензија 135/160 цм</t>
  </si>
  <si>
    <t>дводелни прозор димензија 135/140 цм</t>
  </si>
  <si>
    <t>троделни прозор димензија 85/290 цм</t>
  </si>
  <si>
    <t>четвороделни прозор димензија 160/240 цм</t>
  </si>
  <si>
    <t>четвороделни прозор димензија 140/305 цм</t>
  </si>
  <si>
    <t>четвороделни прозор димензија 170/305 цм</t>
  </si>
  <si>
    <t>четвороделни прозор димензија 135/260 цм</t>
  </si>
  <si>
    <t>шестоделни прозор димензија 140/390 цм</t>
  </si>
  <si>
    <t>дводелни прозор димензија 125/140 цм</t>
  </si>
  <si>
    <t>петоделни прозор димензија 215/195 цм</t>
  </si>
  <si>
    <t>троделни прозор димензија 180/140 цм</t>
  </si>
  <si>
    <t>петоделни прозор  димензија            115/290 цм</t>
  </si>
  <si>
    <t>четвороделни прозор димензија 220/165 цм</t>
  </si>
  <si>
    <t>дводелни прозор димензија 125/165 цм</t>
  </si>
  <si>
    <t>четвороделни прозор димензија 125/235 цм</t>
  </si>
  <si>
    <t>троделни прозор  димензија 85/290 цм</t>
  </si>
  <si>
    <t>улазна застакљена двокрилна врата  димензија 160/340 цм</t>
  </si>
  <si>
    <t>Унутрaшњe стaклo je нискoeмисиoнo. Укупни кojeфициjeнт тoплoтнe прoвoдљивoсти прoзoрa трeбa дa будe U≤1.5W/m²К ( за врата  U≤1.5W/m²К), a звучнa изoлoвaнoст прозора oд 35dB. Дихтoвaњe je eпoксиднoм гумoм.</t>
  </si>
  <si>
    <t>улазна застакљена двокрилна врата димензија 175/385 цм</t>
  </si>
  <si>
    <t>балконска застакљена   двокрилна врата димензија 175/380 цм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</si>
</sst>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0"/>
      <name val="Arial"/>
      <family val="2"/>
    </font>
    <font>
      <b/>
      <sz val="12"/>
      <name val="Arial"/>
      <family val="2"/>
    </font>
    <font>
      <b/>
      <sz val="10"/>
      <name val="Arial"/>
      <family val="2"/>
    </font>
    <font>
      <sz val="12"/>
      <name val="Arial"/>
      <family val="2"/>
    </font>
    <font>
      <sz val="8"/>
      <name val="Arial"/>
      <family val="2"/>
    </font>
    <font>
      <sz val="10"/>
      <name val="Yu Arial"/>
      <family val="2"/>
    </font>
    <font>
      <sz val="10"/>
      <name val="Yu Arial"/>
      <family val="2"/>
    </font>
    <font>
      <sz val="11"/>
      <name val="Arial"/>
      <family val="2"/>
    </font>
    <font>
      <sz val="12"/>
      <name val="Courier New"/>
      <family val="3"/>
    </font>
    <font>
      <u/>
      <sz val="12"/>
      <name val="Arial"/>
      <family val="2"/>
    </font>
    <font>
      <sz val="9"/>
      <name val="Arial"/>
      <family val="2"/>
    </font>
    <font>
      <sz val="7"/>
      <name val="Times New Roman"/>
      <family val="1"/>
    </font>
    <font>
      <sz val="10"/>
      <name val="Times New Roman"/>
      <family val="1"/>
    </font>
    <font>
      <u/>
      <sz val="10"/>
      <name val="Arial"/>
      <family val="2"/>
    </font>
    <font>
      <sz val="10"/>
      <name val="Yu Times New Roman"/>
      <family val="1"/>
    </font>
    <font>
      <b/>
      <sz val="11"/>
      <name val="Arial"/>
      <family val="2"/>
    </font>
    <font>
      <sz val="10"/>
      <color theme="1"/>
      <name val="Arial"/>
      <family val="2"/>
    </font>
    <font>
      <sz val="11"/>
      <color theme="1"/>
      <name val="Arial"/>
      <family val="2"/>
    </font>
  </fonts>
  <fills count="2">
    <fill>
      <patternFill patternType="none"/>
    </fill>
    <fill>
      <patternFill patternType="gray125"/>
    </fill>
  </fills>
  <borders count="51">
    <border>
      <left/>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style="double">
        <color indexed="64"/>
      </top>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right style="double">
        <color indexed="64"/>
      </right>
      <top/>
      <bottom style="double">
        <color indexed="64"/>
      </bottom>
      <diagonal/>
    </border>
    <border>
      <left style="thin">
        <color indexed="64"/>
      </left>
      <right/>
      <top style="double">
        <color indexed="64"/>
      </top>
      <bottom style="double">
        <color indexed="64"/>
      </bottom>
      <diagonal/>
    </border>
    <border>
      <left style="thin">
        <color indexed="64"/>
      </left>
      <right/>
      <top/>
      <bottom style="double">
        <color indexed="64"/>
      </bottom>
      <diagonal/>
    </border>
    <border>
      <left style="thin">
        <color indexed="22"/>
      </left>
      <right style="thin">
        <color indexed="22"/>
      </right>
      <top/>
      <bottom/>
      <diagonal/>
    </border>
    <border>
      <left style="thin">
        <color auto="1"/>
      </left>
      <right style="thin">
        <color indexed="64"/>
      </right>
      <top/>
      <bottom/>
      <diagonal/>
    </border>
    <border>
      <left style="thin">
        <color indexed="22"/>
      </left>
      <right style="thin">
        <color indexed="22"/>
      </right>
      <top/>
      <bottom/>
      <diagonal/>
    </border>
    <border>
      <left style="thin">
        <color auto="1"/>
      </left>
      <right style="thin">
        <color indexed="64"/>
      </right>
      <top/>
      <bottom/>
      <diagonal/>
    </border>
    <border>
      <left style="thin">
        <color auto="1"/>
      </left>
      <right style="thin">
        <color indexed="64"/>
      </right>
      <top/>
      <bottom style="double">
        <color indexed="64"/>
      </bottom>
      <diagonal/>
    </border>
    <border>
      <left style="thin">
        <color indexed="22"/>
      </left>
      <right style="thin">
        <color indexed="22"/>
      </right>
      <top/>
      <bottom/>
      <diagonal/>
    </border>
    <border>
      <left style="thin">
        <color auto="1"/>
      </left>
      <right style="thin">
        <color indexed="64"/>
      </right>
      <top/>
      <bottom/>
      <diagonal/>
    </border>
    <border>
      <left/>
      <right style="thin">
        <color theme="0" tint="-0.499984740745262"/>
      </right>
      <top/>
      <bottom/>
      <diagonal/>
    </border>
    <border>
      <left style="thin">
        <color theme="0" tint="-0.34998626667073579"/>
      </left>
      <right style="thin">
        <color theme="0" tint="-0.34998626667073579"/>
      </right>
      <top/>
      <bottom/>
      <diagonal/>
    </border>
    <border>
      <left style="thin">
        <color theme="1" tint="0.24994659260841701"/>
      </left>
      <right style="thin">
        <color theme="1" tint="0.24994659260841701"/>
      </right>
      <top/>
      <bottom/>
      <diagonal/>
    </border>
    <border>
      <left style="thin">
        <color theme="0" tint="-0.24994659260841701"/>
      </left>
      <right style="thin">
        <color theme="0" tint="-0.24994659260841701"/>
      </right>
      <top/>
      <bottom/>
      <diagonal/>
    </border>
    <border>
      <left style="thin">
        <color theme="1" tint="0.24994659260841701"/>
      </left>
      <right style="double">
        <color indexed="64"/>
      </right>
      <top/>
      <bottom/>
      <diagonal/>
    </border>
    <border>
      <left style="thin">
        <color indexed="22"/>
      </left>
      <right style="thin">
        <color indexed="22"/>
      </right>
      <top/>
      <bottom/>
      <diagonal/>
    </border>
    <border>
      <left style="thin">
        <color auto="1"/>
      </left>
      <right style="thin">
        <color indexed="64"/>
      </right>
      <top/>
      <bottom/>
      <diagonal/>
    </border>
    <border>
      <left style="double">
        <color indexed="64"/>
      </left>
      <right style="thin">
        <color indexed="64"/>
      </right>
      <top/>
      <bottom style="thin">
        <color indexed="64"/>
      </bottom>
      <diagonal/>
    </border>
    <border>
      <left/>
      <right/>
      <top/>
      <bottom style="thin">
        <color indexed="64"/>
      </bottom>
      <diagonal/>
    </border>
    <border>
      <left style="thin">
        <color auto="1"/>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1" tint="0.24994659260841701"/>
      </left>
      <right style="thin">
        <color indexed="64"/>
      </right>
      <top/>
      <bottom/>
      <diagonal/>
    </border>
    <border>
      <left/>
      <right style="thin">
        <color indexed="64"/>
      </right>
      <top/>
      <bottom style="double">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bottom style="thin">
        <color indexed="64"/>
      </bottom>
      <diagonal/>
    </border>
    <border>
      <left/>
      <right style="thin">
        <color theme="0" tint="-0.499984740745262"/>
      </right>
      <top/>
      <bottom style="thin">
        <color indexed="64"/>
      </bottom>
      <diagonal/>
    </border>
    <border>
      <left style="double">
        <color indexed="64"/>
      </left>
      <right style="thin">
        <color theme="1" tint="0.24994659260841701"/>
      </right>
      <top/>
      <bottom/>
      <diagonal/>
    </border>
  </borders>
  <cellStyleXfs count="3">
    <xf numFmtId="0" fontId="0" fillId="0" borderId="0">
      <alignment wrapText="1"/>
    </xf>
    <xf numFmtId="0" fontId="6" fillId="0" borderId="0"/>
    <xf numFmtId="4" fontId="14" fillId="0" borderId="0"/>
  </cellStyleXfs>
  <cellXfs count="429">
    <xf numFmtId="0" fontId="0" fillId="0" borderId="0" xfId="0">
      <alignment wrapText="1"/>
    </xf>
    <xf numFmtId="4" fontId="3" fillId="0" borderId="17" xfId="0" applyNumberFormat="1" applyFont="1" applyFill="1" applyBorder="1" applyAlignment="1">
      <alignment horizontal="left" vertical="center"/>
    </xf>
    <xf numFmtId="4" fontId="2" fillId="0" borderId="17" xfId="0" applyNumberFormat="1" applyFont="1" applyFill="1" applyBorder="1" applyAlignment="1">
      <alignment horizontal="left" vertical="center"/>
    </xf>
    <xf numFmtId="4" fontId="3" fillId="0" borderId="20" xfId="0" applyNumberFormat="1" applyFont="1" applyFill="1" applyBorder="1" applyAlignment="1">
      <alignment horizontal="left" vertical="center"/>
    </xf>
    <xf numFmtId="0" fontId="3" fillId="0" borderId="20" xfId="0" applyNumberFormat="1" applyFont="1" applyFill="1" applyBorder="1" applyAlignment="1">
      <alignment horizontal="left" vertical="center"/>
    </xf>
    <xf numFmtId="0" fontId="1" fillId="0" borderId="17" xfId="0" applyNumberFormat="1" applyFont="1" applyFill="1" applyBorder="1" applyAlignment="1">
      <alignment horizontal="center" vertical="center"/>
    </xf>
    <xf numFmtId="4" fontId="2" fillId="0" borderId="7" xfId="0" applyNumberFormat="1" applyFont="1" applyFill="1" applyBorder="1" applyAlignment="1">
      <alignment horizontal="left" vertical="center"/>
    </xf>
    <xf numFmtId="4" fontId="2" fillId="0" borderId="20" xfId="0" applyNumberFormat="1" applyFont="1" applyFill="1" applyBorder="1" applyAlignment="1">
      <alignment horizontal="left" vertical="center"/>
    </xf>
    <xf numFmtId="4" fontId="1" fillId="0" borderId="17" xfId="0" applyNumberFormat="1" applyFont="1" applyFill="1" applyBorder="1" applyAlignment="1">
      <alignment horizontal="center" vertical="center"/>
    </xf>
    <xf numFmtId="0" fontId="3" fillId="0" borderId="0" xfId="0" applyFont="1" applyFill="1" applyBorder="1" applyAlignment="1">
      <alignment horizontal="left"/>
    </xf>
    <xf numFmtId="0" fontId="1" fillId="0" borderId="7" xfId="0" applyNumberFormat="1" applyFont="1" applyFill="1" applyBorder="1" applyAlignment="1">
      <alignment horizontal="center" vertical="center"/>
    </xf>
    <xf numFmtId="4" fontId="1" fillId="0" borderId="7" xfId="0" applyNumberFormat="1" applyFont="1" applyFill="1" applyBorder="1" applyAlignment="1">
      <alignment horizontal="center" vertical="center"/>
    </xf>
    <xf numFmtId="4" fontId="2" fillId="0" borderId="28" xfId="0" applyNumberFormat="1" applyFont="1" applyFill="1" applyBorder="1" applyAlignment="1">
      <alignment horizontal="left" vertical="center"/>
    </xf>
    <xf numFmtId="0" fontId="3" fillId="0" borderId="3" xfId="0" applyNumberFormat="1" applyFont="1" applyFill="1" applyBorder="1" applyAlignment="1"/>
    <xf numFmtId="0" fontId="3" fillId="0" borderId="23" xfId="0" applyNumberFormat="1" applyFont="1" applyFill="1" applyBorder="1" applyAlignment="1">
      <alignment horizontal="left" vertical="center"/>
    </xf>
    <xf numFmtId="0" fontId="3" fillId="0" borderId="17" xfId="0" applyNumberFormat="1" applyFont="1" applyFill="1" applyBorder="1" applyAlignment="1">
      <alignment horizontal="left" vertical="center"/>
    </xf>
    <xf numFmtId="4" fontId="1" fillId="0" borderId="7" xfId="0" applyNumberFormat="1" applyFont="1" applyFill="1" applyBorder="1" applyAlignment="1">
      <alignment horizontal="right" vertical="center"/>
    </xf>
    <xf numFmtId="4" fontId="1" fillId="0" borderId="17" xfId="0" applyNumberFormat="1" applyFont="1" applyFill="1" applyBorder="1" applyAlignment="1">
      <alignment horizontal="right" vertical="center"/>
    </xf>
    <xf numFmtId="4" fontId="3" fillId="0" borderId="18" xfId="0" applyNumberFormat="1" applyFont="1" applyFill="1" applyBorder="1" applyAlignment="1">
      <alignment horizontal="right" vertical="center"/>
    </xf>
    <xf numFmtId="4" fontId="1" fillId="0" borderId="22" xfId="0" applyNumberFormat="1" applyFont="1" applyFill="1" applyBorder="1" applyAlignment="1">
      <alignment horizontal="right" vertical="center"/>
    </xf>
    <xf numFmtId="4" fontId="1" fillId="0" borderId="9" xfId="0" applyNumberFormat="1" applyFont="1" applyFill="1" applyBorder="1" applyAlignment="1">
      <alignment horizontal="right" vertical="center"/>
    </xf>
    <xf numFmtId="4" fontId="0" fillId="0" borderId="0" xfId="0" quotePrefix="1" applyNumberFormat="1" applyFont="1" applyFill="1" applyBorder="1" applyAlignment="1">
      <alignment wrapText="1"/>
    </xf>
    <xf numFmtId="4" fontId="0" fillId="0" borderId="0" xfId="0" applyNumberFormat="1" applyFont="1" applyFill="1" applyBorder="1" applyAlignment="1">
      <alignment wrapText="1"/>
    </xf>
    <xf numFmtId="0" fontId="0" fillId="0" borderId="28" xfId="0" applyFont="1" applyFill="1" applyBorder="1" applyAlignment="1">
      <alignment horizontal="center"/>
    </xf>
    <xf numFmtId="0" fontId="0" fillId="0" borderId="0" xfId="0" applyFont="1" applyFill="1" applyBorder="1" applyAlignment="1">
      <alignment wrapText="1"/>
    </xf>
    <xf numFmtId="0" fontId="0" fillId="0" borderId="28" xfId="0" applyFont="1" applyFill="1" applyBorder="1" applyAlignment="1">
      <alignment wrapText="1"/>
    </xf>
    <xf numFmtId="0" fontId="0" fillId="0" borderId="0" xfId="0" quotePrefix="1" applyFont="1" applyFill="1" applyBorder="1" applyAlignment="1">
      <alignment wrapText="1"/>
    </xf>
    <xf numFmtId="2" fontId="0" fillId="0" borderId="0" xfId="0" quotePrefix="1" applyNumberFormat="1" applyFont="1" applyFill="1" applyBorder="1" applyAlignment="1">
      <alignment wrapText="1"/>
    </xf>
    <xf numFmtId="0" fontId="0" fillId="0" borderId="0" xfId="0" applyFont="1" applyFill="1" applyBorder="1" applyAlignment="1">
      <alignment horizontal="left"/>
    </xf>
    <xf numFmtId="0" fontId="0" fillId="0" borderId="1" xfId="0" applyFont="1" applyFill="1" applyBorder="1" applyAlignment="1">
      <alignment wrapText="1"/>
    </xf>
    <xf numFmtId="0" fontId="0" fillId="0" borderId="26" xfId="0" applyFont="1" applyFill="1" applyBorder="1" applyAlignment="1">
      <alignment horizontal="center"/>
    </xf>
    <xf numFmtId="0" fontId="0" fillId="0" borderId="0" xfId="0" applyFont="1" applyFill="1">
      <alignment wrapText="1"/>
    </xf>
    <xf numFmtId="0" fontId="0" fillId="0" borderId="1" xfId="0" quotePrefix="1" applyFont="1" applyFill="1" applyBorder="1" applyAlignment="1">
      <alignment wrapText="1"/>
    </xf>
    <xf numFmtId="0" fontId="0" fillId="0" borderId="0" xfId="0" applyFont="1" applyFill="1" applyAlignment="1"/>
    <xf numFmtId="0" fontId="0" fillId="0" borderId="0" xfId="0" quotePrefix="1" applyFont="1" applyFill="1" applyBorder="1" applyAlignment="1">
      <alignment horizontal="left" vertical="top" wrapText="1"/>
    </xf>
    <xf numFmtId="0" fontId="0" fillId="0" borderId="0" xfId="0" quotePrefix="1" applyFont="1" applyFill="1" applyBorder="1" applyAlignment="1">
      <alignment horizontal="right" wrapText="1"/>
    </xf>
    <xf numFmtId="4" fontId="0" fillId="0" borderId="1" xfId="0" applyNumberFormat="1" applyFont="1" applyFill="1" applyBorder="1" applyAlignment="1">
      <alignment wrapText="1"/>
    </xf>
    <xf numFmtId="4" fontId="0" fillId="0" borderId="28" xfId="0" applyNumberFormat="1" applyFont="1" applyFill="1" applyBorder="1" applyAlignment="1">
      <alignment wrapText="1"/>
    </xf>
    <xf numFmtId="0" fontId="0" fillId="0" borderId="25" xfId="0" applyFont="1" applyFill="1" applyBorder="1" applyAlignment="1"/>
    <xf numFmtId="0" fontId="0" fillId="0" borderId="0" xfId="0" quotePrefix="1" applyNumberFormat="1" applyFont="1" applyFill="1" applyBorder="1" applyAlignment="1">
      <alignment vertical="center"/>
    </xf>
    <xf numFmtId="4" fontId="0" fillId="0" borderId="0" xfId="0" applyNumberFormat="1" applyFont="1" applyFill="1" applyAlignment="1">
      <alignment wrapText="1"/>
    </xf>
    <xf numFmtId="4" fontId="0" fillId="0" borderId="0" xfId="0" quotePrefix="1" applyNumberFormat="1" applyFont="1" applyFill="1" applyAlignment="1">
      <alignment wrapText="1"/>
    </xf>
    <xf numFmtId="4" fontId="0" fillId="0" borderId="28" xfId="0" quotePrefix="1" applyNumberFormat="1" applyFont="1" applyFill="1" applyBorder="1" applyAlignment="1">
      <alignment wrapText="1"/>
    </xf>
    <xf numFmtId="0" fontId="5" fillId="0" borderId="0" xfId="0" applyFont="1" applyFill="1" applyAlignment="1">
      <alignment wrapText="1"/>
    </xf>
    <xf numFmtId="4" fontId="0" fillId="0" borderId="2" xfId="0" applyNumberFormat="1" applyFont="1" applyFill="1" applyBorder="1" applyAlignment="1">
      <alignment horizontal="right"/>
    </xf>
    <xf numFmtId="0" fontId="0" fillId="0" borderId="1" xfId="0" applyFont="1" applyFill="1" applyBorder="1" applyAlignment="1">
      <alignment horizontal="center"/>
    </xf>
    <xf numFmtId="4" fontId="0" fillId="0" borderId="1" xfId="0" applyNumberFormat="1" applyFont="1" applyFill="1" applyBorder="1" applyAlignment="1">
      <alignment horizontal="right"/>
    </xf>
    <xf numFmtId="2" fontId="0" fillId="0" borderId="1" xfId="0" quotePrefix="1" applyNumberFormat="1" applyFont="1" applyFill="1" applyBorder="1" applyAlignment="1">
      <alignment horizontal="right" wrapText="1"/>
    </xf>
    <xf numFmtId="0" fontId="0" fillId="0" borderId="31" xfId="0" applyFont="1" applyFill="1" applyBorder="1" applyAlignment="1">
      <alignment wrapText="1"/>
    </xf>
    <xf numFmtId="0" fontId="0" fillId="0" borderId="31" xfId="0" quotePrefix="1" applyFont="1" applyFill="1" applyBorder="1" applyAlignment="1">
      <alignment wrapText="1"/>
    </xf>
    <xf numFmtId="0" fontId="0" fillId="0" borderId="31" xfId="0" applyFont="1" applyFill="1" applyBorder="1">
      <alignment wrapText="1"/>
    </xf>
    <xf numFmtId="0" fontId="0" fillId="0" borderId="31" xfId="0" applyFont="1" applyFill="1" applyBorder="1" applyAlignment="1">
      <alignment horizontal="center"/>
    </xf>
    <xf numFmtId="0" fontId="0" fillId="0" borderId="11" xfId="0" applyNumberFormat="1" applyFont="1" applyFill="1" applyBorder="1" applyAlignment="1">
      <alignment horizontal="center" vertical="top"/>
    </xf>
    <xf numFmtId="0" fontId="0" fillId="0" borderId="4" xfId="0" applyNumberFormat="1" applyFont="1" applyFill="1" applyBorder="1" applyAlignment="1">
      <alignment horizontal="center" vertical="top"/>
    </xf>
    <xf numFmtId="0" fontId="4" fillId="0" borderId="4" xfId="0" applyNumberFormat="1" applyFont="1" applyFill="1" applyBorder="1" applyAlignment="1">
      <alignment horizontal="center" vertical="top"/>
    </xf>
    <xf numFmtId="0" fontId="0" fillId="0" borderId="4" xfId="0" applyNumberFormat="1" applyFont="1" applyFill="1" applyBorder="1" applyAlignment="1">
      <alignment horizontal="center" vertical="top" wrapText="1"/>
    </xf>
    <xf numFmtId="4" fontId="0" fillId="0" borderId="31" xfId="0" applyNumberFormat="1" applyFont="1" applyFill="1" applyBorder="1" applyAlignment="1">
      <alignment horizontal="right"/>
    </xf>
    <xf numFmtId="1" fontId="0" fillId="0" borderId="0" xfId="0" quotePrefix="1" applyNumberFormat="1" applyFont="1" applyFill="1" applyBorder="1" applyAlignment="1">
      <alignment wrapText="1"/>
    </xf>
    <xf numFmtId="4" fontId="0" fillId="0" borderId="12" xfId="0" applyNumberFormat="1" applyFont="1" applyFill="1" applyBorder="1" applyAlignment="1">
      <alignment horizontal="right"/>
    </xf>
    <xf numFmtId="4" fontId="0" fillId="0" borderId="0" xfId="0" applyNumberFormat="1" applyFont="1" applyFill="1" applyBorder="1" applyAlignment="1">
      <alignment horizontal="right"/>
    </xf>
    <xf numFmtId="1" fontId="0" fillId="0" borderId="31" xfId="0" quotePrefix="1" applyNumberFormat="1" applyFont="1" applyFill="1" applyBorder="1" applyAlignment="1">
      <alignment wrapText="1"/>
    </xf>
    <xf numFmtId="0" fontId="0" fillId="0" borderId="0" xfId="0" applyFont="1" applyAlignment="1">
      <alignment horizontal="justify" vertical="center" wrapText="1"/>
    </xf>
    <xf numFmtId="0" fontId="0" fillId="0" borderId="0" xfId="0" applyNumberFormat="1" applyFont="1" applyFill="1" applyBorder="1" applyAlignment="1"/>
    <xf numFmtId="0" fontId="0" fillId="0" borderId="0" xfId="0" applyNumberFormat="1" applyFont="1" applyFill="1" applyBorder="1" applyAlignment="1">
      <alignment wrapText="1"/>
    </xf>
    <xf numFmtId="4" fontId="0" fillId="0" borderId="28" xfId="0" applyNumberFormat="1" applyFont="1" applyFill="1" applyBorder="1" applyAlignment="1">
      <alignment horizontal="center" wrapText="1"/>
    </xf>
    <xf numFmtId="2" fontId="5" fillId="0" borderId="0" xfId="0" quotePrefix="1" applyNumberFormat="1" applyFont="1" applyFill="1" applyAlignment="1">
      <alignment wrapText="1"/>
    </xf>
    <xf numFmtId="0" fontId="0" fillId="0" borderId="0" xfId="0" quotePrefix="1" applyFont="1" applyFill="1" applyBorder="1" applyAlignment="1"/>
    <xf numFmtId="4" fontId="0" fillId="0" borderId="0" xfId="0" quotePrefix="1" applyNumberFormat="1" applyFont="1" applyFill="1" applyBorder="1" applyAlignment="1"/>
    <xf numFmtId="0" fontId="0" fillId="0" borderId="31" xfId="0" applyNumberFormat="1" applyFont="1" applyFill="1" applyBorder="1" applyAlignment="1">
      <alignment horizontal="center"/>
    </xf>
    <xf numFmtId="0" fontId="3" fillId="0" borderId="23" xfId="0" applyNumberFormat="1" applyFont="1" applyFill="1" applyBorder="1" applyAlignment="1">
      <alignment vertical="center"/>
    </xf>
    <xf numFmtId="0" fontId="3" fillId="0" borderId="17" xfId="0" applyNumberFormat="1" applyFont="1" applyFill="1" applyBorder="1" applyAlignment="1">
      <alignment vertical="center"/>
    </xf>
    <xf numFmtId="0" fontId="3" fillId="0" borderId="9" xfId="0" applyNumberFormat="1" applyFont="1" applyFill="1" applyBorder="1" applyAlignment="1">
      <alignment vertical="center"/>
    </xf>
    <xf numFmtId="0" fontId="3" fillId="0" borderId="17" xfId="0" applyNumberFormat="1" applyFont="1" applyFill="1" applyBorder="1" applyAlignment="1">
      <alignment horizontal="center" vertical="center"/>
    </xf>
    <xf numFmtId="0" fontId="3" fillId="0" borderId="9" xfId="0" applyNumberFormat="1" applyFont="1" applyFill="1" applyBorder="1" applyAlignment="1">
      <alignment horizontal="center" vertical="center"/>
    </xf>
    <xf numFmtId="4" fontId="0" fillId="0" borderId="31" xfId="0" applyNumberFormat="1" applyFont="1" applyFill="1" applyBorder="1" applyAlignment="1">
      <alignment horizontal="center"/>
    </xf>
    <xf numFmtId="0" fontId="0" fillId="0" borderId="0" xfId="0" applyFont="1" applyFill="1" applyBorder="1">
      <alignment wrapText="1"/>
    </xf>
    <xf numFmtId="0" fontId="0" fillId="0" borderId="0" xfId="0" applyFont="1" applyFill="1" applyBorder="1" applyAlignment="1"/>
    <xf numFmtId="4" fontId="0" fillId="0" borderId="3" xfId="0" applyNumberFormat="1" applyFont="1" applyFill="1" applyBorder="1" applyAlignment="1">
      <alignment horizontal="center" vertical="center" wrapText="1"/>
    </xf>
    <xf numFmtId="4" fontId="0" fillId="0" borderId="0" xfId="0" applyNumberFormat="1" applyFont="1" applyFill="1" applyBorder="1" applyAlignment="1"/>
    <xf numFmtId="4" fontId="0" fillId="0" borderId="3" xfId="0" applyNumberFormat="1" applyFont="1" applyFill="1" applyBorder="1" applyAlignment="1">
      <alignment horizontal="center"/>
    </xf>
    <xf numFmtId="4" fontId="0" fillId="0" borderId="3" xfId="0" applyNumberFormat="1" applyFont="1" applyFill="1" applyBorder="1" applyAlignment="1">
      <alignment horizontal="right"/>
    </xf>
    <xf numFmtId="4" fontId="0" fillId="0" borderId="8" xfId="0" applyNumberFormat="1" applyFont="1" applyFill="1" applyBorder="1" applyAlignment="1">
      <alignment horizontal="right"/>
    </xf>
    <xf numFmtId="0" fontId="0" fillId="0" borderId="1" xfId="0" applyFont="1" applyFill="1" applyBorder="1" applyAlignment="1"/>
    <xf numFmtId="4" fontId="0" fillId="0" borderId="1" xfId="0" applyNumberFormat="1" applyFont="1" applyFill="1" applyBorder="1" applyAlignment="1">
      <alignment horizontal="center"/>
    </xf>
    <xf numFmtId="0" fontId="0" fillId="0" borderId="25" xfId="0" quotePrefix="1" applyFont="1" applyFill="1" applyBorder="1" applyAlignment="1">
      <alignment wrapText="1"/>
    </xf>
    <xf numFmtId="0" fontId="0" fillId="0" borderId="27" xfId="0" quotePrefix="1" applyFont="1" applyFill="1" applyBorder="1" applyAlignment="1">
      <alignment wrapText="1"/>
    </xf>
    <xf numFmtId="4" fontId="0" fillId="0" borderId="28" xfId="0" applyNumberFormat="1" applyFont="1" applyFill="1" applyBorder="1" applyAlignment="1">
      <alignment horizontal="center"/>
    </xf>
    <xf numFmtId="3" fontId="0" fillId="0" borderId="28" xfId="0" applyNumberFormat="1" applyFont="1" applyFill="1" applyBorder="1" applyAlignment="1">
      <alignment horizontal="right"/>
    </xf>
    <xf numFmtId="2" fontId="0" fillId="0" borderId="0" xfId="0" quotePrefix="1" applyNumberFormat="1" applyFont="1" applyFill="1" applyBorder="1" applyAlignment="1"/>
    <xf numFmtId="3" fontId="0" fillId="0" borderId="31" xfId="0" applyNumberFormat="1" applyFont="1" applyFill="1" applyBorder="1" applyAlignment="1">
      <alignment horizontal="right"/>
    </xf>
    <xf numFmtId="4" fontId="0" fillId="0" borderId="17" xfId="0" applyNumberFormat="1" applyFont="1" applyFill="1" applyBorder="1" applyAlignment="1">
      <alignment horizontal="right" vertical="center"/>
    </xf>
    <xf numFmtId="4" fontId="0" fillId="0" borderId="0" xfId="0" applyNumberFormat="1" applyFont="1" applyFill="1" applyBorder="1">
      <alignment wrapText="1"/>
    </xf>
    <xf numFmtId="0" fontId="0" fillId="0" borderId="20" xfId="0" applyNumberFormat="1" applyFont="1" applyFill="1" applyBorder="1" applyAlignment="1"/>
    <xf numFmtId="0" fontId="0" fillId="0" borderId="20" xfId="0" applyNumberFormat="1" applyFont="1" applyFill="1" applyBorder="1" applyAlignment="1">
      <alignment horizontal="center"/>
    </xf>
    <xf numFmtId="4" fontId="0" fillId="0" borderId="20" xfId="0" applyNumberFormat="1" applyFont="1" applyFill="1" applyBorder="1" applyAlignment="1">
      <alignment horizontal="center"/>
    </xf>
    <xf numFmtId="2" fontId="0" fillId="0" borderId="1" xfId="0" quotePrefix="1" applyNumberFormat="1" applyFont="1" applyFill="1" applyBorder="1" applyAlignment="1"/>
    <xf numFmtId="0" fontId="0" fillId="0" borderId="7" xfId="0" applyFont="1" applyFill="1" applyBorder="1" applyAlignment="1"/>
    <xf numFmtId="0" fontId="0" fillId="0" borderId="28" xfId="0" applyNumberFormat="1" applyFont="1" applyFill="1" applyBorder="1" applyAlignment="1">
      <alignment horizontal="center"/>
    </xf>
    <xf numFmtId="4" fontId="0" fillId="0" borderId="0" xfId="0" applyNumberFormat="1" applyFont="1" applyFill="1" applyBorder="1" applyAlignment="1">
      <alignment horizontal="left"/>
    </xf>
    <xf numFmtId="4" fontId="0" fillId="0" borderId="0" xfId="0" applyNumberFormat="1" applyFont="1" applyFill="1">
      <alignment wrapText="1"/>
    </xf>
    <xf numFmtId="4" fontId="0" fillId="0" borderId="26" xfId="0" applyNumberFormat="1" applyFont="1" applyFill="1" applyBorder="1">
      <alignment wrapText="1"/>
    </xf>
    <xf numFmtId="2" fontId="0" fillId="0" borderId="0" xfId="0" applyNumberFormat="1" applyFont="1" applyFill="1" applyBorder="1" applyAlignment="1">
      <alignment vertical="top" wrapText="1"/>
    </xf>
    <xf numFmtId="2" fontId="0" fillId="0" borderId="0" xfId="0" applyNumberFormat="1" applyFont="1" applyFill="1" applyBorder="1" applyAlignment="1">
      <alignment horizontal="left"/>
    </xf>
    <xf numFmtId="2" fontId="0" fillId="0" borderId="0" xfId="0" applyNumberFormat="1" applyFont="1" applyFill="1" applyAlignment="1">
      <alignment vertical="top" wrapText="1"/>
    </xf>
    <xf numFmtId="0" fontId="0" fillId="0" borderId="0" xfId="0" applyFont="1" applyFill="1" applyAlignment="1">
      <alignment vertical="top" wrapText="1"/>
    </xf>
    <xf numFmtId="4" fontId="0" fillId="0" borderId="1" xfId="0" applyNumberFormat="1" applyFont="1" applyFill="1" applyBorder="1">
      <alignment wrapText="1"/>
    </xf>
    <xf numFmtId="4" fontId="0" fillId="0" borderId="1" xfId="0" applyNumberFormat="1" applyFont="1" applyFill="1" applyBorder="1" applyAlignment="1">
      <alignment horizontal="center" vertical="center"/>
    </xf>
    <xf numFmtId="0" fontId="0" fillId="0" borderId="17" xfId="0" applyNumberFormat="1" applyFont="1" applyFill="1" applyBorder="1">
      <alignment wrapText="1"/>
    </xf>
    <xf numFmtId="4" fontId="0" fillId="0" borderId="17" xfId="0" applyNumberFormat="1" applyFont="1" applyFill="1" applyBorder="1">
      <alignment wrapText="1"/>
    </xf>
    <xf numFmtId="0" fontId="0" fillId="0" borderId="1" xfId="0" quotePrefix="1" applyNumberFormat="1" applyFont="1" applyFill="1" applyBorder="1" applyAlignment="1">
      <alignment vertical="center"/>
    </xf>
    <xf numFmtId="0" fontId="0" fillId="0" borderId="1" xfId="0" applyNumberFormat="1" applyFont="1" applyFill="1" applyBorder="1" applyAlignment="1">
      <alignment horizontal="center"/>
    </xf>
    <xf numFmtId="2" fontId="0" fillId="0" borderId="1" xfId="0" quotePrefix="1" applyNumberFormat="1" applyFont="1" applyFill="1" applyBorder="1" applyAlignment="1">
      <alignment vertical="center"/>
    </xf>
    <xf numFmtId="0" fontId="0" fillId="0" borderId="1" xfId="0" applyFont="1" applyFill="1" applyBorder="1">
      <alignment wrapText="1"/>
    </xf>
    <xf numFmtId="4" fontId="0" fillId="0" borderId="26" xfId="0" applyNumberFormat="1" applyFont="1" applyFill="1" applyBorder="1" applyAlignment="1">
      <alignment horizontal="center" wrapText="1"/>
    </xf>
    <xf numFmtId="4" fontId="0" fillId="0" borderId="31" xfId="0" applyNumberFormat="1" applyFont="1" applyFill="1" applyBorder="1" applyAlignment="1">
      <alignment horizontal="center" wrapText="1"/>
    </xf>
    <xf numFmtId="0" fontId="0" fillId="0" borderId="0" xfId="0" applyNumberFormat="1" applyFont="1" applyFill="1" applyBorder="1">
      <alignment wrapText="1"/>
    </xf>
    <xf numFmtId="0" fontId="0" fillId="0" borderId="17" xfId="0" applyNumberFormat="1" applyFont="1" applyFill="1" applyBorder="1" applyAlignment="1">
      <alignment horizontal="center" wrapText="1"/>
    </xf>
    <xf numFmtId="4" fontId="0" fillId="0" borderId="0" xfId="0" applyNumberFormat="1" applyFont="1" applyFill="1" applyAlignment="1">
      <alignment horizontal="right"/>
    </xf>
    <xf numFmtId="0" fontId="0" fillId="0" borderId="0" xfId="0" applyNumberFormat="1" applyFont="1" applyFill="1" applyBorder="1" applyAlignment="1">
      <alignment horizontal="center"/>
    </xf>
    <xf numFmtId="4" fontId="0" fillId="0" borderId="0" xfId="0" applyNumberFormat="1" applyFont="1" applyFill="1" applyBorder="1" applyAlignment="1" applyProtection="1">
      <alignment horizontal="right"/>
    </xf>
    <xf numFmtId="4" fontId="0" fillId="0" borderId="0" xfId="0" applyNumberFormat="1" applyFont="1" applyFill="1" applyBorder="1" applyAlignment="1" applyProtection="1">
      <alignment horizontal="center"/>
    </xf>
    <xf numFmtId="49" fontId="0" fillId="0" borderId="0" xfId="0" applyNumberFormat="1" applyFont="1" applyFill="1" applyBorder="1" applyAlignment="1"/>
    <xf numFmtId="4" fontId="0" fillId="0" borderId="0" xfId="0" applyNumberFormat="1" applyFont="1" applyFill="1" applyBorder="1" applyAlignment="1">
      <alignment horizontal="center"/>
    </xf>
    <xf numFmtId="3" fontId="0" fillId="0" borderId="0" xfId="0" applyNumberFormat="1" applyFont="1" applyFill="1" applyBorder="1" applyAlignment="1">
      <alignment horizontal="right"/>
    </xf>
    <xf numFmtId="0" fontId="0" fillId="0" borderId="0" xfId="0" applyFont="1" applyFill="1" applyAlignment="1">
      <alignment horizontal="center" wrapText="1"/>
    </xf>
    <xf numFmtId="0" fontId="3" fillId="0" borderId="5" xfId="0" applyNumberFormat="1" applyFont="1" applyFill="1" applyBorder="1" applyAlignment="1">
      <alignment horizontal="center" vertical="top"/>
    </xf>
    <xf numFmtId="0" fontId="3" fillId="0" borderId="16" xfId="0" applyNumberFormat="1" applyFont="1" applyFill="1" applyBorder="1" applyAlignment="1">
      <alignment horizontal="center" vertical="top"/>
    </xf>
    <xf numFmtId="0" fontId="3" fillId="0" borderId="5" xfId="0" applyNumberFormat="1" applyFont="1" applyFill="1" applyBorder="1" applyAlignment="1">
      <alignment horizontal="center" vertical="top" wrapText="1"/>
    </xf>
    <xf numFmtId="0" fontId="0" fillId="0" borderId="15" xfId="0" applyNumberFormat="1" applyFont="1" applyFill="1" applyBorder="1" applyAlignment="1">
      <alignment horizontal="center" vertical="top"/>
    </xf>
    <xf numFmtId="0" fontId="3" fillId="0" borderId="1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0" fontId="1" fillId="0" borderId="13" xfId="0" applyNumberFormat="1" applyFont="1" applyFill="1" applyBorder="1" applyAlignment="1">
      <alignment horizontal="center" vertical="top"/>
    </xf>
    <xf numFmtId="0" fontId="1" fillId="0" borderId="19" xfId="0" applyNumberFormat="1" applyFont="1" applyFill="1" applyBorder="1" applyAlignment="1">
      <alignment horizontal="center" vertical="top"/>
    </xf>
    <xf numFmtId="0" fontId="0" fillId="0" borderId="19" xfId="0" applyNumberFormat="1" applyFont="1" applyFill="1" applyBorder="1" applyAlignment="1">
      <alignment horizontal="center" vertical="top"/>
    </xf>
    <xf numFmtId="0" fontId="0" fillId="0" borderId="0" xfId="0" applyNumberFormat="1" applyFont="1" applyFill="1" applyBorder="1" applyAlignment="1">
      <alignment horizontal="center" vertical="top"/>
    </xf>
    <xf numFmtId="4" fontId="0" fillId="0" borderId="1" xfId="0" applyNumberFormat="1" applyFont="1" applyFill="1" applyBorder="1" applyAlignment="1">
      <alignment horizontal="center" wrapText="1"/>
    </xf>
    <xf numFmtId="0" fontId="2" fillId="0" borderId="28" xfId="0" applyNumberFormat="1" applyFont="1" applyFill="1" applyBorder="1" applyAlignment="1">
      <alignment horizontal="center" vertical="center"/>
    </xf>
    <xf numFmtId="0" fontId="0" fillId="0" borderId="17" xfId="0" applyNumberFormat="1" applyFont="1" applyFill="1" applyBorder="1" applyAlignment="1">
      <alignment horizontal="center" vertical="center"/>
    </xf>
    <xf numFmtId="0" fontId="3" fillId="0" borderId="20" xfId="0" applyNumberFormat="1" applyFont="1" applyFill="1" applyBorder="1" applyAlignment="1">
      <alignment horizontal="center" vertical="center"/>
    </xf>
    <xf numFmtId="0" fontId="2" fillId="0" borderId="7" xfId="0" applyNumberFormat="1" applyFont="1" applyFill="1" applyBorder="1" applyAlignment="1">
      <alignment horizontal="center" vertical="center"/>
    </xf>
    <xf numFmtId="0" fontId="2" fillId="0" borderId="20" xfId="0" applyNumberFormat="1" applyFont="1" applyFill="1" applyBorder="1" applyAlignment="1">
      <alignment horizontal="center" vertical="center"/>
    </xf>
    <xf numFmtId="0" fontId="3" fillId="0" borderId="3" xfId="0" applyNumberFormat="1" applyFont="1" applyFill="1" applyBorder="1" applyAlignment="1">
      <alignment horizontal="center"/>
    </xf>
    <xf numFmtId="0" fontId="0" fillId="0" borderId="1" xfId="0" applyNumberFormat="1" applyFont="1" applyFill="1" applyBorder="1" applyAlignment="1">
      <alignment horizontal="center" vertical="center"/>
    </xf>
    <xf numFmtId="0" fontId="2" fillId="0" borderId="17" xfId="0" applyNumberFormat="1" applyFont="1" applyFill="1" applyBorder="1" applyAlignment="1">
      <alignment horizontal="center" vertical="center"/>
    </xf>
    <xf numFmtId="0" fontId="0" fillId="0" borderId="0" xfId="0" applyNumberFormat="1" applyFont="1" applyFill="1" applyBorder="1" applyAlignment="1">
      <alignment horizontal="center" wrapText="1"/>
    </xf>
    <xf numFmtId="0" fontId="0" fillId="0" borderId="0" xfId="0" applyFont="1" applyFill="1" applyBorder="1" applyAlignment="1">
      <alignment horizontal="center" wrapText="1"/>
    </xf>
    <xf numFmtId="49" fontId="0" fillId="0" borderId="0" xfId="0" applyNumberFormat="1" applyFont="1" applyFill="1" applyBorder="1" applyAlignment="1">
      <alignment horizontal="center" wrapText="1"/>
    </xf>
    <xf numFmtId="0" fontId="0" fillId="0" borderId="31" xfId="0" applyNumberFormat="1" applyFont="1" applyFill="1" applyBorder="1" applyAlignment="1">
      <alignment horizontal="center" vertical="center"/>
    </xf>
    <xf numFmtId="4" fontId="10" fillId="0" borderId="0" xfId="0" applyNumberFormat="1" applyFont="1" applyFill="1" applyBorder="1" applyAlignment="1">
      <alignment horizontal="right" vertical="center"/>
    </xf>
    <xf numFmtId="4" fontId="0" fillId="0" borderId="31" xfId="0" applyNumberFormat="1" applyFont="1" applyFill="1" applyBorder="1" applyAlignment="1">
      <alignment wrapText="1"/>
    </xf>
    <xf numFmtId="0" fontId="2" fillId="0" borderId="31" xfId="0" applyNumberFormat="1" applyFont="1" applyFill="1" applyBorder="1" applyAlignment="1">
      <alignment horizontal="center" vertical="center"/>
    </xf>
    <xf numFmtId="4" fontId="2" fillId="0" borderId="31" xfId="0" applyNumberFormat="1" applyFont="1" applyFill="1" applyBorder="1" applyAlignment="1">
      <alignment horizontal="left" vertical="center"/>
    </xf>
    <xf numFmtId="0" fontId="0" fillId="0" borderId="31" xfId="0" applyNumberFormat="1" applyFont="1" applyFill="1" applyBorder="1" applyAlignment="1">
      <alignment horizontal="center" vertical="top" wrapText="1"/>
    </xf>
    <xf numFmtId="0" fontId="0" fillId="0" borderId="0" xfId="0" applyFont="1" applyFill="1" applyBorder="1" applyAlignment="1">
      <alignment horizontal="center"/>
    </xf>
    <xf numFmtId="4" fontId="0" fillId="0" borderId="0" xfId="0" applyNumberFormat="1" applyFont="1" applyFill="1" applyBorder="1" applyAlignment="1">
      <alignment horizontal="center" wrapText="1"/>
    </xf>
    <xf numFmtId="0" fontId="0" fillId="0" borderId="31" xfId="0" applyFont="1" applyFill="1" applyBorder="1" applyAlignment="1">
      <alignment horizontal="left"/>
    </xf>
    <xf numFmtId="2" fontId="0" fillId="0" borderId="0" xfId="0" quotePrefix="1" applyNumberFormat="1" applyFont="1" applyFill="1" applyBorder="1" applyAlignment="1">
      <alignment horizontal="right" wrapText="1"/>
    </xf>
    <xf numFmtId="0" fontId="3" fillId="0" borderId="0" xfId="0" applyFont="1" applyFill="1" applyBorder="1" applyAlignment="1">
      <alignment horizontal="justify" vertical="center"/>
    </xf>
    <xf numFmtId="2" fontId="0" fillId="0" borderId="0" xfId="0" applyNumberFormat="1" applyFont="1" applyFill="1" applyBorder="1">
      <alignment wrapText="1"/>
    </xf>
    <xf numFmtId="1" fontId="0" fillId="0" borderId="0" xfId="0" quotePrefix="1" applyNumberFormat="1" applyFont="1" applyFill="1" applyBorder="1" applyAlignment="1"/>
    <xf numFmtId="14" fontId="4" fillId="0" borderId="4" xfId="0" applyNumberFormat="1" applyFont="1" applyFill="1" applyBorder="1" applyAlignment="1">
      <alignment horizontal="center" vertical="top"/>
    </xf>
    <xf numFmtId="4" fontId="3" fillId="0" borderId="35" xfId="0" applyNumberFormat="1" applyFont="1" applyFill="1" applyBorder="1" applyAlignment="1">
      <alignment wrapText="1"/>
    </xf>
    <xf numFmtId="4" fontId="0" fillId="0" borderId="35" xfId="0" applyNumberFormat="1" applyFont="1" applyFill="1" applyBorder="1" applyAlignment="1">
      <alignment horizontal="left" vertical="top" wrapText="1"/>
    </xf>
    <xf numFmtId="0" fontId="4" fillId="0" borderId="4" xfId="0" applyNumberFormat="1" applyFont="1" applyFill="1" applyBorder="1" applyAlignment="1">
      <alignment horizontal="center" vertical="top" wrapText="1"/>
    </xf>
    <xf numFmtId="0" fontId="0" fillId="0" borderId="0" xfId="0" quotePrefix="1" applyNumberFormat="1" applyFont="1" applyFill="1" applyBorder="1" applyAlignment="1">
      <alignment wrapText="1"/>
    </xf>
    <xf numFmtId="0" fontId="8" fillId="0" borderId="0" xfId="0" applyFont="1" applyFill="1" applyBorder="1" applyAlignment="1">
      <alignment horizontal="justify" wrapText="1"/>
    </xf>
    <xf numFmtId="0" fontId="9" fillId="0" borderId="0" xfId="0" applyFont="1" applyFill="1" applyAlignment="1">
      <alignment horizontal="justify" wrapText="1"/>
    </xf>
    <xf numFmtId="0" fontId="0" fillId="0" borderId="28" xfId="0" applyFont="1" applyFill="1" applyBorder="1" applyAlignment="1">
      <alignment horizontal="left" vertical="center" wrapText="1"/>
    </xf>
    <xf numFmtId="0" fontId="3" fillId="0" borderId="0" xfId="0" applyFont="1" applyFill="1" applyBorder="1" applyAlignment="1">
      <alignment horizontal="justify" vertical="center" wrapText="1"/>
    </xf>
    <xf numFmtId="0" fontId="0" fillId="0" borderId="31" xfId="0" applyFont="1" applyFill="1" applyBorder="1" applyAlignment="1">
      <alignment horizontal="left" vertical="center" wrapText="1"/>
    </xf>
    <xf numFmtId="0" fontId="0" fillId="0" borderId="0" xfId="0" applyFont="1" applyFill="1" applyBorder="1" applyAlignment="1">
      <alignment horizontal="left" vertical="center" wrapText="1"/>
    </xf>
    <xf numFmtId="0" fontId="7" fillId="0" borderId="0" xfId="0" applyFont="1" applyFill="1" applyBorder="1" applyAlignment="1">
      <alignment vertical="center" wrapText="1"/>
    </xf>
    <xf numFmtId="0" fontId="0" fillId="0" borderId="0" xfId="0" applyNumberFormat="1" applyFont="1" applyFill="1" applyBorder="1" applyAlignment="1">
      <alignment horizontal="center" vertical="top" wrapText="1"/>
    </xf>
    <xf numFmtId="0" fontId="3" fillId="0" borderId="24" xfId="0" applyNumberFormat="1" applyFont="1" applyFill="1" applyBorder="1" applyAlignment="1">
      <alignment horizontal="left" vertical="center"/>
    </xf>
    <xf numFmtId="0" fontId="3" fillId="0" borderId="7" xfId="0" applyNumberFormat="1" applyFont="1" applyFill="1" applyBorder="1" applyAlignment="1">
      <alignment horizontal="left" vertical="center"/>
    </xf>
    <xf numFmtId="0" fontId="3" fillId="0" borderId="0" xfId="0" applyFont="1" applyAlignment="1">
      <alignment horizontal="justify" vertical="center" wrapText="1"/>
    </xf>
    <xf numFmtId="0" fontId="11" fillId="0" borderId="0" xfId="0" applyFont="1" applyAlignment="1">
      <alignment horizontal="justify" vertical="center" wrapText="1"/>
    </xf>
    <xf numFmtId="0" fontId="0" fillId="0" borderId="11" xfId="0" applyFont="1" applyFill="1" applyBorder="1" applyAlignment="1">
      <alignment horizontal="center" vertical="top" wrapText="1"/>
    </xf>
    <xf numFmtId="0" fontId="0" fillId="0" borderId="0" xfId="0" applyFont="1" applyFill="1" applyAlignment="1">
      <alignment wrapText="1"/>
    </xf>
    <xf numFmtId="4" fontId="0" fillId="0" borderId="25" xfId="0" applyNumberFormat="1" applyFont="1" applyFill="1" applyBorder="1" applyAlignment="1"/>
    <xf numFmtId="4" fontId="0" fillId="0" borderId="30" xfId="0" applyNumberFormat="1" applyFont="1" applyFill="1" applyBorder="1" applyAlignment="1"/>
    <xf numFmtId="4" fontId="0" fillId="0" borderId="30" xfId="0" applyNumberFormat="1" applyFont="1" applyFill="1" applyBorder="1" applyAlignment="1">
      <alignment wrapText="1"/>
    </xf>
    <xf numFmtId="0" fontId="0" fillId="0" borderId="0" xfId="0" applyFont="1" applyFill="1" applyBorder="1" applyAlignment="1">
      <alignment horizontal="left" wrapText="1"/>
    </xf>
    <xf numFmtId="3" fontId="0" fillId="0" borderId="0" xfId="0" quotePrefix="1" applyNumberFormat="1" applyFont="1" applyFill="1" applyAlignment="1">
      <alignment wrapText="1"/>
    </xf>
    <xf numFmtId="0" fontId="0" fillId="0" borderId="0" xfId="0" applyFont="1" applyFill="1" applyBorder="1" applyAlignment="1">
      <alignment vertical="top" wrapText="1"/>
    </xf>
    <xf numFmtId="0" fontId="0" fillId="0" borderId="0" xfId="0" applyFont="1" applyFill="1" applyAlignment="1">
      <alignment horizontal="left" wrapText="1"/>
    </xf>
    <xf numFmtId="0" fontId="0" fillId="0" borderId="0" xfId="0" applyFont="1" applyFill="1" applyAlignment="1">
      <alignment horizontal="justify" wrapText="1"/>
    </xf>
    <xf numFmtId="0" fontId="0" fillId="0" borderId="0" xfId="0" quotePrefix="1" applyFont="1" applyFill="1" applyAlignment="1">
      <alignment horizontal="justify" wrapText="1"/>
    </xf>
    <xf numFmtId="2" fontId="0" fillId="0" borderId="0" xfId="0" quotePrefix="1" applyNumberFormat="1" applyFont="1" applyFill="1" applyAlignment="1">
      <alignment horizontal="right" wrapText="1"/>
    </xf>
    <xf numFmtId="0" fontId="0" fillId="0" borderId="0" xfId="0" quotePrefix="1" applyFont="1" applyFill="1" applyAlignment="1">
      <alignment horizontal="left" wrapText="1"/>
    </xf>
    <xf numFmtId="0" fontId="0" fillId="0" borderId="0" xfId="0" quotePrefix="1" applyFont="1" applyFill="1" applyAlignment="1">
      <alignment horizontal="right" wrapText="1"/>
    </xf>
    <xf numFmtId="2" fontId="0" fillId="0" borderId="28" xfId="0" quotePrefix="1" applyNumberFormat="1" applyFont="1" applyFill="1" applyBorder="1" applyAlignment="1">
      <alignment wrapText="1"/>
    </xf>
    <xf numFmtId="0" fontId="0" fillId="0" borderId="28" xfId="0" quotePrefix="1" applyFont="1" applyFill="1" applyBorder="1" applyAlignment="1">
      <alignment wrapText="1"/>
    </xf>
    <xf numFmtId="2" fontId="0" fillId="0" borderId="31" xfId="0" quotePrefix="1" applyNumberFormat="1" applyFont="1" applyFill="1" applyBorder="1" applyAlignment="1">
      <alignment wrapText="1"/>
    </xf>
    <xf numFmtId="164" fontId="0" fillId="0" borderId="0" xfId="0" quotePrefix="1" applyNumberFormat="1" applyFont="1" applyFill="1" applyBorder="1" applyAlignment="1">
      <alignment wrapText="1"/>
    </xf>
    <xf numFmtId="4" fontId="0" fillId="0" borderId="31" xfId="0" quotePrefix="1" applyNumberFormat="1" applyFont="1" applyFill="1" applyBorder="1" applyAlignment="1">
      <alignment wrapText="1"/>
    </xf>
    <xf numFmtId="3" fontId="0" fillId="0" borderId="28" xfId="0" quotePrefix="1" applyNumberFormat="1" applyFont="1" applyFill="1" applyBorder="1" applyAlignment="1">
      <alignment wrapText="1"/>
    </xf>
    <xf numFmtId="3" fontId="0" fillId="0" borderId="31" xfId="0" quotePrefix="1" applyNumberFormat="1" applyFont="1" applyFill="1" applyBorder="1" applyAlignment="1">
      <alignment wrapText="1"/>
    </xf>
    <xf numFmtId="4" fontId="0" fillId="0" borderId="34" xfId="0" applyNumberFormat="1" applyFont="1" applyFill="1" applyBorder="1" applyAlignment="1">
      <alignment wrapText="1"/>
    </xf>
    <xf numFmtId="4" fontId="0" fillId="0" borderId="25" xfId="0" applyNumberFormat="1" applyFont="1" applyFill="1" applyBorder="1" applyAlignment="1">
      <alignment vertical="top" wrapText="1"/>
    </xf>
    <xf numFmtId="4" fontId="0" fillId="0" borderId="0" xfId="0" applyNumberFormat="1" applyFont="1" applyFill="1" applyBorder="1" applyAlignment="1">
      <alignment vertical="top" wrapText="1"/>
    </xf>
    <xf numFmtId="4" fontId="0" fillId="0" borderId="26" xfId="0" applyNumberFormat="1" applyFont="1" applyFill="1" applyBorder="1" applyAlignment="1">
      <alignment wrapText="1"/>
    </xf>
    <xf numFmtId="0" fontId="0" fillId="0" borderId="25"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33" xfId="0" applyNumberFormat="1" applyFont="1" applyFill="1" applyBorder="1" applyAlignment="1">
      <alignment wrapText="1"/>
    </xf>
    <xf numFmtId="0" fontId="0" fillId="0" borderId="31" xfId="0" quotePrefix="1" applyFont="1" applyFill="1" applyBorder="1" applyAlignment="1">
      <alignment horizontal="left" vertical="top" wrapText="1"/>
    </xf>
    <xf numFmtId="2" fontId="0" fillId="0" borderId="31" xfId="0" quotePrefix="1" applyNumberFormat="1" applyFont="1" applyFill="1" applyBorder="1" applyAlignment="1">
      <alignment horizontal="right" wrapText="1"/>
    </xf>
    <xf numFmtId="0" fontId="0" fillId="0" borderId="31" xfId="0" applyFont="1" applyBorder="1">
      <alignment wrapText="1"/>
    </xf>
    <xf numFmtId="0" fontId="9" fillId="0" borderId="31" xfId="0" applyFont="1" applyBorder="1">
      <alignment wrapText="1"/>
    </xf>
    <xf numFmtId="2" fontId="0" fillId="0" borderId="0" xfId="0" quotePrefix="1" applyNumberFormat="1" applyFont="1" applyFill="1" applyBorder="1" applyAlignment="1">
      <alignment vertical="top" wrapText="1"/>
    </xf>
    <xf numFmtId="0" fontId="0" fillId="0" borderId="1" xfId="0" applyNumberFormat="1" applyFont="1" applyFill="1" applyBorder="1" applyAlignment="1"/>
    <xf numFmtId="0" fontId="0" fillId="0" borderId="0" xfId="0" applyFont="1" applyFill="1" applyAlignment="1">
      <alignment horizontal="left" vertical="center" wrapText="1"/>
    </xf>
    <xf numFmtId="0" fontId="0" fillId="0" borderId="0" xfId="0" quotePrefix="1" applyFont="1" applyFill="1" applyAlignment="1">
      <alignment horizontal="left" vertical="center" wrapText="1"/>
    </xf>
    <xf numFmtId="0" fontId="0" fillId="0" borderId="27" xfId="0" applyFont="1" applyFill="1" applyBorder="1" applyAlignment="1">
      <alignment wrapText="1"/>
    </xf>
    <xf numFmtId="0" fontId="0" fillId="0" borderId="28" xfId="0" quotePrefix="1" applyFont="1" applyFill="1" applyBorder="1" applyAlignment="1"/>
    <xf numFmtId="0" fontId="0" fillId="0" borderId="0" xfId="0" applyFont="1" applyFill="1" applyAlignment="1">
      <alignment horizontal="left" vertical="top" wrapText="1"/>
    </xf>
    <xf numFmtId="0" fontId="0" fillId="0" borderId="0" xfId="0" applyFont="1" applyFill="1" applyBorder="1" applyAlignment="1">
      <alignment horizontal="justify" wrapText="1"/>
    </xf>
    <xf numFmtId="0" fontId="0" fillId="0" borderId="0" xfId="0" quotePrefix="1" applyFont="1" applyFill="1" applyBorder="1" applyAlignment="1">
      <alignment horizontal="left" wrapText="1"/>
    </xf>
    <xf numFmtId="0" fontId="0" fillId="0" borderId="0" xfId="0" applyFont="1" applyAlignment="1">
      <alignment horizontal="left" vertical="center" wrapText="1"/>
    </xf>
    <xf numFmtId="0" fontId="0" fillId="0" borderId="0" xfId="0" quotePrefix="1" applyFont="1" applyAlignment="1">
      <alignment horizontal="left" vertical="center" wrapText="1"/>
    </xf>
    <xf numFmtId="0" fontId="0" fillId="0" borderId="0" xfId="0" quotePrefix="1" applyFont="1" applyAlignment="1">
      <alignment horizontal="right" wrapText="1"/>
    </xf>
    <xf numFmtId="4" fontId="0" fillId="0" borderId="32" xfId="0" applyNumberFormat="1" applyFont="1" applyFill="1" applyBorder="1" applyAlignment="1">
      <alignment horizontal="left" vertical="top" wrapText="1"/>
    </xf>
    <xf numFmtId="0" fontId="0" fillId="0" borderId="0" xfId="0" applyFont="1">
      <alignment wrapText="1"/>
    </xf>
    <xf numFmtId="0" fontId="0" fillId="0" borderId="0" xfId="0" applyFont="1" applyFill="1" applyAlignment="1">
      <alignment horizontal="right"/>
    </xf>
    <xf numFmtId="0" fontId="13" fillId="0" borderId="0" xfId="0" applyFont="1" applyAlignment="1">
      <alignment horizontal="justify" vertical="center" wrapText="1"/>
    </xf>
    <xf numFmtId="3" fontId="0" fillId="0" borderId="0" xfId="0" quotePrefix="1" applyNumberFormat="1" applyFont="1" applyFill="1" applyBorder="1" applyAlignment="1">
      <alignment wrapText="1"/>
    </xf>
    <xf numFmtId="0" fontId="0" fillId="0" borderId="4"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left" vertical="center"/>
    </xf>
    <xf numFmtId="4" fontId="0" fillId="0" borderId="37" xfId="0" applyNumberFormat="1" applyFont="1" applyFill="1" applyBorder="1" applyAlignment="1">
      <alignment vertical="top" wrapText="1"/>
    </xf>
    <xf numFmtId="4" fontId="0" fillId="0" borderId="38" xfId="0" applyNumberFormat="1" applyFont="1" applyFill="1" applyBorder="1" applyAlignment="1">
      <alignment horizontal="center" wrapText="1"/>
    </xf>
    <xf numFmtId="4" fontId="0" fillId="0" borderId="38" xfId="0" applyNumberFormat="1" applyFont="1" applyFill="1" applyBorder="1" applyAlignment="1">
      <alignment wrapText="1"/>
    </xf>
    <xf numFmtId="4" fontId="0" fillId="0" borderId="38" xfId="0" applyNumberFormat="1" applyFont="1" applyFill="1" applyBorder="1" applyAlignment="1">
      <alignment horizontal="right"/>
    </xf>
    <xf numFmtId="0" fontId="0" fillId="0" borderId="38" xfId="0" applyFont="1" applyFill="1" applyBorder="1" applyAlignment="1">
      <alignment horizontal="center"/>
    </xf>
    <xf numFmtId="0" fontId="0" fillId="0" borderId="38" xfId="0" quotePrefix="1" applyFont="1" applyFill="1" applyBorder="1" applyAlignment="1">
      <alignment wrapText="1"/>
    </xf>
    <xf numFmtId="0" fontId="0" fillId="0" borderId="34" xfId="0" applyFont="1" applyFill="1" applyBorder="1" applyAlignment="1">
      <alignment horizontal="center"/>
    </xf>
    <xf numFmtId="4" fontId="0" fillId="0" borderId="34" xfId="0" applyNumberFormat="1" applyFont="1" applyFill="1" applyBorder="1" applyAlignment="1">
      <alignment horizontal="right"/>
    </xf>
    <xf numFmtId="4" fontId="0" fillId="0" borderId="38" xfId="0" applyNumberFormat="1" applyFont="1" applyFill="1" applyBorder="1">
      <alignment wrapText="1"/>
    </xf>
    <xf numFmtId="4" fontId="0" fillId="0" borderId="38" xfId="0" applyNumberFormat="1" applyFont="1" applyFill="1" applyBorder="1" applyAlignment="1">
      <alignment horizontal="center"/>
    </xf>
    <xf numFmtId="3" fontId="0" fillId="0" borderId="38" xfId="0" applyNumberFormat="1" applyFont="1" applyFill="1" applyBorder="1" applyAlignment="1">
      <alignment horizontal="right"/>
    </xf>
    <xf numFmtId="0" fontId="0" fillId="0" borderId="38" xfId="0" applyFont="1" applyFill="1" applyBorder="1">
      <alignment wrapText="1"/>
    </xf>
    <xf numFmtId="0" fontId="0" fillId="0" borderId="38" xfId="0" applyFont="1" applyFill="1" applyBorder="1" applyAlignment="1">
      <alignment wrapText="1"/>
    </xf>
    <xf numFmtId="4" fontId="0" fillId="0" borderId="0" xfId="0" quotePrefix="1" applyNumberFormat="1" applyFont="1" applyFill="1" applyBorder="1" applyAlignment="1">
      <alignment horizontal="right"/>
    </xf>
    <xf numFmtId="2" fontId="0" fillId="0" borderId="38" xfId="0" quotePrefix="1" applyNumberFormat="1" applyFont="1" applyFill="1" applyBorder="1" applyAlignment="1">
      <alignment wrapText="1"/>
    </xf>
    <xf numFmtId="4" fontId="0" fillId="0" borderId="38" xfId="0" quotePrefix="1" applyNumberFormat="1" applyFont="1" applyFill="1" applyBorder="1" applyAlignment="1">
      <alignment wrapText="1"/>
    </xf>
    <xf numFmtId="0" fontId="0" fillId="0" borderId="38" xfId="0" applyFont="1" applyFill="1" applyBorder="1" applyAlignment="1">
      <alignment horizontal="left" vertical="center" wrapText="1"/>
    </xf>
    <xf numFmtId="3" fontId="0" fillId="0" borderId="38" xfId="0" quotePrefix="1" applyNumberFormat="1" applyFont="1" applyFill="1" applyBorder="1" applyAlignment="1">
      <alignment wrapText="1"/>
    </xf>
    <xf numFmtId="0" fontId="0" fillId="0" borderId="38" xfId="0" applyNumberFormat="1" applyFont="1" applyFill="1" applyBorder="1" applyAlignment="1">
      <alignment horizontal="center"/>
    </xf>
    <xf numFmtId="0" fontId="0" fillId="0" borderId="0" xfId="0" quotePrefix="1" applyFont="1" applyFill="1" applyBorder="1" applyAlignment="1">
      <alignment horizontal="left" vertical="center" wrapText="1"/>
    </xf>
    <xf numFmtId="2" fontId="0" fillId="0" borderId="0" xfId="0" quotePrefix="1" applyNumberFormat="1" applyFont="1" applyFill="1" applyBorder="1" applyAlignment="1">
      <alignment horizontal="right" vertical="center" wrapText="1"/>
    </xf>
    <xf numFmtId="4" fontId="0" fillId="0" borderId="0" xfId="0" applyNumberFormat="1" applyFont="1" applyFill="1" applyBorder="1" applyAlignment="1">
      <alignment horizontal="left" vertical="top" wrapText="1"/>
    </xf>
    <xf numFmtId="4" fontId="0" fillId="0" borderId="38" xfId="0" applyNumberFormat="1" applyFont="1" applyFill="1" applyBorder="1" applyAlignment="1">
      <alignment horizontal="left" vertical="top" wrapText="1"/>
    </xf>
    <xf numFmtId="0" fontId="0" fillId="0" borderId="0" xfId="0" quotePrefix="1" applyFont="1" applyFill="1" applyBorder="1">
      <alignment wrapText="1"/>
    </xf>
    <xf numFmtId="0" fontId="0" fillId="0" borderId="0" xfId="0" quotePrefix="1" applyFont="1" applyBorder="1" applyAlignment="1">
      <alignment horizontal="left" vertical="center" wrapText="1"/>
    </xf>
    <xf numFmtId="0" fontId="0" fillId="0" borderId="0" xfId="0" quotePrefix="1" applyFont="1" applyBorder="1" applyAlignment="1">
      <alignment horizontal="right" wrapText="1"/>
    </xf>
    <xf numFmtId="0" fontId="0" fillId="0" borderId="37" xfId="0" applyFont="1" applyFill="1" applyBorder="1" applyAlignment="1">
      <alignment vertical="center" wrapText="1"/>
    </xf>
    <xf numFmtId="3" fontId="0" fillId="0" borderId="38" xfId="0" applyNumberFormat="1" applyFont="1" applyFill="1" applyBorder="1" applyAlignment="1">
      <alignment wrapText="1"/>
    </xf>
    <xf numFmtId="4" fontId="0" fillId="0" borderId="37" xfId="0" applyNumberFormat="1" applyFont="1" applyFill="1" applyBorder="1" applyAlignment="1">
      <alignment wrapText="1"/>
    </xf>
    <xf numFmtId="0" fontId="0" fillId="0" borderId="38" xfId="0" applyNumberFormat="1" applyFont="1" applyFill="1" applyBorder="1" applyAlignment="1">
      <alignment horizontal="center" vertical="center"/>
    </xf>
    <xf numFmtId="0" fontId="0" fillId="0" borderId="0" xfId="0" quotePrefix="1" applyNumberFormat="1" applyFont="1" applyFill="1" applyBorder="1" applyAlignment="1"/>
    <xf numFmtId="0" fontId="3" fillId="0" borderId="7" xfId="0" applyNumberFormat="1" applyFont="1" applyFill="1" applyBorder="1" applyAlignment="1">
      <alignment horizontal="left" vertical="center"/>
    </xf>
    <xf numFmtId="0" fontId="0" fillId="0" borderId="7" xfId="0" applyFont="1" applyFill="1" applyBorder="1" applyAlignment="1">
      <alignment horizontal="center" vertical="center"/>
    </xf>
    <xf numFmtId="0" fontId="0" fillId="0" borderId="11" xfId="0" applyFont="1" applyFill="1" applyBorder="1">
      <alignment wrapText="1"/>
    </xf>
    <xf numFmtId="0" fontId="0" fillId="0" borderId="11" xfId="0" quotePrefix="1" applyFont="1" applyFill="1" applyBorder="1" applyAlignment="1">
      <alignment wrapText="1"/>
    </xf>
    <xf numFmtId="0" fontId="0" fillId="0" borderId="11" xfId="0" quotePrefix="1" applyFont="1" applyFill="1" applyBorder="1" applyAlignment="1">
      <alignment horizontal="left" wrapText="1"/>
    </xf>
    <xf numFmtId="4" fontId="3" fillId="0" borderId="11" xfId="0" applyNumberFormat="1" applyFont="1" applyFill="1" applyBorder="1" applyAlignment="1">
      <alignment horizontal="right"/>
    </xf>
    <xf numFmtId="4" fontId="0" fillId="0" borderId="3" xfId="0" applyNumberFormat="1" applyFill="1" applyBorder="1" applyAlignment="1">
      <alignment horizontal="right" vertical="center" wrapText="1"/>
    </xf>
    <xf numFmtId="4" fontId="0" fillId="0" borderId="8" xfId="0" applyNumberFormat="1" applyFill="1" applyBorder="1" applyAlignment="1">
      <alignment horizontal="right" vertical="center" wrapText="1"/>
    </xf>
    <xf numFmtId="49" fontId="0" fillId="0" borderId="0" xfId="0" applyNumberFormat="1" applyFont="1" applyFill="1" applyBorder="1">
      <alignment wrapText="1"/>
    </xf>
    <xf numFmtId="0" fontId="3" fillId="0" borderId="7" xfId="0" applyNumberFormat="1" applyFont="1" applyFill="1" applyBorder="1" applyAlignment="1">
      <alignment horizontal="center" vertical="center"/>
    </xf>
    <xf numFmtId="4" fontId="3" fillId="0" borderId="7" xfId="0" applyNumberFormat="1" applyFont="1" applyFill="1" applyBorder="1" applyAlignment="1">
      <alignment horizontal="left" vertical="center"/>
    </xf>
    <xf numFmtId="4" fontId="3" fillId="0" borderId="7" xfId="0" applyNumberFormat="1" applyFont="1" applyFill="1" applyBorder="1" applyAlignment="1">
      <alignment horizontal="right" vertical="center"/>
    </xf>
    <xf numFmtId="0" fontId="3" fillId="0" borderId="14" xfId="0" applyNumberFormat="1" applyFont="1" applyFill="1" applyBorder="1" applyAlignment="1">
      <alignment horizontal="center" vertical="top"/>
    </xf>
    <xf numFmtId="0" fontId="3" fillId="0" borderId="14" xfId="0" applyNumberFormat="1" applyFont="1" applyFill="1" applyBorder="1" applyAlignment="1">
      <alignment horizontal="left" vertical="center"/>
    </xf>
    <xf numFmtId="0" fontId="3" fillId="0" borderId="14" xfId="0" applyNumberFormat="1" applyFont="1" applyFill="1" applyBorder="1" applyAlignment="1">
      <alignment horizontal="center" vertical="center"/>
    </xf>
    <xf numFmtId="4" fontId="3" fillId="0" borderId="14" xfId="0" applyNumberFormat="1" applyFont="1" applyFill="1" applyBorder="1" applyAlignment="1">
      <alignment horizontal="left" vertical="center"/>
    </xf>
    <xf numFmtId="4" fontId="3" fillId="0" borderId="14" xfId="0" applyNumberFormat="1" applyFont="1" applyFill="1" applyBorder="1" applyAlignment="1">
      <alignment horizontal="right" vertical="center"/>
    </xf>
    <xf numFmtId="0" fontId="3" fillId="0" borderId="7" xfId="0" applyNumberFormat="1" applyFont="1" applyFill="1" applyBorder="1" applyAlignment="1">
      <alignment horizontal="center" vertical="top"/>
    </xf>
    <xf numFmtId="0" fontId="0" fillId="0" borderId="39" xfId="0" applyNumberFormat="1" applyFont="1" applyFill="1" applyBorder="1" applyAlignment="1">
      <alignment horizontal="center" vertical="top"/>
    </xf>
    <xf numFmtId="0" fontId="0" fillId="0" borderId="40" xfId="0" applyFont="1" applyFill="1" applyBorder="1" applyAlignment="1">
      <alignment horizontal="left" wrapText="1"/>
    </xf>
    <xf numFmtId="0" fontId="0" fillId="0" borderId="41" xfId="0" applyNumberFormat="1" applyFont="1" applyFill="1" applyBorder="1" applyAlignment="1">
      <alignment horizontal="center" vertical="center"/>
    </xf>
    <xf numFmtId="4" fontId="0" fillId="0" borderId="40" xfId="0" quotePrefix="1" applyNumberFormat="1" applyFont="1" applyFill="1" applyBorder="1" applyAlignment="1">
      <alignment wrapText="1"/>
    </xf>
    <xf numFmtId="4" fontId="0" fillId="0" borderId="41" xfId="0" applyNumberFormat="1" applyFont="1" applyFill="1" applyBorder="1" applyAlignment="1">
      <alignment horizontal="right"/>
    </xf>
    <xf numFmtId="0" fontId="0" fillId="0" borderId="40" xfId="0" applyFont="1" applyFill="1" applyBorder="1" applyAlignment="1">
      <alignment wrapText="1"/>
    </xf>
    <xf numFmtId="0" fontId="0" fillId="0" borderId="41" xfId="0" applyFont="1" applyFill="1" applyBorder="1" applyAlignment="1">
      <alignment horizontal="center"/>
    </xf>
    <xf numFmtId="1" fontId="0" fillId="0" borderId="40" xfId="0" quotePrefix="1" applyNumberFormat="1" applyFont="1" applyFill="1" applyBorder="1" applyAlignment="1"/>
    <xf numFmtId="4" fontId="0" fillId="0" borderId="41" xfId="0" applyNumberFormat="1" applyFont="1" applyFill="1" applyBorder="1" applyAlignment="1">
      <alignment horizontal="center"/>
    </xf>
    <xf numFmtId="3" fontId="0" fillId="0" borderId="40" xfId="0" applyNumberFormat="1" applyFont="1" applyFill="1" applyBorder="1" applyAlignment="1">
      <alignment horizontal="right"/>
    </xf>
    <xf numFmtId="0" fontId="4" fillId="0" borderId="39" xfId="0" applyNumberFormat="1" applyFont="1" applyFill="1" applyBorder="1" applyAlignment="1">
      <alignment horizontal="center" vertical="top"/>
    </xf>
    <xf numFmtId="4" fontId="0" fillId="0" borderId="40" xfId="0" applyNumberFormat="1" applyFont="1" applyFill="1" applyBorder="1" applyAlignment="1">
      <alignment horizontal="right"/>
    </xf>
    <xf numFmtId="0" fontId="0" fillId="0" borderId="40" xfId="0" quotePrefix="1" applyFont="1" applyFill="1" applyBorder="1" applyAlignment="1">
      <alignment wrapText="1"/>
    </xf>
    <xf numFmtId="2" fontId="0" fillId="0" borderId="40" xfId="0" quotePrefix="1" applyNumberFormat="1" applyFont="1" applyFill="1" applyBorder="1" applyAlignment="1">
      <alignment wrapText="1"/>
    </xf>
    <xf numFmtId="0" fontId="0" fillId="0" borderId="43" xfId="0" applyNumberFormat="1" applyFont="1" applyFill="1" applyBorder="1" applyAlignment="1">
      <alignment horizontal="center" vertical="top"/>
    </xf>
    <xf numFmtId="0" fontId="0" fillId="0" borderId="41" xfId="0" applyFont="1" applyFill="1" applyBorder="1" applyAlignment="1">
      <alignment wrapText="1"/>
    </xf>
    <xf numFmtId="0" fontId="0" fillId="0" borderId="40" xfId="0" quotePrefix="1" applyFont="1" applyFill="1" applyBorder="1" applyAlignment="1"/>
    <xf numFmtId="2" fontId="0" fillId="0" borderId="40" xfId="0" quotePrefix="1" applyNumberFormat="1" applyFont="1" applyFill="1" applyBorder="1" applyAlignment="1">
      <alignment horizontal="right" wrapText="1"/>
    </xf>
    <xf numFmtId="0" fontId="0" fillId="0" borderId="39" xfId="0" applyNumberFormat="1" applyFont="1" applyFill="1" applyBorder="1" applyAlignment="1">
      <alignment horizontal="center" vertical="top" wrapText="1"/>
    </xf>
    <xf numFmtId="4" fontId="0" fillId="0" borderId="41" xfId="0" applyNumberFormat="1" applyFont="1" applyFill="1" applyBorder="1" applyAlignment="1">
      <alignment horizontal="center" wrapText="1"/>
    </xf>
    <xf numFmtId="4" fontId="0" fillId="0" borderId="41" xfId="0" applyNumberFormat="1" applyFont="1" applyFill="1" applyBorder="1" applyAlignment="1">
      <alignment wrapText="1"/>
    </xf>
    <xf numFmtId="0" fontId="0" fillId="0" borderId="40" xfId="0" applyFont="1" applyFill="1" applyBorder="1" applyAlignment="1">
      <alignment horizontal="left" vertical="center" wrapText="1"/>
    </xf>
    <xf numFmtId="4" fontId="0" fillId="0" borderId="40" xfId="0" applyNumberFormat="1" applyFont="1" applyFill="1" applyBorder="1" applyAlignment="1">
      <alignment wrapText="1"/>
    </xf>
    <xf numFmtId="2" fontId="5" fillId="0" borderId="0" xfId="0" quotePrefix="1" applyNumberFormat="1" applyFont="1" applyFill="1" applyBorder="1" applyAlignment="1">
      <alignment wrapText="1"/>
    </xf>
    <xf numFmtId="0" fontId="0" fillId="0" borderId="41" xfId="0" quotePrefix="1" applyFont="1" applyFill="1" applyBorder="1" applyAlignment="1">
      <alignment wrapText="1"/>
    </xf>
    <xf numFmtId="0" fontId="0" fillId="0" borderId="0" xfId="0" applyFont="1" applyBorder="1" applyAlignment="1">
      <alignment horizontal="left" vertical="center" wrapText="1"/>
    </xf>
    <xf numFmtId="0" fontId="0" fillId="0" borderId="40" xfId="0" applyNumberFormat="1" applyFont="1" applyFill="1" applyBorder="1" applyAlignment="1"/>
    <xf numFmtId="0" fontId="3" fillId="0" borderId="0" xfId="0" applyNumberFormat="1" applyFont="1" applyFill="1" applyBorder="1" applyAlignment="1">
      <alignment horizontal="center" vertical="top"/>
    </xf>
    <xf numFmtId="0"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center" vertical="center"/>
    </xf>
    <xf numFmtId="4" fontId="3" fillId="0" borderId="0" xfId="0" applyNumberFormat="1" applyFont="1" applyFill="1" applyBorder="1" applyAlignment="1">
      <alignment horizontal="left" vertical="center"/>
    </xf>
    <xf numFmtId="4" fontId="3" fillId="0" borderId="0" xfId="0" applyNumberFormat="1" applyFont="1" applyFill="1" applyBorder="1" applyAlignment="1">
      <alignment horizontal="right" vertical="center"/>
    </xf>
    <xf numFmtId="0" fontId="0" fillId="0" borderId="14" xfId="0" applyNumberFormat="1" applyFont="1" applyFill="1" applyBorder="1" applyAlignment="1">
      <alignment horizontal="center" vertical="top"/>
    </xf>
    <xf numFmtId="0" fontId="0" fillId="0" borderId="14" xfId="0" applyNumberFormat="1" applyFont="1" applyFill="1" applyBorder="1">
      <alignment wrapText="1"/>
    </xf>
    <xf numFmtId="0" fontId="0" fillId="0" borderId="14" xfId="0" applyNumberFormat="1" applyFont="1" applyFill="1" applyBorder="1" applyAlignment="1">
      <alignment horizontal="center" wrapText="1"/>
    </xf>
    <xf numFmtId="4" fontId="0" fillId="0" borderId="14" xfId="0" applyNumberFormat="1" applyFont="1" applyFill="1" applyBorder="1">
      <alignment wrapText="1"/>
    </xf>
    <xf numFmtId="0" fontId="0" fillId="0" borderId="14" xfId="0" applyNumberFormat="1" applyFont="1" applyFill="1" applyBorder="1" applyAlignment="1">
      <alignment horizontal="center"/>
    </xf>
    <xf numFmtId="4" fontId="0" fillId="0" borderId="14" xfId="0" applyNumberFormat="1" applyFont="1" applyFill="1" applyBorder="1" applyAlignment="1">
      <alignment horizontal="right"/>
    </xf>
    <xf numFmtId="0" fontId="0" fillId="0" borderId="40" xfId="0" applyFont="1" applyFill="1" applyBorder="1">
      <alignment wrapText="1"/>
    </xf>
    <xf numFmtId="0" fontId="0" fillId="0" borderId="0" xfId="0" applyFont="1" applyFill="1" applyBorder="1" applyAlignment="1">
      <alignment horizontal="justify" vertical="center"/>
    </xf>
    <xf numFmtId="0" fontId="0" fillId="0" borderId="40" xfId="0" applyFont="1" applyFill="1" applyBorder="1" applyAlignment="1">
      <alignment horizontal="justify" wrapText="1"/>
    </xf>
    <xf numFmtId="0" fontId="9" fillId="0" borderId="0" xfId="0" applyFont="1" applyFill="1" applyBorder="1" applyAlignment="1">
      <alignment horizontal="justify" wrapText="1"/>
    </xf>
    <xf numFmtId="0" fontId="0" fillId="0" borderId="37" xfId="0" applyFont="1" applyFill="1" applyBorder="1" applyAlignment="1">
      <alignment wrapText="1"/>
    </xf>
    <xf numFmtId="2" fontId="0" fillId="0" borderId="1" xfId="0" quotePrefix="1" applyNumberFormat="1" applyFont="1" applyFill="1" applyBorder="1" applyAlignment="1">
      <alignment wrapText="1"/>
    </xf>
    <xf numFmtId="0" fontId="0" fillId="0" borderId="1" xfId="0" applyFont="1" applyFill="1" applyBorder="1" applyAlignment="1">
      <alignment horizontal="left" wrapText="1"/>
    </xf>
    <xf numFmtId="0" fontId="0" fillId="0" borderId="44" xfId="0" applyNumberFormat="1" applyFont="1" applyFill="1" applyBorder="1" applyAlignment="1">
      <alignment wrapText="1"/>
    </xf>
    <xf numFmtId="0" fontId="0" fillId="0" borderId="1" xfId="0" quotePrefix="1" applyFont="1" applyFill="1" applyBorder="1" applyAlignment="1">
      <alignment horizontal="left" vertical="top" wrapText="1"/>
    </xf>
    <xf numFmtId="4" fontId="0" fillId="0" borderId="1" xfId="0" quotePrefix="1" applyNumberFormat="1" applyFont="1" applyFill="1" applyBorder="1" applyAlignment="1">
      <alignment wrapText="1"/>
    </xf>
    <xf numFmtId="0" fontId="5" fillId="0" borderId="0" xfId="0" applyFont="1" applyFill="1" applyBorder="1" applyAlignment="1">
      <alignment wrapText="1"/>
    </xf>
    <xf numFmtId="0" fontId="0" fillId="0" borderId="40" xfId="0" applyFont="1" applyFill="1" applyBorder="1" applyAlignment="1">
      <alignment horizontal="left" vertical="top" wrapText="1"/>
    </xf>
    <xf numFmtId="2" fontId="0" fillId="0" borderId="0" xfId="0" applyNumberFormat="1" applyFont="1" applyFill="1" applyBorder="1" applyAlignment="1">
      <alignment wrapText="1"/>
    </xf>
    <xf numFmtId="0" fontId="0" fillId="0" borderId="1" xfId="0" applyFont="1" applyFill="1" applyBorder="1" applyAlignment="1">
      <alignment horizontal="left" vertical="center" wrapText="1"/>
    </xf>
    <xf numFmtId="0" fontId="0" fillId="0" borderId="1" xfId="0" applyNumberFormat="1" applyFont="1" applyFill="1" applyBorder="1" applyAlignment="1">
      <alignment horizontal="center" vertical="top" wrapText="1"/>
    </xf>
    <xf numFmtId="0" fontId="0" fillId="0" borderId="0" xfId="0" applyFill="1" applyBorder="1">
      <alignment wrapText="1"/>
    </xf>
    <xf numFmtId="1" fontId="0" fillId="0" borderId="1" xfId="0" quotePrefix="1" applyNumberFormat="1" applyFont="1" applyFill="1" applyBorder="1" applyAlignment="1">
      <alignment wrapText="1"/>
    </xf>
    <xf numFmtId="0" fontId="0" fillId="0" borderId="38" xfId="0" applyNumberFormat="1" applyFont="1" applyFill="1" applyBorder="1" applyAlignment="1">
      <alignment wrapText="1"/>
    </xf>
    <xf numFmtId="0" fontId="0" fillId="0" borderId="41" xfId="0" applyNumberFormat="1" applyFont="1" applyFill="1" applyBorder="1" applyAlignment="1">
      <alignment horizontal="center"/>
    </xf>
    <xf numFmtId="4" fontId="17" fillId="0" borderId="45" xfId="0" applyNumberFormat="1" applyFont="1" applyFill="1" applyBorder="1" applyAlignment="1">
      <alignment vertical="top" wrapText="1"/>
    </xf>
    <xf numFmtId="0" fontId="17" fillId="0" borderId="45" xfId="0" applyNumberFormat="1" applyFont="1" applyFill="1" applyBorder="1" applyAlignment="1"/>
    <xf numFmtId="4" fontId="0" fillId="0" borderId="46" xfId="0" applyNumberFormat="1" applyFont="1" applyFill="1" applyBorder="1" applyAlignment="1">
      <alignment wrapText="1"/>
    </xf>
    <xf numFmtId="4" fontId="0" fillId="0" borderId="29" xfId="0" applyNumberFormat="1" applyFont="1" applyFill="1" applyBorder="1" applyAlignment="1">
      <alignment horizontal="center" wrapText="1"/>
    </xf>
    <xf numFmtId="4" fontId="0" fillId="0" borderId="29" xfId="0" quotePrefix="1" applyNumberFormat="1" applyFont="1" applyFill="1" applyBorder="1" applyAlignment="1">
      <alignment wrapText="1"/>
    </xf>
    <xf numFmtId="4" fontId="0" fillId="0" borderId="29" xfId="0" applyNumberFormat="1" applyFont="1" applyFill="1" applyBorder="1" applyAlignment="1">
      <alignment horizontal="right"/>
    </xf>
    <xf numFmtId="0" fontId="0" fillId="0" borderId="38" xfId="0" applyFont="1" applyFill="1" applyBorder="1" applyAlignment="1">
      <alignment vertical="top" wrapText="1"/>
    </xf>
    <xf numFmtId="0" fontId="0" fillId="0" borderId="0" xfId="0" quotePrefix="1" applyFont="1" applyFill="1" applyBorder="1" applyAlignment="1">
      <alignment vertical="top" wrapText="1"/>
    </xf>
    <xf numFmtId="4" fontId="0" fillId="0" borderId="1" xfId="0" applyNumberFormat="1" applyFont="1" applyFill="1" applyBorder="1" applyAlignment="1">
      <alignment vertical="top" wrapText="1"/>
    </xf>
    <xf numFmtId="0" fontId="0" fillId="0" borderId="5" xfId="0" applyNumberFormat="1" applyFont="1" applyFill="1" applyBorder="1" applyAlignment="1">
      <alignment horizontal="center" vertical="top"/>
    </xf>
    <xf numFmtId="4" fontId="0" fillId="0" borderId="47" xfId="0" applyNumberFormat="1" applyFont="1" applyFill="1" applyBorder="1" applyAlignment="1">
      <alignment wrapText="1"/>
    </xf>
    <xf numFmtId="4" fontId="0" fillId="0" borderId="47" xfId="0" applyNumberFormat="1" applyFont="1" applyFill="1" applyBorder="1" applyAlignment="1">
      <alignment horizontal="center" wrapText="1"/>
    </xf>
    <xf numFmtId="4" fontId="0" fillId="0" borderId="47" xfId="0" applyNumberFormat="1" applyFont="1" applyFill="1" applyBorder="1">
      <alignment wrapText="1"/>
    </xf>
    <xf numFmtId="0" fontId="0" fillId="0" borderId="40" xfId="0" quotePrefix="1" applyFont="1" applyFill="1" applyBorder="1" applyAlignment="1">
      <alignment horizontal="left" vertical="center" wrapText="1"/>
    </xf>
    <xf numFmtId="0" fontId="0" fillId="0" borderId="29" xfId="0" applyFont="1" applyFill="1" applyBorder="1" applyAlignment="1">
      <alignment horizontal="center"/>
    </xf>
    <xf numFmtId="0" fontId="0" fillId="0" borderId="41" xfId="0" quotePrefix="1" applyNumberFormat="1" applyFont="1" applyFill="1" applyBorder="1" applyAlignment="1">
      <alignment vertical="center"/>
    </xf>
    <xf numFmtId="2" fontId="0" fillId="0" borderId="41" xfId="0" quotePrefix="1" applyNumberFormat="1" applyFont="1" applyFill="1" applyBorder="1" applyAlignment="1">
      <alignment vertical="center"/>
    </xf>
    <xf numFmtId="4" fontId="0" fillId="0" borderId="48" xfId="0" applyNumberFormat="1" applyFont="1" applyFill="1" applyBorder="1" applyAlignment="1">
      <alignment horizontal="left" vertical="top" wrapText="1"/>
    </xf>
    <xf numFmtId="0" fontId="5" fillId="0" borderId="0" xfId="0" quotePrefix="1" applyFont="1" applyFill="1" applyBorder="1" applyAlignment="1">
      <alignment wrapText="1"/>
    </xf>
    <xf numFmtId="0" fontId="3" fillId="0" borderId="39" xfId="0" applyNumberFormat="1" applyFont="1" applyFill="1" applyBorder="1" applyAlignment="1">
      <alignment horizontal="center" vertical="top"/>
    </xf>
    <xf numFmtId="0" fontId="0" fillId="0" borderId="38" xfId="0" applyFont="1" applyFill="1" applyBorder="1" applyAlignment="1">
      <alignment horizontal="left"/>
    </xf>
    <xf numFmtId="0" fontId="0" fillId="0" borderId="0" xfId="0" quotePrefix="1" applyFont="1" applyFill="1" applyBorder="1" applyAlignment="1">
      <alignment horizontal="justify" wrapText="1"/>
    </xf>
    <xf numFmtId="0" fontId="0" fillId="0" borderId="40" xfId="0" quotePrefix="1" applyFont="1" applyFill="1" applyBorder="1" applyAlignment="1">
      <alignment horizontal="justify" wrapText="1"/>
    </xf>
    <xf numFmtId="0" fontId="0" fillId="0" borderId="40" xfId="0" applyFont="1" applyBorder="1" applyAlignment="1">
      <alignment horizontal="left" vertical="center" wrapText="1"/>
    </xf>
    <xf numFmtId="0" fontId="0" fillId="0" borderId="40" xfId="0" quotePrefix="1" applyFont="1" applyBorder="1" applyAlignment="1">
      <alignment horizontal="right" wrapText="1"/>
    </xf>
    <xf numFmtId="4" fontId="0" fillId="0" borderId="49" xfId="0" applyNumberFormat="1" applyFont="1" applyFill="1" applyBorder="1" applyAlignment="1">
      <alignment horizontal="left" vertical="top" wrapText="1"/>
    </xf>
    <xf numFmtId="1" fontId="0" fillId="0" borderId="38" xfId="0" quotePrefix="1" applyNumberFormat="1" applyFont="1" applyFill="1" applyBorder="1" applyAlignment="1">
      <alignment wrapText="1"/>
    </xf>
    <xf numFmtId="0" fontId="5" fillId="0" borderId="40" xfId="0" applyFont="1" applyFill="1" applyBorder="1" applyAlignment="1">
      <alignment wrapText="1"/>
    </xf>
    <xf numFmtId="1" fontId="0" fillId="0" borderId="41" xfId="0" quotePrefix="1" applyNumberFormat="1" applyFont="1" applyFill="1" applyBorder="1" applyAlignment="1">
      <alignment wrapText="1"/>
    </xf>
    <xf numFmtId="0" fontId="0" fillId="0" borderId="0" xfId="0" applyFont="1" applyFill="1" applyBorder="1" applyAlignment="1">
      <alignment horizontal="right"/>
    </xf>
    <xf numFmtId="0" fontId="16" fillId="0" borderId="38" xfId="0" applyFont="1" applyFill="1" applyBorder="1" applyAlignment="1">
      <alignment horizontal="center"/>
    </xf>
    <xf numFmtId="4" fontId="16" fillId="0" borderId="38" xfId="0" applyNumberFormat="1" applyFont="1" applyFill="1" applyBorder="1" applyAlignment="1"/>
    <xf numFmtId="0" fontId="16" fillId="0" borderId="50" xfId="0" applyFont="1" applyFill="1" applyBorder="1" applyAlignment="1">
      <alignment horizontal="center" vertical="top" wrapText="1"/>
    </xf>
    <xf numFmtId="0" fontId="16" fillId="0" borderId="50" xfId="0" applyFont="1" applyFill="1" applyBorder="1" applyAlignment="1">
      <alignment horizontal="center"/>
    </xf>
    <xf numFmtId="4" fontId="0" fillId="0" borderId="1" xfId="0" applyNumberFormat="1" applyFont="1" applyFill="1" applyBorder="1" applyAlignment="1" applyProtection="1">
      <alignment horizontal="right" wrapText="1"/>
      <protection locked="0"/>
    </xf>
    <xf numFmtId="4" fontId="0" fillId="0" borderId="2" xfId="0" applyNumberFormat="1" applyFont="1" applyFill="1" applyBorder="1" applyAlignment="1" applyProtection="1">
      <alignment horizontal="right" wrapText="1"/>
      <protection locked="0"/>
    </xf>
    <xf numFmtId="4" fontId="0" fillId="0" borderId="38" xfId="0" applyNumberFormat="1" applyFont="1" applyFill="1" applyBorder="1" applyAlignment="1" applyProtection="1">
      <alignment horizontal="right"/>
      <protection locked="0"/>
    </xf>
    <xf numFmtId="4" fontId="0" fillId="0" borderId="2" xfId="0" applyNumberFormat="1" applyFont="1" applyFill="1" applyBorder="1" applyAlignment="1" applyProtection="1">
      <alignment horizontal="right"/>
      <protection locked="0"/>
    </xf>
    <xf numFmtId="4" fontId="0" fillId="0" borderId="31" xfId="0" applyNumberFormat="1" applyFont="1" applyFill="1" applyBorder="1" applyAlignment="1" applyProtection="1">
      <alignment horizontal="right"/>
      <protection locked="0"/>
    </xf>
    <xf numFmtId="4" fontId="0" fillId="0" borderId="41" xfId="0" applyNumberFormat="1" applyFont="1" applyFill="1" applyBorder="1" applyAlignment="1" applyProtection="1">
      <alignment horizontal="right"/>
      <protection locked="0"/>
    </xf>
    <xf numFmtId="4" fontId="0" fillId="0" borderId="42" xfId="0" applyNumberFormat="1" applyFont="1" applyFill="1" applyBorder="1" applyAlignment="1" applyProtection="1">
      <alignment horizontal="right"/>
      <protection locked="0"/>
    </xf>
    <xf numFmtId="0" fontId="3" fillId="0" borderId="17" xfId="0" applyNumberFormat="1" applyFont="1" applyFill="1" applyBorder="1" applyAlignment="1" applyProtection="1">
      <alignment vertical="center"/>
      <protection locked="0"/>
    </xf>
    <xf numFmtId="4" fontId="3" fillId="0" borderId="8" xfId="0" applyNumberFormat="1" applyFont="1" applyFill="1" applyBorder="1" applyAlignment="1" applyProtection="1">
      <alignment vertical="center"/>
      <protection locked="0"/>
    </xf>
    <xf numFmtId="0" fontId="3" fillId="0" borderId="9" xfId="0" applyNumberFormat="1" applyFont="1" applyFill="1" applyBorder="1" applyAlignment="1" applyProtection="1">
      <alignment vertical="center"/>
      <protection locked="0"/>
    </xf>
    <xf numFmtId="4" fontId="0" fillId="0" borderId="1" xfId="0" applyNumberFormat="1" applyFont="1" applyFill="1" applyBorder="1" applyAlignment="1" applyProtection="1">
      <alignment horizontal="right"/>
      <protection locked="0"/>
    </xf>
    <xf numFmtId="4" fontId="0" fillId="0" borderId="28" xfId="0" applyNumberFormat="1" applyFont="1" applyFill="1" applyBorder="1" applyAlignment="1" applyProtection="1">
      <alignment horizontal="right"/>
      <protection locked="0"/>
    </xf>
    <xf numFmtId="4" fontId="0" fillId="0" borderId="26" xfId="0" applyNumberFormat="1" applyFont="1" applyFill="1" applyBorder="1" applyAlignment="1" applyProtection="1">
      <alignment horizontal="right"/>
      <protection locked="0"/>
    </xf>
    <xf numFmtId="4" fontId="0" fillId="0" borderId="18" xfId="0" applyNumberFormat="1" applyFont="1" applyFill="1" applyBorder="1" applyAlignment="1" applyProtection="1">
      <alignment horizontal="right" vertical="center"/>
      <protection locked="0"/>
    </xf>
    <xf numFmtId="4" fontId="3" fillId="0" borderId="8" xfId="0" applyNumberFormat="1" applyFont="1" applyFill="1" applyBorder="1" applyAlignment="1" applyProtection="1">
      <alignment horizontal="right" vertical="center"/>
      <protection locked="0"/>
    </xf>
    <xf numFmtId="4" fontId="0" fillId="0" borderId="20" xfId="0" applyNumberFormat="1" applyFont="1" applyFill="1" applyBorder="1" applyAlignment="1" applyProtection="1">
      <alignment horizontal="right"/>
      <protection locked="0"/>
    </xf>
    <xf numFmtId="4" fontId="0" fillId="0" borderId="21" xfId="0" applyNumberFormat="1" applyFont="1" applyFill="1" applyBorder="1" applyAlignment="1" applyProtection="1">
      <alignment horizontal="right"/>
      <protection locked="0"/>
    </xf>
    <xf numFmtId="4" fontId="3" fillId="0" borderId="17" xfId="0" applyNumberFormat="1" applyFont="1" applyFill="1" applyBorder="1" applyAlignment="1" applyProtection="1">
      <alignment horizontal="right" vertical="center"/>
      <protection locked="0"/>
    </xf>
    <xf numFmtId="4" fontId="3" fillId="0" borderId="20" xfId="0" applyNumberFormat="1" applyFont="1" applyFill="1" applyBorder="1" applyAlignment="1" applyProtection="1">
      <alignment horizontal="right" vertical="center"/>
      <protection locked="0"/>
    </xf>
    <xf numFmtId="4" fontId="3" fillId="0" borderId="21" xfId="0" applyNumberFormat="1" applyFont="1" applyFill="1" applyBorder="1" applyAlignment="1" applyProtection="1">
      <alignment horizontal="right" vertical="center"/>
      <protection locked="0"/>
    </xf>
    <xf numFmtId="4" fontId="0" fillId="0" borderId="28" xfId="0" applyNumberFormat="1" applyFont="1" applyFill="1" applyBorder="1" applyAlignment="1" applyProtection="1">
      <alignment horizontal="right" wrapText="1"/>
      <protection locked="0"/>
    </xf>
    <xf numFmtId="4" fontId="2" fillId="0" borderId="7" xfId="0" applyNumberFormat="1" applyFont="1" applyFill="1" applyBorder="1" applyAlignment="1" applyProtection="1">
      <alignment horizontal="right" vertical="center"/>
      <protection locked="0"/>
    </xf>
    <xf numFmtId="4" fontId="2" fillId="0" borderId="22" xfId="0" applyNumberFormat="1" applyFont="1" applyFill="1" applyBorder="1" applyAlignment="1" applyProtection="1">
      <alignment horizontal="right" vertical="center"/>
      <protection locked="0"/>
    </xf>
    <xf numFmtId="4" fontId="2" fillId="0" borderId="20" xfId="0" applyNumberFormat="1" applyFont="1" applyFill="1" applyBorder="1" applyAlignment="1" applyProtection="1">
      <alignment horizontal="right" vertical="center"/>
      <protection locked="0"/>
    </xf>
    <xf numFmtId="4" fontId="2" fillId="0" borderId="21" xfId="0" applyNumberFormat="1" applyFont="1" applyFill="1" applyBorder="1" applyAlignment="1" applyProtection="1">
      <alignment horizontal="right" vertical="center"/>
      <protection locked="0"/>
    </xf>
    <xf numFmtId="4" fontId="0" fillId="0" borderId="26" xfId="0" applyNumberFormat="1" applyFont="1" applyFill="1" applyBorder="1" applyAlignment="1" applyProtection="1">
      <alignment horizontal="right" wrapText="1"/>
      <protection locked="0"/>
    </xf>
    <xf numFmtId="4" fontId="0" fillId="0" borderId="31" xfId="0" applyNumberFormat="1" applyFont="1" applyFill="1" applyBorder="1" applyAlignment="1" applyProtection="1">
      <alignment horizontal="right" wrapText="1"/>
      <protection locked="0"/>
    </xf>
    <xf numFmtId="4" fontId="0" fillId="0" borderId="38" xfId="0" applyNumberFormat="1" applyFont="1" applyFill="1" applyBorder="1" applyAlignment="1" applyProtection="1">
      <alignment horizontal="right" wrapText="1"/>
      <protection locked="0"/>
    </xf>
    <xf numFmtId="4" fontId="0" fillId="0" borderId="41" xfId="0" applyNumberFormat="1" applyFont="1" applyFill="1" applyBorder="1" applyAlignment="1" applyProtection="1">
      <alignment horizontal="right" wrapText="1"/>
      <protection locked="0"/>
    </xf>
    <xf numFmtId="4" fontId="3" fillId="0" borderId="3" xfId="0" applyNumberFormat="1" applyFont="1" applyFill="1" applyBorder="1" applyAlignment="1" applyProtection="1">
      <alignment horizontal="right"/>
      <protection locked="0"/>
    </xf>
    <xf numFmtId="4" fontId="3" fillId="0" borderId="8" xfId="0" applyNumberFormat="1" applyFont="1" applyFill="1" applyBorder="1" applyAlignment="1" applyProtection="1">
      <alignment horizontal="right"/>
      <protection locked="0"/>
    </xf>
    <xf numFmtId="4" fontId="0" fillId="0" borderId="47" xfId="0" applyNumberFormat="1" applyFont="1" applyFill="1" applyBorder="1" applyAlignment="1" applyProtection="1">
      <alignment horizontal="right"/>
      <protection locked="0"/>
    </xf>
    <xf numFmtId="4" fontId="0" fillId="0" borderId="1" xfId="0" applyNumberFormat="1" applyFont="1" applyFill="1" applyBorder="1" applyAlignment="1" applyProtection="1">
      <alignment horizontal="right" vertical="center"/>
      <protection locked="0"/>
    </xf>
    <xf numFmtId="4" fontId="0" fillId="0" borderId="42" xfId="0" applyNumberFormat="1" applyFont="1" applyFill="1" applyBorder="1" applyAlignment="1" applyProtection="1">
      <alignment horizontal="right" wrapText="1"/>
      <protection locked="0"/>
    </xf>
    <xf numFmtId="4" fontId="0" fillId="0" borderId="29" xfId="0" applyNumberFormat="1" applyFont="1" applyFill="1" applyBorder="1" applyAlignment="1" applyProtection="1">
      <alignment horizontal="right"/>
      <protection locked="0"/>
    </xf>
    <xf numFmtId="4" fontId="0" fillId="0" borderId="6" xfId="0" applyNumberFormat="1" applyFont="1" applyFill="1" applyBorder="1" applyAlignment="1" applyProtection="1">
      <alignment horizontal="right"/>
      <protection locked="0"/>
    </xf>
    <xf numFmtId="4" fontId="2" fillId="0" borderId="17" xfId="0" applyNumberFormat="1" applyFont="1" applyFill="1" applyBorder="1" applyAlignment="1" applyProtection="1">
      <alignment horizontal="right" vertical="center"/>
      <protection locked="0"/>
    </xf>
    <xf numFmtId="4" fontId="2" fillId="0" borderId="1" xfId="0" applyNumberFormat="1" applyFont="1" applyFill="1" applyBorder="1" applyAlignment="1" applyProtection="1">
      <alignment horizontal="right" vertical="center"/>
      <protection locked="0"/>
    </xf>
    <xf numFmtId="4" fontId="2" fillId="0" borderId="2" xfId="0" applyNumberFormat="1" applyFont="1" applyFill="1" applyBorder="1" applyAlignment="1" applyProtection="1">
      <alignment horizontal="right" vertical="center"/>
      <protection locked="0"/>
    </xf>
    <xf numFmtId="4" fontId="2" fillId="0" borderId="31" xfId="0" applyNumberFormat="1" applyFont="1" applyFill="1" applyBorder="1" applyAlignment="1" applyProtection="1">
      <alignment horizontal="right" vertical="center"/>
      <protection locked="0"/>
    </xf>
    <xf numFmtId="4" fontId="2" fillId="0" borderId="28" xfId="0" applyNumberFormat="1" applyFont="1" applyFill="1" applyBorder="1" applyAlignment="1" applyProtection="1">
      <alignment horizontal="right" vertical="center"/>
      <protection locked="0"/>
    </xf>
    <xf numFmtId="0" fontId="0" fillId="0" borderId="31" xfId="0" applyNumberFormat="1" applyFont="1" applyFill="1" applyBorder="1" applyAlignment="1" applyProtection="1">
      <alignment horizontal="center" vertical="top" wrapText="1"/>
      <protection locked="0"/>
    </xf>
    <xf numFmtId="0" fontId="0" fillId="0" borderId="2" xfId="0" applyFont="1" applyFill="1" applyBorder="1" applyAlignment="1" applyProtection="1">
      <alignment horizontal="left" vertical="center" wrapText="1"/>
      <protection locked="0"/>
    </xf>
    <xf numFmtId="0" fontId="3" fillId="0" borderId="38" xfId="0" applyNumberFormat="1" applyFont="1" applyFill="1" applyBorder="1" applyAlignment="1" applyProtection="1">
      <alignment horizontal="center" vertical="top"/>
      <protection locked="0"/>
    </xf>
    <xf numFmtId="4" fontId="0" fillId="0" borderId="2" xfId="0" applyNumberFormat="1" applyFont="1" applyFill="1" applyBorder="1" applyAlignment="1" applyProtection="1">
      <protection locked="0"/>
    </xf>
    <xf numFmtId="0" fontId="3" fillId="0" borderId="31" xfId="0" applyNumberFormat="1" applyFont="1" applyFill="1" applyBorder="1" applyAlignment="1" applyProtection="1">
      <alignment horizontal="center" vertical="top"/>
      <protection locked="0"/>
    </xf>
    <xf numFmtId="0" fontId="0" fillId="0" borderId="1" xfId="0" applyNumberFormat="1" applyFont="1" applyFill="1" applyBorder="1" applyAlignment="1" applyProtection="1">
      <alignment horizontal="center" vertical="top" wrapText="1"/>
      <protection locked="0"/>
    </xf>
    <xf numFmtId="4" fontId="0" fillId="0" borderId="34" xfId="0" applyNumberFormat="1" applyFont="1" applyFill="1" applyBorder="1" applyAlignment="1" applyProtection="1">
      <alignment horizontal="right"/>
      <protection locked="0"/>
    </xf>
    <xf numFmtId="4" fontId="0" fillId="0" borderId="36" xfId="0" applyNumberFormat="1" applyFont="1" applyFill="1" applyBorder="1" applyAlignment="1" applyProtection="1">
      <alignment horizontal="right"/>
      <protection locked="0"/>
    </xf>
    <xf numFmtId="4" fontId="16" fillId="0" borderId="38" xfId="0" applyNumberFormat="1" applyFont="1" applyFill="1" applyBorder="1" applyAlignment="1" applyProtection="1">
      <protection locked="0"/>
    </xf>
    <xf numFmtId="4" fontId="16" fillId="0" borderId="2" xfId="0" applyNumberFormat="1" applyFont="1" applyFill="1" applyBorder="1" applyAlignment="1" applyProtection="1">
      <protection locked="0"/>
    </xf>
    <xf numFmtId="4" fontId="3" fillId="0" borderId="9" xfId="0" applyNumberFormat="1" applyFont="1" applyFill="1" applyBorder="1" applyAlignment="1" applyProtection="1">
      <alignment horizontal="right"/>
      <protection locked="0"/>
    </xf>
    <xf numFmtId="4" fontId="0" fillId="0" borderId="12" xfId="0" applyNumberFormat="1" applyFont="1" applyFill="1" applyBorder="1" applyAlignment="1" applyProtection="1">
      <alignment horizontal="right"/>
      <protection locked="0"/>
    </xf>
    <xf numFmtId="4" fontId="3" fillId="0" borderId="10" xfId="0" applyNumberFormat="1" applyFont="1" applyFill="1" applyBorder="1" applyAlignment="1" applyProtection="1">
      <alignment horizontal="right" vertical="center"/>
      <protection locked="0"/>
    </xf>
    <xf numFmtId="0" fontId="0" fillId="0" borderId="15" xfId="0" applyNumberFormat="1" applyFont="1" applyFill="1" applyBorder="1" applyAlignment="1">
      <alignment horizontal="center" vertical="top" wrapText="1"/>
    </xf>
    <xf numFmtId="0" fontId="0" fillId="0" borderId="5" xfId="0" applyNumberFormat="1" applyFont="1" applyFill="1" applyBorder="1" applyAlignment="1">
      <alignment horizontal="center" vertical="top"/>
    </xf>
    <xf numFmtId="0" fontId="0" fillId="0" borderId="20"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15" fillId="0" borderId="0" xfId="0" applyFont="1" applyFill="1" applyBorder="1" applyAlignment="1">
      <alignment horizontal="center" vertical="center"/>
    </xf>
    <xf numFmtId="0" fontId="7" fillId="0" borderId="0" xfId="0" applyFont="1" applyFill="1" applyBorder="1" applyAlignment="1">
      <alignment horizontal="center" vertical="center" wrapText="1"/>
    </xf>
  </cellXfs>
  <cellStyles count="3">
    <cellStyle name="Normal" xfId="0" builtinId="0" customBuiltin="1"/>
    <cellStyle name="Normal 2" xfId="1" xr:uid="{00000000-0005-0000-0000-000001000000}"/>
    <cellStyle name="Normal 3 2" xfId="2"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00"/>
      <color rgb="FF00FF99"/>
      <color rgb="FF000000"/>
      <color rgb="FFDDEE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150"/>
  <sheetViews>
    <sheetView showZeros="0" tabSelected="1" view="pageBreakPreview" topLeftCell="A30" zoomScale="110" zoomScaleNormal="110" zoomScaleSheetLayoutView="110" workbookViewId="0">
      <selection activeCell="D36" sqref="D36"/>
    </sheetView>
  </sheetViews>
  <sheetFormatPr defaultColWidth="9.109375" defaultRowHeight="13.2"/>
  <cols>
    <col min="1" max="1" width="9" style="52" customWidth="1"/>
    <col min="2" max="2" width="33" style="31" customWidth="1"/>
    <col min="3" max="3" width="6.33203125" style="124" customWidth="1"/>
    <col min="4" max="4" width="12" style="99" customWidth="1"/>
    <col min="5" max="5" width="13.33203125" style="117" customWidth="1"/>
    <col min="6" max="6" width="17.44140625" style="58" customWidth="1"/>
    <col min="7" max="7" width="32.6640625" style="31" customWidth="1"/>
    <col min="8" max="8" width="10.88671875" style="75" customWidth="1"/>
    <col min="9" max="9" width="60.44140625" style="28" customWidth="1"/>
    <col min="10" max="10" width="9.109375" style="75"/>
    <col min="11" max="11" width="11.88671875" style="75" bestFit="1" customWidth="1"/>
    <col min="12" max="12" width="9.109375" style="75"/>
    <col min="13" max="16384" width="9.109375" style="31"/>
  </cols>
  <sheetData>
    <row r="1" spans="1:10" ht="16.5" customHeight="1">
      <c r="A1" s="427" t="s">
        <v>698</v>
      </c>
      <c r="B1" s="427"/>
      <c r="C1" s="427"/>
      <c r="D1" s="427"/>
      <c r="E1" s="427"/>
      <c r="F1" s="427"/>
    </row>
    <row r="2" spans="1:10" ht="33" customHeight="1">
      <c r="A2" s="428" t="s">
        <v>694</v>
      </c>
      <c r="B2" s="428"/>
      <c r="C2" s="428"/>
      <c r="D2" s="428"/>
      <c r="E2" s="428"/>
      <c r="F2" s="428"/>
      <c r="J2" s="76"/>
    </row>
    <row r="3" spans="1:10" ht="13.8" thickBot="1">
      <c r="A3" s="261"/>
      <c r="B3" s="261"/>
      <c r="C3" s="261"/>
      <c r="D3" s="261"/>
      <c r="E3" s="261"/>
      <c r="F3" s="261"/>
      <c r="J3" s="76"/>
    </row>
    <row r="4" spans="1:10" ht="26.25" customHeight="1" thickTop="1" thickBot="1">
      <c r="A4" s="423" t="s">
        <v>10</v>
      </c>
      <c r="B4" s="425" t="s">
        <v>14</v>
      </c>
      <c r="C4" s="425" t="s">
        <v>18</v>
      </c>
      <c r="D4" s="77" t="s">
        <v>11</v>
      </c>
      <c r="E4" s="266" t="s">
        <v>695</v>
      </c>
      <c r="F4" s="267" t="s">
        <v>696</v>
      </c>
      <c r="J4" s="78"/>
    </row>
    <row r="5" spans="1:10" ht="14.4" thickTop="1" thickBot="1">
      <c r="A5" s="424"/>
      <c r="B5" s="426"/>
      <c r="C5" s="426"/>
      <c r="D5" s="79" t="s">
        <v>15</v>
      </c>
      <c r="E5" s="80" t="s">
        <v>16</v>
      </c>
      <c r="F5" s="81" t="s">
        <v>17</v>
      </c>
      <c r="J5" s="76"/>
    </row>
    <row r="6" spans="1:10" ht="15" customHeight="1" thickTop="1" thickBot="1">
      <c r="A6" s="125" t="s">
        <v>6</v>
      </c>
      <c r="B6" s="69" t="s">
        <v>116</v>
      </c>
      <c r="C6" s="70"/>
      <c r="D6" s="70"/>
      <c r="E6" s="70"/>
      <c r="F6" s="71"/>
      <c r="J6" s="76"/>
    </row>
    <row r="7" spans="1:10" ht="10.5" customHeight="1" thickTop="1">
      <c r="A7" s="53"/>
      <c r="B7" s="82"/>
      <c r="C7" s="45"/>
      <c r="D7" s="83"/>
      <c r="E7" s="46"/>
      <c r="F7" s="44"/>
      <c r="J7" s="76"/>
    </row>
    <row r="8" spans="1:10" ht="52.8">
      <c r="A8" s="53" t="s">
        <v>26</v>
      </c>
      <c r="B8" s="178" t="s">
        <v>151</v>
      </c>
      <c r="C8" s="135"/>
      <c r="D8" s="36"/>
      <c r="E8" s="369"/>
      <c r="F8" s="370"/>
      <c r="J8" s="76"/>
    </row>
    <row r="9" spans="1:10" ht="39.6">
      <c r="A9" s="53"/>
      <c r="B9" s="178" t="s">
        <v>150</v>
      </c>
      <c r="C9" s="135"/>
      <c r="D9" s="36"/>
      <c r="E9" s="369"/>
      <c r="F9" s="370"/>
      <c r="J9" s="76"/>
    </row>
    <row r="10" spans="1:10" ht="39.6">
      <c r="A10" s="53"/>
      <c r="B10" s="178" t="s">
        <v>149</v>
      </c>
      <c r="C10" s="135"/>
      <c r="D10" s="36"/>
      <c r="E10" s="369"/>
      <c r="F10" s="370"/>
      <c r="J10" s="76"/>
    </row>
    <row r="11" spans="1:10">
      <c r="A11" s="53"/>
      <c r="B11" s="257" t="s">
        <v>22</v>
      </c>
      <c r="C11" s="258"/>
      <c r="D11" s="41"/>
      <c r="E11" s="371"/>
      <c r="F11" s="372"/>
      <c r="J11" s="76"/>
    </row>
    <row r="12" spans="1:10">
      <c r="A12" s="53"/>
      <c r="B12" s="257"/>
      <c r="C12" s="258"/>
      <c r="D12" s="41"/>
      <c r="E12" s="371"/>
      <c r="F12" s="372"/>
      <c r="J12" s="76"/>
    </row>
    <row r="13" spans="1:10">
      <c r="A13" s="53"/>
      <c r="B13" s="257" t="s">
        <v>690</v>
      </c>
      <c r="C13" s="258" t="s">
        <v>19</v>
      </c>
      <c r="D13" s="41">
        <f>19.7*608.55+15*555</f>
        <v>20313.434999999998</v>
      </c>
      <c r="E13" s="371">
        <v>0</v>
      </c>
      <c r="F13" s="372">
        <f>+D13*E13</f>
        <v>0</v>
      </c>
      <c r="J13" s="76"/>
    </row>
    <row r="14" spans="1:10">
      <c r="A14" s="53"/>
      <c r="B14" s="257"/>
      <c r="C14" s="258"/>
      <c r="D14" s="41"/>
      <c r="E14" s="371"/>
      <c r="F14" s="372"/>
      <c r="J14" s="76"/>
    </row>
    <row r="15" spans="1:10" ht="56.25" customHeight="1">
      <c r="A15" s="53" t="s">
        <v>27</v>
      </c>
      <c r="B15" s="257" t="s">
        <v>174</v>
      </c>
      <c r="C15" s="258"/>
      <c r="D15" s="41"/>
      <c r="E15" s="371"/>
      <c r="F15" s="372"/>
      <c r="J15" s="76"/>
    </row>
    <row r="16" spans="1:10">
      <c r="A16" s="53"/>
      <c r="B16" s="257" t="s">
        <v>22</v>
      </c>
      <c r="C16" s="258" t="s">
        <v>19</v>
      </c>
      <c r="D16" s="41">
        <f>98.2+2842.7</f>
        <v>2940.8999999999996</v>
      </c>
      <c r="E16" s="371">
        <v>0</v>
      </c>
      <c r="F16" s="372">
        <f>+D16*E16</f>
        <v>0</v>
      </c>
      <c r="J16" s="76"/>
    </row>
    <row r="17" spans="1:10">
      <c r="A17" s="53"/>
      <c r="B17" s="257"/>
      <c r="C17" s="258"/>
      <c r="D17" s="41"/>
      <c r="E17" s="371"/>
      <c r="F17" s="372"/>
      <c r="J17" s="76"/>
    </row>
    <row r="18" spans="1:10" ht="39.6">
      <c r="A18" s="53" t="s">
        <v>175</v>
      </c>
      <c r="B18" s="257" t="s">
        <v>176</v>
      </c>
      <c r="C18" s="258"/>
      <c r="D18" s="41"/>
      <c r="E18" s="371"/>
      <c r="F18" s="372"/>
      <c r="J18" s="76"/>
    </row>
    <row r="19" spans="1:10" ht="52.8">
      <c r="A19" s="53"/>
      <c r="B19" s="181" t="s">
        <v>179</v>
      </c>
      <c r="C19" s="147"/>
      <c r="D19" s="41"/>
      <c r="E19" s="373"/>
      <c r="F19" s="372"/>
      <c r="J19" s="76"/>
    </row>
    <row r="20" spans="1:10" ht="52.8">
      <c r="A20" s="53"/>
      <c r="B20" s="181" t="s">
        <v>177</v>
      </c>
      <c r="C20" s="147"/>
      <c r="D20" s="41"/>
      <c r="E20" s="373"/>
      <c r="F20" s="372"/>
      <c r="J20" s="76"/>
    </row>
    <row r="21" spans="1:10" ht="66">
      <c r="A21" s="53"/>
      <c r="B21" s="181" t="s">
        <v>178</v>
      </c>
      <c r="C21" s="147"/>
      <c r="D21" s="41"/>
      <c r="E21" s="373"/>
      <c r="F21" s="372"/>
      <c r="J21" s="76"/>
    </row>
    <row r="22" spans="1:10" ht="66">
      <c r="A22" s="53"/>
      <c r="B22" s="31" t="s">
        <v>442</v>
      </c>
      <c r="C22" s="147"/>
      <c r="D22" s="41"/>
      <c r="E22" s="373"/>
      <c r="F22" s="372"/>
      <c r="J22" s="76"/>
    </row>
    <row r="23" spans="1:10" ht="39.6">
      <c r="A23" s="53"/>
      <c r="B23" s="182" t="s">
        <v>461</v>
      </c>
      <c r="C23" s="147"/>
      <c r="D23" s="41"/>
      <c r="E23" s="373"/>
      <c r="F23" s="372"/>
      <c r="J23" s="76"/>
    </row>
    <row r="24" spans="1:10" ht="39.6">
      <c r="A24" s="53"/>
      <c r="B24" s="182" t="s">
        <v>462</v>
      </c>
      <c r="C24" s="258"/>
      <c r="D24" s="21"/>
      <c r="E24" s="371"/>
      <c r="F24" s="372"/>
      <c r="J24" s="76"/>
    </row>
    <row r="25" spans="1:10">
      <c r="A25" s="278"/>
      <c r="B25" s="279"/>
      <c r="C25" s="280"/>
      <c r="D25" s="281"/>
      <c r="E25" s="374"/>
      <c r="F25" s="375"/>
      <c r="J25" s="76"/>
    </row>
    <row r="26" spans="1:10" ht="52.8">
      <c r="A26" s="53"/>
      <c r="B26" s="182" t="s">
        <v>443</v>
      </c>
      <c r="C26" s="147"/>
      <c r="D26" s="41"/>
      <c r="E26" s="373"/>
      <c r="F26" s="372"/>
      <c r="J26" s="76"/>
    </row>
    <row r="27" spans="1:10">
      <c r="A27" s="53"/>
      <c r="B27" s="180" t="s">
        <v>258</v>
      </c>
      <c r="C27" s="147" t="s">
        <v>12</v>
      </c>
      <c r="D27" s="183">
        <v>6</v>
      </c>
      <c r="E27" s="373">
        <v>0</v>
      </c>
      <c r="F27" s="372">
        <f>+D27*E27</f>
        <v>0</v>
      </c>
      <c r="J27" s="76"/>
    </row>
    <row r="28" spans="1:10" ht="13.8" thickBot="1">
      <c r="A28" s="53"/>
      <c r="B28" s="180"/>
      <c r="C28" s="147"/>
      <c r="D28" s="41"/>
      <c r="E28" s="373"/>
      <c r="F28" s="372"/>
      <c r="J28" s="76"/>
    </row>
    <row r="29" spans="1:10" ht="16.2" thickTop="1" thickBot="1">
      <c r="A29" s="126" t="str">
        <f>A6</f>
        <v>1.</v>
      </c>
      <c r="B29" s="69" t="s">
        <v>117</v>
      </c>
      <c r="C29" s="72"/>
      <c r="D29" s="70"/>
      <c r="E29" s="376"/>
      <c r="F29" s="377">
        <f>SUM(F7:F28)</f>
        <v>0</v>
      </c>
      <c r="J29" s="76"/>
    </row>
    <row r="30" spans="1:10" ht="15" customHeight="1" thickTop="1" thickBot="1">
      <c r="A30" s="125" t="s">
        <v>7</v>
      </c>
      <c r="B30" s="69" t="s">
        <v>2</v>
      </c>
      <c r="C30" s="70"/>
      <c r="D30" s="70"/>
      <c r="E30" s="376"/>
      <c r="F30" s="378"/>
      <c r="J30" s="76"/>
    </row>
    <row r="31" spans="1:10" ht="10.5" customHeight="1" thickTop="1">
      <c r="A31" s="53"/>
      <c r="B31" s="82"/>
      <c r="C31" s="45"/>
      <c r="D31" s="83"/>
      <c r="E31" s="379"/>
      <c r="F31" s="372"/>
      <c r="J31" s="76"/>
    </row>
    <row r="32" spans="1:10">
      <c r="A32" s="53"/>
      <c r="B32" s="38" t="s">
        <v>24</v>
      </c>
      <c r="C32" s="45"/>
      <c r="D32" s="83"/>
      <c r="E32" s="379"/>
      <c r="F32" s="372"/>
      <c r="J32" s="76"/>
    </row>
    <row r="33" spans="1:10" ht="66">
      <c r="A33" s="53"/>
      <c r="B33" s="84" t="s">
        <v>45</v>
      </c>
      <c r="C33" s="45"/>
      <c r="D33" s="83"/>
      <c r="E33" s="379"/>
      <c r="F33" s="372"/>
      <c r="J33" s="76"/>
    </row>
    <row r="34" spans="1:10" ht="39.6">
      <c r="A34" s="53"/>
      <c r="B34" s="85" t="s">
        <v>51</v>
      </c>
      <c r="C34" s="45"/>
      <c r="D34" s="83"/>
      <c r="E34" s="379"/>
      <c r="F34" s="372"/>
      <c r="J34" s="76"/>
    </row>
    <row r="35" spans="1:10" ht="52.8">
      <c r="A35" s="53"/>
      <c r="B35" s="84" t="s">
        <v>50</v>
      </c>
      <c r="C35" s="45"/>
      <c r="D35" s="83"/>
      <c r="E35" s="379"/>
      <c r="F35" s="372"/>
      <c r="J35" s="76"/>
    </row>
    <row r="36" spans="1:10" ht="79.2">
      <c r="A36" s="53"/>
      <c r="B36" s="85" t="s">
        <v>53</v>
      </c>
      <c r="C36" s="45"/>
      <c r="D36" s="83"/>
      <c r="E36" s="379"/>
      <c r="F36" s="372"/>
      <c r="J36" s="76"/>
    </row>
    <row r="37" spans="1:10" ht="9.75" customHeight="1">
      <c r="A37" s="53"/>
      <c r="B37" s="85"/>
      <c r="C37" s="45"/>
      <c r="D37" s="83"/>
      <c r="E37" s="379"/>
      <c r="F37" s="372"/>
      <c r="J37" s="76"/>
    </row>
    <row r="38" spans="1:10" ht="66">
      <c r="A38" s="53" t="s">
        <v>71</v>
      </c>
      <c r="B38" s="24" t="s">
        <v>46</v>
      </c>
      <c r="C38" s="23"/>
      <c r="D38" s="86"/>
      <c r="E38" s="380"/>
      <c r="F38" s="372"/>
      <c r="J38" s="76"/>
    </row>
    <row r="39" spans="1:10" ht="39.6">
      <c r="A39" s="53"/>
      <c r="B39" s="24" t="s">
        <v>47</v>
      </c>
      <c r="C39" s="23" t="s">
        <v>12</v>
      </c>
      <c r="D39" s="87">
        <v>280</v>
      </c>
      <c r="E39" s="380">
        <v>0</v>
      </c>
      <c r="F39" s="372">
        <f>+D39*E39</f>
        <v>0</v>
      </c>
      <c r="J39" s="76"/>
    </row>
    <row r="40" spans="1:10" ht="10.5" customHeight="1">
      <c r="A40" s="53"/>
      <c r="B40" s="76"/>
      <c r="C40" s="23"/>
      <c r="D40" s="86"/>
      <c r="E40" s="380"/>
      <c r="F40" s="372"/>
      <c r="J40" s="76"/>
    </row>
    <row r="41" spans="1:10" ht="55.8" customHeight="1">
      <c r="A41" s="53" t="s">
        <v>73</v>
      </c>
      <c r="B41" s="184" t="s">
        <v>676</v>
      </c>
      <c r="C41" s="23"/>
      <c r="D41" s="86"/>
      <c r="E41" s="380"/>
      <c r="F41" s="372"/>
      <c r="J41" s="76"/>
    </row>
    <row r="42" spans="1:10" ht="52.8">
      <c r="A42" s="53"/>
      <c r="B42" s="24" t="s">
        <v>48</v>
      </c>
      <c r="C42" s="23"/>
      <c r="D42" s="86"/>
      <c r="E42" s="380"/>
      <c r="F42" s="372"/>
      <c r="J42" s="76"/>
    </row>
    <row r="43" spans="1:10" ht="75" customHeight="1">
      <c r="A43" s="53"/>
      <c r="B43" s="24" t="s">
        <v>687</v>
      </c>
      <c r="C43" s="51"/>
      <c r="D43" s="74"/>
      <c r="E43" s="373"/>
      <c r="F43" s="372"/>
      <c r="J43" s="76"/>
    </row>
    <row r="44" spans="1:10" ht="52.8">
      <c r="A44" s="53"/>
      <c r="B44" s="24" t="s">
        <v>49</v>
      </c>
      <c r="C44" s="23"/>
      <c r="D44" s="86"/>
      <c r="E44" s="380"/>
      <c r="F44" s="372"/>
      <c r="I44" s="33"/>
      <c r="J44" s="33"/>
    </row>
    <row r="45" spans="1:10">
      <c r="A45" s="53"/>
      <c r="B45" s="24"/>
      <c r="C45" s="233"/>
      <c r="D45" s="238"/>
      <c r="E45" s="371"/>
      <c r="F45" s="372"/>
      <c r="I45" s="33"/>
      <c r="J45" s="33"/>
    </row>
    <row r="46" spans="1:10">
      <c r="A46" s="53"/>
      <c r="B46" s="24" t="s">
        <v>672</v>
      </c>
      <c r="C46" s="23" t="s">
        <v>12</v>
      </c>
      <c r="D46" s="159">
        <v>1</v>
      </c>
      <c r="E46" s="380">
        <v>0</v>
      </c>
      <c r="F46" s="372">
        <f>+D46*E46</f>
        <v>0</v>
      </c>
      <c r="J46" s="76"/>
    </row>
    <row r="47" spans="1:10">
      <c r="A47" s="278"/>
      <c r="B47" s="283" t="s">
        <v>675</v>
      </c>
      <c r="C47" s="284" t="s">
        <v>12</v>
      </c>
      <c r="D47" s="285">
        <v>1</v>
      </c>
      <c r="E47" s="374">
        <v>0</v>
      </c>
      <c r="F47" s="375">
        <f>+D47*E47</f>
        <v>0</v>
      </c>
      <c r="J47" s="76"/>
    </row>
    <row r="48" spans="1:10">
      <c r="A48" s="53"/>
      <c r="B48" s="24" t="s">
        <v>674</v>
      </c>
      <c r="C48" s="23" t="s">
        <v>12</v>
      </c>
      <c r="D48" s="159">
        <v>1</v>
      </c>
      <c r="E48" s="380">
        <v>0</v>
      </c>
      <c r="F48" s="372">
        <f>+D48*E48</f>
        <v>0</v>
      </c>
      <c r="J48" s="76"/>
    </row>
    <row r="49" spans="1:10">
      <c r="A49" s="53"/>
      <c r="B49" s="24" t="s">
        <v>673</v>
      </c>
      <c r="C49" s="23" t="s">
        <v>12</v>
      </c>
      <c r="D49" s="159">
        <v>1</v>
      </c>
      <c r="E49" s="380">
        <v>0</v>
      </c>
      <c r="F49" s="372">
        <f>+D49*E49</f>
        <v>0</v>
      </c>
      <c r="J49" s="76"/>
    </row>
    <row r="50" spans="1:10">
      <c r="A50" s="53"/>
      <c r="B50" s="76" t="s">
        <v>470</v>
      </c>
      <c r="C50" s="233" t="s">
        <v>12</v>
      </c>
      <c r="D50" s="159">
        <v>3</v>
      </c>
      <c r="E50" s="371">
        <v>0</v>
      </c>
      <c r="F50" s="372">
        <f>+D50*E50</f>
        <v>0</v>
      </c>
      <c r="J50" s="76"/>
    </row>
    <row r="51" spans="1:10">
      <c r="A51" s="53"/>
      <c r="B51" s="66"/>
      <c r="C51" s="233"/>
      <c r="D51" s="238"/>
      <c r="E51" s="371"/>
      <c r="F51" s="372"/>
      <c r="J51" s="76"/>
    </row>
    <row r="52" spans="1:10" ht="52.8">
      <c r="A52" s="53" t="s">
        <v>158</v>
      </c>
      <c r="B52" s="184" t="s">
        <v>189</v>
      </c>
      <c r="C52" s="23"/>
      <c r="D52" s="86"/>
      <c r="E52" s="380"/>
      <c r="F52" s="372"/>
      <c r="J52" s="76"/>
    </row>
    <row r="53" spans="1:10" ht="52.8">
      <c r="A53" s="53"/>
      <c r="B53" s="24" t="s">
        <v>48</v>
      </c>
      <c r="C53" s="23"/>
      <c r="D53" s="86"/>
      <c r="E53" s="380"/>
      <c r="F53" s="372"/>
      <c r="J53" s="76"/>
    </row>
    <row r="54" spans="1:10" ht="39.6">
      <c r="A54" s="53"/>
      <c r="B54" s="24" t="s">
        <v>52</v>
      </c>
      <c r="C54" s="23"/>
      <c r="D54" s="86"/>
      <c r="E54" s="380"/>
      <c r="F54" s="372"/>
      <c r="J54" s="76"/>
    </row>
    <row r="55" spans="1:10">
      <c r="A55" s="53"/>
      <c r="B55" s="76"/>
      <c r="C55" s="23"/>
      <c r="D55" s="86"/>
      <c r="E55" s="380"/>
      <c r="F55" s="372"/>
    </row>
    <row r="56" spans="1:10">
      <c r="A56" s="53"/>
      <c r="B56" s="76" t="s">
        <v>199</v>
      </c>
      <c r="C56" s="51"/>
      <c r="D56" s="122"/>
      <c r="E56" s="373"/>
      <c r="F56" s="372"/>
    </row>
    <row r="57" spans="1:10" ht="52.8">
      <c r="A57" s="53"/>
      <c r="B57" s="26" t="s">
        <v>200</v>
      </c>
      <c r="C57" s="51"/>
      <c r="D57" s="26">
        <f>14.59*3*2+10.16+7.6*2*2+15.44*3+10.16+5.86+5.76+17.54+8.14+2.02+7.6*2+18.05*2+4.46+7.9*2+1.96+8.4+18.05*3+4.2</f>
        <v>364.1699999999999</v>
      </c>
      <c r="E57" s="373"/>
      <c r="F57" s="372"/>
    </row>
    <row r="58" spans="1:10">
      <c r="A58" s="53"/>
      <c r="B58" s="76" t="s">
        <v>201</v>
      </c>
      <c r="C58" s="51"/>
      <c r="D58" s="122"/>
      <c r="E58" s="373"/>
      <c r="F58" s="372"/>
    </row>
    <row r="59" spans="1:10" ht="39.6">
      <c r="A59" s="53"/>
      <c r="B59" s="26" t="s">
        <v>202</v>
      </c>
      <c r="C59" s="51"/>
      <c r="D59" s="26">
        <f>15.4+15.3+39.67+2.7+4.15+19.5+8.92+7.76+2.01*2+22.5*2+10.8*2+14.4*2+6.2+15.9*2+6.2</f>
        <v>257.02000000000004</v>
      </c>
      <c r="E59" s="373"/>
      <c r="F59" s="372"/>
    </row>
    <row r="60" spans="1:10">
      <c r="A60" s="53"/>
      <c r="B60" s="76" t="s">
        <v>203</v>
      </c>
      <c r="C60" s="51"/>
      <c r="D60" s="122"/>
      <c r="E60" s="373"/>
      <c r="F60" s="372"/>
    </row>
    <row r="61" spans="1:10" ht="66">
      <c r="A61" s="53"/>
      <c r="B61" s="26" t="s">
        <v>204</v>
      </c>
      <c r="C61" s="51"/>
      <c r="D61" s="27">
        <f>18.05*2+4.2+5.8+17.89+7.88+8.67*3+7.98+18.05*2+17.95+4.2+5.86+4.2+5.9+15.44*3+7.6*2+8.98*3+15.44*3+4.6+34.2*2+21.1+6.25*2+20.95+6.25*2</f>
        <v>454.90000000000003</v>
      </c>
      <c r="E61" s="373"/>
      <c r="F61" s="372"/>
    </row>
    <row r="62" spans="1:10" ht="26.4">
      <c r="A62" s="53"/>
      <c r="B62" s="24" t="s">
        <v>205</v>
      </c>
      <c r="C62" s="51"/>
      <c r="D62" s="122"/>
      <c r="E62" s="373"/>
      <c r="F62" s="372"/>
    </row>
    <row r="63" spans="1:10">
      <c r="A63" s="53"/>
      <c r="B63" s="66" t="s">
        <v>206</v>
      </c>
      <c r="C63" s="51"/>
      <c r="D63" s="66">
        <f>2*(8.75+2.4*2+13.4*2+18.03+9.4)</f>
        <v>135.56</v>
      </c>
      <c r="E63" s="373"/>
      <c r="F63" s="372"/>
    </row>
    <row r="64" spans="1:10" ht="26.4">
      <c r="A64" s="53"/>
      <c r="B64" s="24" t="s">
        <v>207</v>
      </c>
      <c r="C64" s="51"/>
      <c r="D64" s="122"/>
      <c r="E64" s="373"/>
      <c r="F64" s="372"/>
    </row>
    <row r="65" spans="1:6">
      <c r="A65" s="53"/>
      <c r="B65" s="66" t="s">
        <v>208</v>
      </c>
      <c r="C65" s="51"/>
      <c r="D65" s="66">
        <f>2*11.84+14.2+11.85*2+6.3*2</f>
        <v>74.179999999999993</v>
      </c>
      <c r="E65" s="373"/>
      <c r="F65" s="372"/>
    </row>
    <row r="66" spans="1:6">
      <c r="A66" s="53"/>
      <c r="B66" s="76" t="s">
        <v>209</v>
      </c>
      <c r="C66" s="51"/>
      <c r="D66" s="122"/>
      <c r="E66" s="373"/>
      <c r="F66" s="372"/>
    </row>
    <row r="67" spans="1:6" ht="26.4">
      <c r="A67" s="53"/>
      <c r="B67" s="26" t="s">
        <v>210</v>
      </c>
      <c r="C67" s="51"/>
      <c r="D67" s="88">
        <f>9.61+17.34*2+20.81+1.6+1.4+20.93+16.12+6.85</f>
        <v>112</v>
      </c>
      <c r="E67" s="373"/>
      <c r="F67" s="372"/>
    </row>
    <row r="68" spans="1:6">
      <c r="A68" s="53"/>
      <c r="B68" s="76" t="s">
        <v>211</v>
      </c>
      <c r="C68" s="51"/>
      <c r="D68" s="122"/>
      <c r="E68" s="373"/>
      <c r="F68" s="372"/>
    </row>
    <row r="69" spans="1:6">
      <c r="A69" s="53"/>
      <c r="B69" s="66" t="s">
        <v>212</v>
      </c>
      <c r="C69" s="51"/>
      <c r="D69" s="66">
        <f>23.75+7.61+14.08*2+17.64*2+9.67*2</f>
        <v>114.14</v>
      </c>
      <c r="E69" s="373"/>
      <c r="F69" s="372"/>
    </row>
    <row r="70" spans="1:6">
      <c r="A70" s="53"/>
      <c r="B70" s="76" t="s">
        <v>213</v>
      </c>
      <c r="C70" s="51"/>
      <c r="D70" s="66"/>
      <c r="E70" s="373"/>
      <c r="F70" s="372"/>
    </row>
    <row r="71" spans="1:6">
      <c r="A71" s="53"/>
      <c r="B71" s="66" t="s">
        <v>214</v>
      </c>
      <c r="C71" s="51"/>
      <c r="D71" s="66">
        <f>(5.4*2+9.79*2+5.4*2)*2</f>
        <v>82.36</v>
      </c>
      <c r="E71" s="373"/>
      <c r="F71" s="372"/>
    </row>
    <row r="72" spans="1:6">
      <c r="A72" s="53"/>
      <c r="B72" s="76" t="s">
        <v>215</v>
      </c>
      <c r="C72" s="51"/>
      <c r="D72" s="122"/>
      <c r="E72" s="373"/>
      <c r="F72" s="372"/>
    </row>
    <row r="73" spans="1:6">
      <c r="A73" s="53"/>
      <c r="B73" s="66" t="s">
        <v>216</v>
      </c>
      <c r="C73" s="51"/>
      <c r="D73" s="66">
        <f>13.88+8.35+8.35+3.96+1.25+1.6*2</f>
        <v>38.99</v>
      </c>
      <c r="E73" s="373"/>
      <c r="F73" s="372"/>
    </row>
    <row r="74" spans="1:6">
      <c r="A74" s="53"/>
      <c r="B74" s="76"/>
      <c r="C74" s="51"/>
      <c r="D74" s="122"/>
      <c r="E74" s="373"/>
      <c r="F74" s="372"/>
    </row>
    <row r="75" spans="1:6">
      <c r="A75" s="53"/>
      <c r="B75" s="26" t="s">
        <v>217</v>
      </c>
      <c r="C75" s="233" t="s">
        <v>37</v>
      </c>
      <c r="D75" s="21">
        <f>SUM(D57:D74)</f>
        <v>1633.32</v>
      </c>
      <c r="E75" s="371">
        <v>0</v>
      </c>
      <c r="F75" s="372">
        <f>+D75*E75</f>
        <v>0</v>
      </c>
    </row>
    <row r="76" spans="1:6">
      <c r="A76" s="53"/>
      <c r="B76" s="76"/>
      <c r="C76" s="233"/>
      <c r="D76" s="238"/>
      <c r="E76" s="371"/>
      <c r="F76" s="372"/>
    </row>
    <row r="77" spans="1:6" ht="52.8">
      <c r="A77" s="53" t="s">
        <v>118</v>
      </c>
      <c r="B77" s="24" t="s">
        <v>424</v>
      </c>
      <c r="C77" s="233"/>
      <c r="D77" s="238"/>
      <c r="E77" s="371"/>
      <c r="F77" s="372"/>
    </row>
    <row r="78" spans="1:6" ht="52.8">
      <c r="A78" s="53"/>
      <c r="B78" s="24" t="s">
        <v>48</v>
      </c>
      <c r="C78" s="233"/>
      <c r="D78" s="238"/>
      <c r="E78" s="371"/>
      <c r="F78" s="372"/>
    </row>
    <row r="79" spans="1:6">
      <c r="A79" s="278"/>
      <c r="B79" s="283"/>
      <c r="C79" s="284"/>
      <c r="D79" s="286"/>
      <c r="E79" s="374"/>
      <c r="F79" s="375"/>
    </row>
    <row r="80" spans="1:6" ht="39.6">
      <c r="A80" s="53"/>
      <c r="B80" s="24" t="s">
        <v>159</v>
      </c>
      <c r="C80" s="51"/>
      <c r="D80" s="74"/>
      <c r="E80" s="373"/>
      <c r="F80" s="372"/>
    </row>
    <row r="81" spans="1:10">
      <c r="A81" s="53"/>
      <c r="B81" s="76"/>
      <c r="C81" s="51"/>
      <c r="D81" s="74"/>
      <c r="E81" s="373"/>
      <c r="F81" s="372"/>
    </row>
    <row r="82" spans="1:10">
      <c r="A82" s="53"/>
      <c r="B82" s="24" t="s">
        <v>425</v>
      </c>
      <c r="C82" s="51"/>
      <c r="D82" s="122"/>
      <c r="E82" s="373"/>
      <c r="F82" s="372"/>
    </row>
    <row r="83" spans="1:10">
      <c r="A83" s="53"/>
      <c r="B83" s="26" t="s">
        <v>160</v>
      </c>
      <c r="C83" s="51"/>
      <c r="D83" s="26">
        <f>10.9*2+6.27</f>
        <v>28.07</v>
      </c>
      <c r="E83" s="373"/>
      <c r="F83" s="372"/>
    </row>
    <row r="84" spans="1:10">
      <c r="A84" s="53"/>
      <c r="B84" s="76"/>
      <c r="C84" s="51"/>
      <c r="D84" s="122"/>
      <c r="E84" s="373"/>
      <c r="F84" s="372"/>
    </row>
    <row r="85" spans="1:10">
      <c r="A85" s="53"/>
      <c r="B85" s="76" t="s">
        <v>426</v>
      </c>
      <c r="C85" s="51"/>
      <c r="D85" s="122"/>
      <c r="E85" s="373"/>
      <c r="F85" s="372"/>
    </row>
    <row r="86" spans="1:10" ht="79.2">
      <c r="A86" s="53"/>
      <c r="B86" s="26" t="s">
        <v>427</v>
      </c>
      <c r="C86" s="51"/>
      <c r="D86" s="26">
        <f>12*0.95+40*1.95+20*1.7+3*0.95+2*1.5+4*2.15+3*0.6+2*0.35+15.1+6*1.1+3*1.2+25*1+33*1.1+2*1.03+11*1.1+8*3.3+6*1.6+14*1.1+11*1.1+2*10+12*1.26+7*2.05+36*2.6+12*2.7+16*1.25</f>
        <v>500.08000000000004</v>
      </c>
      <c r="E86" s="373"/>
      <c r="F86" s="372"/>
    </row>
    <row r="87" spans="1:10">
      <c r="A87" s="53"/>
      <c r="B87" s="76"/>
      <c r="C87" s="51"/>
      <c r="D87" s="122"/>
      <c r="E87" s="373"/>
      <c r="F87" s="372"/>
    </row>
    <row r="88" spans="1:10">
      <c r="A88" s="53"/>
      <c r="B88" s="26" t="s">
        <v>428</v>
      </c>
      <c r="C88" s="23" t="s">
        <v>37</v>
      </c>
      <c r="D88" s="26">
        <f>SUM(D83:D87)</f>
        <v>528.15000000000009</v>
      </c>
      <c r="E88" s="380">
        <v>0</v>
      </c>
      <c r="F88" s="372">
        <f>+D88*E88</f>
        <v>0</v>
      </c>
    </row>
    <row r="89" spans="1:10">
      <c r="A89" s="53"/>
      <c r="B89" s="76"/>
      <c r="C89" s="51"/>
      <c r="D89" s="74"/>
      <c r="E89" s="373"/>
      <c r="F89" s="372"/>
    </row>
    <row r="90" spans="1:10" ht="26.4">
      <c r="A90" s="53" t="s">
        <v>165</v>
      </c>
      <c r="B90" s="24" t="s">
        <v>152</v>
      </c>
      <c r="C90" s="23"/>
      <c r="D90" s="86"/>
      <c r="E90" s="380"/>
      <c r="F90" s="372"/>
      <c r="J90" s="76"/>
    </row>
    <row r="91" spans="1:10" ht="39.6">
      <c r="A91" s="53"/>
      <c r="B91" s="24" t="s">
        <v>387</v>
      </c>
      <c r="C91" s="23"/>
      <c r="D91" s="86"/>
      <c r="E91" s="380"/>
      <c r="F91" s="372"/>
      <c r="G91" s="75"/>
      <c r="I91" s="76"/>
      <c r="J91" s="76"/>
    </row>
    <row r="92" spans="1:10">
      <c r="A92" s="53"/>
      <c r="B92" s="24" t="s">
        <v>388</v>
      </c>
      <c r="C92" s="23"/>
      <c r="D92" s="86"/>
      <c r="E92" s="380"/>
      <c r="F92" s="372">
        <f>+D90*E92</f>
        <v>0</v>
      </c>
      <c r="G92" s="75"/>
      <c r="I92" s="76"/>
      <c r="J92" s="76"/>
    </row>
    <row r="93" spans="1:10">
      <c r="A93" s="53"/>
      <c r="B93" s="24"/>
      <c r="C93" s="23"/>
      <c r="D93" s="86"/>
      <c r="E93" s="380"/>
      <c r="F93" s="372">
        <f>+D91*E93</f>
        <v>0</v>
      </c>
      <c r="G93" s="75"/>
      <c r="I93" s="76"/>
      <c r="J93" s="76"/>
    </row>
    <row r="94" spans="1:10">
      <c r="A94" s="53"/>
      <c r="B94" s="24" t="s">
        <v>444</v>
      </c>
      <c r="C94" s="23" t="s">
        <v>12</v>
      </c>
      <c r="D94" s="87">
        <v>3</v>
      </c>
      <c r="E94" s="380">
        <v>0</v>
      </c>
      <c r="F94" s="372">
        <f>+D94*E94</f>
        <v>0</v>
      </c>
      <c r="G94" s="158"/>
      <c r="I94" s="76"/>
      <c r="J94" s="76"/>
    </row>
    <row r="95" spans="1:10">
      <c r="A95" s="53"/>
      <c r="B95" s="24" t="s">
        <v>669</v>
      </c>
      <c r="C95" s="23" t="s">
        <v>12</v>
      </c>
      <c r="D95" s="87">
        <v>1</v>
      </c>
      <c r="E95" s="380">
        <v>0</v>
      </c>
      <c r="F95" s="372">
        <f>+D95*E95</f>
        <v>0</v>
      </c>
      <c r="G95" s="158"/>
      <c r="I95" s="76"/>
      <c r="J95" s="76"/>
    </row>
    <row r="96" spans="1:10">
      <c r="A96" s="53"/>
      <c r="B96" s="24" t="s">
        <v>670</v>
      </c>
      <c r="C96" s="23" t="s">
        <v>12</v>
      </c>
      <c r="D96" s="87">
        <v>1</v>
      </c>
      <c r="E96" s="380">
        <v>0</v>
      </c>
      <c r="F96" s="372">
        <f>+D96*E96</f>
        <v>0</v>
      </c>
      <c r="G96" s="158"/>
      <c r="I96" s="76"/>
      <c r="J96" s="76"/>
    </row>
    <row r="97" spans="1:10">
      <c r="A97" s="53"/>
      <c r="B97" s="24" t="s">
        <v>445</v>
      </c>
      <c r="C97" s="23" t="s">
        <v>12</v>
      </c>
      <c r="D97" s="87">
        <v>6</v>
      </c>
      <c r="E97" s="380">
        <v>0</v>
      </c>
      <c r="F97" s="372">
        <f>+D97*E97</f>
        <v>0</v>
      </c>
      <c r="G97" s="158"/>
      <c r="I97" s="76"/>
      <c r="J97" s="76"/>
    </row>
    <row r="98" spans="1:10">
      <c r="A98" s="53"/>
      <c r="B98" s="24" t="s">
        <v>446</v>
      </c>
      <c r="C98" s="23" t="s">
        <v>12</v>
      </c>
      <c r="D98" s="89">
        <v>2</v>
      </c>
      <c r="E98" s="380">
        <v>0</v>
      </c>
      <c r="F98" s="372">
        <f t="shared" ref="F98:F104" si="0">+D98*E98</f>
        <v>0</v>
      </c>
      <c r="G98" s="158"/>
      <c r="I98" s="76"/>
      <c r="J98" s="76"/>
    </row>
    <row r="99" spans="1:10">
      <c r="A99" s="53"/>
      <c r="B99" s="24" t="s">
        <v>447</v>
      </c>
      <c r="C99" s="23" t="s">
        <v>12</v>
      </c>
      <c r="D99" s="89">
        <v>1</v>
      </c>
      <c r="E99" s="380">
        <v>0</v>
      </c>
      <c r="F99" s="372">
        <f t="shared" si="0"/>
        <v>0</v>
      </c>
      <c r="G99" s="158"/>
      <c r="I99" s="76"/>
      <c r="J99" s="76"/>
    </row>
    <row r="100" spans="1:10">
      <c r="A100" s="53"/>
      <c r="B100" s="24" t="s">
        <v>448</v>
      </c>
      <c r="C100" s="23" t="s">
        <v>12</v>
      </c>
      <c r="D100" s="89">
        <v>1</v>
      </c>
      <c r="E100" s="380">
        <v>0</v>
      </c>
      <c r="F100" s="372">
        <f t="shared" si="0"/>
        <v>0</v>
      </c>
      <c r="G100" s="158"/>
      <c r="I100" s="76"/>
      <c r="J100" s="28"/>
    </row>
    <row r="101" spans="1:10">
      <c r="A101" s="53"/>
      <c r="B101" s="24" t="s">
        <v>449</v>
      </c>
      <c r="C101" s="23" t="s">
        <v>12</v>
      </c>
      <c r="D101" s="89">
        <v>1</v>
      </c>
      <c r="E101" s="380">
        <v>0</v>
      </c>
      <c r="F101" s="372">
        <f t="shared" si="0"/>
        <v>0</v>
      </c>
      <c r="G101" s="158"/>
      <c r="I101" s="76"/>
      <c r="J101" s="28"/>
    </row>
    <row r="102" spans="1:10">
      <c r="A102" s="53"/>
      <c r="B102" s="24" t="s">
        <v>450</v>
      </c>
      <c r="C102" s="23" t="s">
        <v>12</v>
      </c>
      <c r="D102" s="89">
        <v>2</v>
      </c>
      <c r="E102" s="380">
        <v>0</v>
      </c>
      <c r="F102" s="372">
        <f t="shared" si="0"/>
        <v>0</v>
      </c>
      <c r="G102" s="158"/>
      <c r="I102" s="76"/>
      <c r="J102" s="28"/>
    </row>
    <row r="103" spans="1:10">
      <c r="A103" s="53"/>
      <c r="B103" s="24" t="s">
        <v>451</v>
      </c>
      <c r="C103" s="23" t="s">
        <v>12</v>
      </c>
      <c r="D103" s="89">
        <v>1</v>
      </c>
      <c r="E103" s="380">
        <v>0</v>
      </c>
      <c r="F103" s="372">
        <f t="shared" si="0"/>
        <v>0</v>
      </c>
      <c r="G103" s="158"/>
      <c r="I103" s="76"/>
      <c r="J103" s="28"/>
    </row>
    <row r="104" spans="1:10">
      <c r="A104" s="53"/>
      <c r="B104" s="24" t="s">
        <v>452</v>
      </c>
      <c r="C104" s="233" t="s">
        <v>12</v>
      </c>
      <c r="D104" s="239">
        <v>1</v>
      </c>
      <c r="E104" s="371">
        <v>0</v>
      </c>
      <c r="F104" s="372">
        <f t="shared" si="0"/>
        <v>0</v>
      </c>
      <c r="G104" s="158"/>
      <c r="I104" s="76"/>
      <c r="J104" s="28"/>
    </row>
    <row r="105" spans="1:10">
      <c r="A105" s="53"/>
      <c r="B105" s="24"/>
      <c r="C105" s="233"/>
      <c r="D105" s="239"/>
      <c r="E105" s="371"/>
      <c r="F105" s="372"/>
      <c r="G105" s="158"/>
      <c r="I105" s="76"/>
      <c r="J105" s="28"/>
    </row>
    <row r="106" spans="1:10" ht="66">
      <c r="A106" s="53" t="s">
        <v>166</v>
      </c>
      <c r="B106" s="24" t="s">
        <v>684</v>
      </c>
      <c r="C106" s="233"/>
      <c r="D106" s="238"/>
      <c r="E106" s="371"/>
      <c r="F106" s="372"/>
      <c r="G106" s="75"/>
      <c r="I106" s="76"/>
      <c r="J106" s="28"/>
    </row>
    <row r="107" spans="1:10">
      <c r="A107" s="53"/>
      <c r="B107" s="24" t="s">
        <v>255</v>
      </c>
      <c r="C107" s="233"/>
      <c r="D107" s="232"/>
      <c r="E107" s="371"/>
      <c r="F107" s="372"/>
      <c r="G107" s="75"/>
      <c r="I107" s="76"/>
      <c r="J107" s="28"/>
    </row>
    <row r="108" spans="1:10">
      <c r="A108" s="53"/>
      <c r="B108" s="24"/>
      <c r="C108" s="233"/>
      <c r="D108" s="232"/>
      <c r="E108" s="371"/>
      <c r="F108" s="372"/>
      <c r="G108" s="75"/>
      <c r="I108" s="76"/>
      <c r="J108" s="28"/>
    </row>
    <row r="109" spans="1:10">
      <c r="A109" s="53"/>
      <c r="B109" s="240" t="s">
        <v>453</v>
      </c>
      <c r="C109" s="233" t="s">
        <v>12</v>
      </c>
      <c r="D109" s="239">
        <v>1</v>
      </c>
      <c r="E109" s="371">
        <v>0</v>
      </c>
      <c r="F109" s="372">
        <f>+D109*E109</f>
        <v>0</v>
      </c>
      <c r="J109" s="76"/>
    </row>
    <row r="110" spans="1:10">
      <c r="A110" s="53"/>
      <c r="B110" s="240" t="s">
        <v>458</v>
      </c>
      <c r="C110" s="233" t="s">
        <v>12</v>
      </c>
      <c r="D110" s="239">
        <v>2</v>
      </c>
      <c r="E110" s="371">
        <v>0</v>
      </c>
      <c r="F110" s="372">
        <f>+D110*E110</f>
        <v>0</v>
      </c>
      <c r="I110" s="75"/>
      <c r="J110" s="76"/>
    </row>
    <row r="111" spans="1:10">
      <c r="A111" s="53"/>
      <c r="B111" s="240" t="s">
        <v>454</v>
      </c>
      <c r="C111" s="233" t="s">
        <v>12</v>
      </c>
      <c r="D111" s="239">
        <v>1</v>
      </c>
      <c r="E111" s="371">
        <v>0</v>
      </c>
      <c r="F111" s="372">
        <f>+D111*E111</f>
        <v>0</v>
      </c>
      <c r="I111" s="75"/>
      <c r="J111" s="76"/>
    </row>
    <row r="112" spans="1:10">
      <c r="A112" s="53"/>
      <c r="B112" s="240" t="s">
        <v>455</v>
      </c>
      <c r="C112" s="233" t="s">
        <v>12</v>
      </c>
      <c r="D112" s="239">
        <v>2</v>
      </c>
      <c r="E112" s="371">
        <v>0</v>
      </c>
      <c r="F112" s="372">
        <f t="shared" ref="F112:F116" si="1">+D112*E112</f>
        <v>0</v>
      </c>
      <c r="I112" s="75"/>
      <c r="J112" s="76"/>
    </row>
    <row r="113" spans="1:10">
      <c r="A113" s="53"/>
      <c r="B113" s="240" t="s">
        <v>456</v>
      </c>
      <c r="C113" s="233" t="s">
        <v>12</v>
      </c>
      <c r="D113" s="239">
        <v>1</v>
      </c>
      <c r="E113" s="371">
        <v>0</v>
      </c>
      <c r="F113" s="372">
        <f t="shared" si="1"/>
        <v>0</v>
      </c>
      <c r="I113" s="75"/>
      <c r="J113" s="76"/>
    </row>
    <row r="114" spans="1:10">
      <c r="A114" s="53"/>
      <c r="B114" s="240" t="s">
        <v>457</v>
      </c>
      <c r="C114" s="233" t="s">
        <v>12</v>
      </c>
      <c r="D114" s="239">
        <v>1</v>
      </c>
      <c r="E114" s="371">
        <v>0</v>
      </c>
      <c r="F114" s="372">
        <f t="shared" si="1"/>
        <v>0</v>
      </c>
      <c r="I114" s="75"/>
      <c r="J114" s="76"/>
    </row>
    <row r="115" spans="1:10">
      <c r="A115" s="53"/>
      <c r="B115" s="240" t="s">
        <v>459</v>
      </c>
      <c r="C115" s="233" t="s">
        <v>12</v>
      </c>
      <c r="D115" s="239">
        <v>1</v>
      </c>
      <c r="E115" s="371">
        <v>0</v>
      </c>
      <c r="F115" s="372">
        <f t="shared" si="1"/>
        <v>0</v>
      </c>
      <c r="I115" s="75"/>
      <c r="J115" s="76"/>
    </row>
    <row r="116" spans="1:10">
      <c r="A116" s="53"/>
      <c r="B116" s="240" t="s">
        <v>460</v>
      </c>
      <c r="C116" s="233" t="s">
        <v>12</v>
      </c>
      <c r="D116" s="239">
        <v>1</v>
      </c>
      <c r="E116" s="371">
        <v>0</v>
      </c>
      <c r="F116" s="372">
        <f t="shared" si="1"/>
        <v>0</v>
      </c>
      <c r="I116" s="75"/>
      <c r="J116" s="76"/>
    </row>
    <row r="117" spans="1:10">
      <c r="A117" s="53"/>
      <c r="B117" s="75"/>
      <c r="C117" s="233"/>
      <c r="D117" s="239"/>
      <c r="E117" s="371"/>
      <c r="F117" s="372"/>
      <c r="I117" s="75"/>
      <c r="J117" s="76"/>
    </row>
    <row r="118" spans="1:10" ht="42.6" customHeight="1">
      <c r="A118" s="53" t="s">
        <v>119</v>
      </c>
      <c r="B118" s="341" t="s">
        <v>344</v>
      </c>
      <c r="C118" s="233"/>
      <c r="D118" s="238"/>
      <c r="E118" s="371"/>
      <c r="F118" s="372"/>
      <c r="I118" s="75"/>
      <c r="J118" s="76"/>
    </row>
    <row r="119" spans="1:10" ht="52.8">
      <c r="A119" s="278"/>
      <c r="B119" s="293" t="s">
        <v>153</v>
      </c>
      <c r="C119" s="284"/>
      <c r="D119" s="286"/>
      <c r="E119" s="374"/>
      <c r="F119" s="375"/>
      <c r="I119" s="75"/>
      <c r="J119" s="76"/>
    </row>
    <row r="120" spans="1:10" ht="26.4">
      <c r="A120" s="53"/>
      <c r="B120" s="25" t="s">
        <v>154</v>
      </c>
      <c r="C120" s="23"/>
      <c r="D120" s="86"/>
      <c r="E120" s="380"/>
      <c r="F120" s="372"/>
      <c r="J120" s="76"/>
    </row>
    <row r="121" spans="1:10">
      <c r="A121" s="53"/>
      <c r="B121" s="25"/>
      <c r="C121" s="23"/>
      <c r="D121" s="86"/>
      <c r="E121" s="380"/>
      <c r="F121" s="372"/>
      <c r="J121" s="76"/>
    </row>
    <row r="122" spans="1:10" ht="26.4">
      <c r="A122" s="53"/>
      <c r="B122" s="25" t="s">
        <v>253</v>
      </c>
      <c r="C122" s="23" t="s">
        <v>12</v>
      </c>
      <c r="D122" s="87">
        <v>1</v>
      </c>
      <c r="E122" s="380">
        <v>0</v>
      </c>
      <c r="F122" s="372">
        <f>+D122*E122</f>
        <v>0</v>
      </c>
      <c r="J122" s="76"/>
    </row>
    <row r="123" spans="1:10">
      <c r="A123" s="53"/>
      <c r="B123" s="76"/>
      <c r="C123" s="30"/>
      <c r="D123" s="59"/>
      <c r="E123" s="381"/>
      <c r="F123" s="372"/>
      <c r="J123" s="76"/>
    </row>
    <row r="124" spans="1:10" ht="52.8">
      <c r="A124" s="53" t="s">
        <v>120</v>
      </c>
      <c r="B124" s="24" t="s">
        <v>155</v>
      </c>
      <c r="C124" s="51"/>
      <c r="D124" s="59"/>
      <c r="E124" s="373"/>
      <c r="F124" s="372"/>
      <c r="J124" s="76"/>
    </row>
    <row r="125" spans="1:10" ht="26.4">
      <c r="A125" s="53"/>
      <c r="B125" s="25" t="s">
        <v>156</v>
      </c>
      <c r="C125" s="51" t="s">
        <v>12</v>
      </c>
      <c r="D125" s="123">
        <v>2</v>
      </c>
      <c r="E125" s="373">
        <v>0</v>
      </c>
      <c r="F125" s="372">
        <f>+D125*E125</f>
        <v>0</v>
      </c>
      <c r="J125" s="76"/>
    </row>
    <row r="126" spans="1:10">
      <c r="A126" s="53"/>
      <c r="C126" s="51"/>
      <c r="D126" s="59"/>
      <c r="E126" s="373"/>
      <c r="F126" s="372"/>
      <c r="J126" s="76"/>
    </row>
    <row r="127" spans="1:10" ht="39.6">
      <c r="A127" s="53" t="s">
        <v>121</v>
      </c>
      <c r="B127" s="185" t="s">
        <v>168</v>
      </c>
      <c r="C127" s="51"/>
      <c r="D127" s="59"/>
      <c r="E127" s="373"/>
      <c r="F127" s="372"/>
      <c r="J127" s="76"/>
    </row>
    <row r="128" spans="1:10" ht="52.8">
      <c r="A128" s="53"/>
      <c r="B128" s="185" t="s">
        <v>169</v>
      </c>
      <c r="C128" s="51"/>
      <c r="D128" s="59"/>
      <c r="E128" s="373"/>
      <c r="F128" s="372"/>
      <c r="J128" s="76"/>
    </row>
    <row r="129" spans="1:10" ht="39.6">
      <c r="A129" s="53"/>
      <c r="B129" s="24" t="s">
        <v>162</v>
      </c>
      <c r="C129" s="51"/>
      <c r="D129" s="59"/>
      <c r="E129" s="373"/>
      <c r="F129" s="372"/>
      <c r="J129" s="76"/>
    </row>
    <row r="130" spans="1:10" ht="26.4">
      <c r="A130" s="53"/>
      <c r="B130" s="241" t="s">
        <v>156</v>
      </c>
      <c r="C130" s="233" t="s">
        <v>12</v>
      </c>
      <c r="D130" s="123">
        <v>100</v>
      </c>
      <c r="E130" s="371">
        <v>0</v>
      </c>
      <c r="F130" s="372">
        <f>+D130*E130</f>
        <v>0</v>
      </c>
      <c r="J130" s="76"/>
    </row>
    <row r="131" spans="1:10">
      <c r="A131" s="53"/>
      <c r="B131" s="241"/>
      <c r="C131" s="233"/>
      <c r="D131" s="59"/>
      <c r="E131" s="371"/>
      <c r="F131" s="372"/>
      <c r="J131" s="76"/>
    </row>
    <row r="132" spans="1:10" ht="26.4">
      <c r="A132" s="53" t="s">
        <v>122</v>
      </c>
      <c r="B132" s="241" t="s">
        <v>170</v>
      </c>
      <c r="C132" s="233"/>
      <c r="D132" s="59"/>
      <c r="E132" s="371"/>
      <c r="F132" s="372"/>
      <c r="J132" s="76"/>
    </row>
    <row r="133" spans="1:10" ht="66">
      <c r="A133" s="53"/>
      <c r="B133" s="241" t="s">
        <v>190</v>
      </c>
      <c r="C133" s="233"/>
      <c r="D133" s="59"/>
      <c r="E133" s="371"/>
      <c r="F133" s="372"/>
      <c r="J133" s="76"/>
    </row>
    <row r="134" spans="1:10" ht="52.8">
      <c r="A134" s="53"/>
      <c r="B134" s="241" t="s">
        <v>171</v>
      </c>
      <c r="C134" s="233"/>
      <c r="D134" s="59"/>
      <c r="E134" s="371"/>
      <c r="F134" s="372"/>
      <c r="J134" s="76"/>
    </row>
    <row r="135" spans="1:10" ht="39.6">
      <c r="A135" s="53"/>
      <c r="B135" s="241" t="s">
        <v>162</v>
      </c>
      <c r="C135" s="233"/>
      <c r="D135" s="59"/>
      <c r="E135" s="371"/>
      <c r="F135" s="372"/>
      <c r="J135" s="76"/>
    </row>
    <row r="136" spans="1:10" ht="26.4">
      <c r="A136" s="53"/>
      <c r="B136" s="241" t="s">
        <v>172</v>
      </c>
      <c r="C136" s="233"/>
      <c r="D136" s="59"/>
      <c r="E136" s="371"/>
      <c r="F136" s="372"/>
      <c r="J136" s="76"/>
    </row>
    <row r="137" spans="1:10">
      <c r="A137" s="53"/>
      <c r="B137" s="76"/>
      <c r="C137" s="233"/>
      <c r="D137" s="123"/>
      <c r="E137" s="371"/>
      <c r="F137" s="372"/>
      <c r="J137" s="76"/>
    </row>
    <row r="138" spans="1:10" ht="26.4">
      <c r="A138" s="54" t="s">
        <v>479</v>
      </c>
      <c r="B138" s="24" t="s">
        <v>705</v>
      </c>
      <c r="C138" s="233" t="s">
        <v>12</v>
      </c>
      <c r="D138" s="123">
        <v>7</v>
      </c>
      <c r="E138" s="371">
        <v>0</v>
      </c>
      <c r="F138" s="372">
        <f>+D138*E138</f>
        <v>0</v>
      </c>
      <c r="J138" s="76"/>
    </row>
    <row r="139" spans="1:10">
      <c r="A139" s="53"/>
      <c r="B139" s="76"/>
      <c r="C139" s="233"/>
      <c r="D139" s="123"/>
      <c r="E139" s="371"/>
      <c r="F139" s="372"/>
      <c r="J139" s="76"/>
    </row>
    <row r="140" spans="1:10" ht="26.4">
      <c r="A140" s="54" t="s">
        <v>480</v>
      </c>
      <c r="B140" s="24" t="s">
        <v>706</v>
      </c>
      <c r="C140" s="233" t="s">
        <v>12</v>
      </c>
      <c r="D140" s="123">
        <v>11</v>
      </c>
      <c r="E140" s="371">
        <v>0</v>
      </c>
      <c r="F140" s="372">
        <f>+D140*E140</f>
        <v>0</v>
      </c>
      <c r="J140" s="76"/>
    </row>
    <row r="141" spans="1:10">
      <c r="A141" s="53"/>
      <c r="B141" s="24"/>
      <c r="C141" s="233"/>
      <c r="D141" s="123"/>
      <c r="E141" s="371"/>
      <c r="F141" s="372"/>
      <c r="J141" s="76"/>
    </row>
    <row r="142" spans="1:10" ht="26.4">
      <c r="A142" s="54" t="s">
        <v>481</v>
      </c>
      <c r="B142" s="24" t="s">
        <v>707</v>
      </c>
      <c r="C142" s="233" t="s">
        <v>12</v>
      </c>
      <c r="D142" s="123">
        <v>10</v>
      </c>
      <c r="E142" s="371">
        <v>0</v>
      </c>
      <c r="F142" s="372">
        <f>+D142*E142</f>
        <v>0</v>
      </c>
      <c r="J142" s="76"/>
    </row>
    <row r="143" spans="1:10">
      <c r="A143" s="53"/>
      <c r="B143" s="24"/>
      <c r="C143" s="233"/>
      <c r="D143" s="123"/>
      <c r="E143" s="371"/>
      <c r="F143" s="372"/>
      <c r="J143" s="76"/>
    </row>
    <row r="144" spans="1:10" ht="26.4">
      <c r="A144" s="54" t="s">
        <v>482</v>
      </c>
      <c r="B144" s="24" t="s">
        <v>708</v>
      </c>
      <c r="C144" s="233" t="s">
        <v>12</v>
      </c>
      <c r="D144" s="123">
        <v>1</v>
      </c>
      <c r="E144" s="371">
        <v>0</v>
      </c>
      <c r="F144" s="372">
        <f>+D144*E144</f>
        <v>0</v>
      </c>
      <c r="J144" s="76"/>
    </row>
    <row r="145" spans="1:10">
      <c r="A145" s="53"/>
      <c r="B145" s="24"/>
      <c r="C145" s="233"/>
      <c r="D145" s="123"/>
      <c r="E145" s="371"/>
      <c r="F145" s="372"/>
      <c r="J145" s="76"/>
    </row>
    <row r="146" spans="1:10" ht="26.4">
      <c r="A146" s="54" t="s">
        <v>483</v>
      </c>
      <c r="B146" s="24" t="s">
        <v>717</v>
      </c>
      <c r="C146" s="233" t="s">
        <v>12</v>
      </c>
      <c r="D146" s="123">
        <v>8</v>
      </c>
      <c r="E146" s="371">
        <v>0</v>
      </c>
      <c r="F146" s="372">
        <f>+D146*E146</f>
        <v>0</v>
      </c>
      <c r="J146" s="76"/>
    </row>
    <row r="147" spans="1:10">
      <c r="A147" s="53"/>
      <c r="B147" s="24"/>
      <c r="C147" s="233"/>
      <c r="D147" s="123"/>
      <c r="E147" s="371"/>
      <c r="F147" s="372"/>
      <c r="J147" s="76"/>
    </row>
    <row r="148" spans="1:10" ht="26.4">
      <c r="A148" s="288" t="s">
        <v>484</v>
      </c>
      <c r="B148" s="283" t="s">
        <v>709</v>
      </c>
      <c r="C148" s="284" t="s">
        <v>12</v>
      </c>
      <c r="D148" s="287">
        <v>2</v>
      </c>
      <c r="E148" s="374">
        <v>0</v>
      </c>
      <c r="F148" s="375">
        <f>+D148*E148</f>
        <v>0</v>
      </c>
      <c r="J148" s="76"/>
    </row>
    <row r="149" spans="1:10">
      <c r="A149" s="53"/>
      <c r="B149" s="24"/>
      <c r="C149" s="51"/>
      <c r="D149" s="123"/>
      <c r="E149" s="373"/>
      <c r="F149" s="372"/>
      <c r="J149" s="76"/>
    </row>
    <row r="150" spans="1:10" ht="26.4">
      <c r="A150" s="54" t="s">
        <v>485</v>
      </c>
      <c r="B150" s="24" t="s">
        <v>710</v>
      </c>
      <c r="C150" s="51" t="s">
        <v>12</v>
      </c>
      <c r="D150" s="123">
        <v>32</v>
      </c>
      <c r="E150" s="373">
        <v>0</v>
      </c>
      <c r="F150" s="372">
        <f>+D150*E150</f>
        <v>0</v>
      </c>
      <c r="J150" s="76"/>
    </row>
    <row r="151" spans="1:10">
      <c r="A151" s="53"/>
      <c r="B151" s="76"/>
      <c r="C151" s="51"/>
      <c r="D151" s="123"/>
      <c r="E151" s="373"/>
      <c r="F151" s="372"/>
      <c r="J151" s="76"/>
    </row>
    <row r="152" spans="1:10" ht="26.4">
      <c r="A152" s="54" t="s">
        <v>486</v>
      </c>
      <c r="B152" s="24" t="s">
        <v>711</v>
      </c>
      <c r="C152" s="51" t="s">
        <v>12</v>
      </c>
      <c r="D152" s="123">
        <v>4</v>
      </c>
      <c r="E152" s="373">
        <v>0</v>
      </c>
      <c r="F152" s="372">
        <f>+D152*E152</f>
        <v>0</v>
      </c>
      <c r="J152" s="76"/>
    </row>
    <row r="153" spans="1:10">
      <c r="A153" s="53"/>
      <c r="B153" s="24"/>
      <c r="C153" s="51"/>
      <c r="D153" s="123"/>
      <c r="E153" s="373"/>
      <c r="F153" s="372"/>
      <c r="J153" s="76"/>
    </row>
    <row r="154" spans="1:10" ht="26.4">
      <c r="A154" s="54" t="s">
        <v>487</v>
      </c>
      <c r="B154" s="24" t="s">
        <v>713</v>
      </c>
      <c r="C154" s="51" t="s">
        <v>12</v>
      </c>
      <c r="D154" s="123">
        <v>3</v>
      </c>
      <c r="E154" s="373">
        <v>0</v>
      </c>
      <c r="F154" s="372">
        <f>+D154*E154</f>
        <v>0</v>
      </c>
      <c r="J154" s="76"/>
    </row>
    <row r="155" spans="1:10">
      <c r="A155" s="53"/>
      <c r="B155" s="24"/>
      <c r="C155" s="51"/>
      <c r="D155" s="123"/>
      <c r="E155" s="373"/>
      <c r="F155" s="372"/>
      <c r="J155" s="76"/>
    </row>
    <row r="156" spans="1:10" ht="26.4">
      <c r="A156" s="54" t="s">
        <v>488</v>
      </c>
      <c r="B156" s="24" t="s">
        <v>712</v>
      </c>
      <c r="C156" s="51" t="s">
        <v>12</v>
      </c>
      <c r="D156" s="123">
        <v>3</v>
      </c>
      <c r="E156" s="373">
        <v>0</v>
      </c>
      <c r="F156" s="372">
        <f>+D156*E156</f>
        <v>0</v>
      </c>
      <c r="J156" s="76"/>
    </row>
    <row r="157" spans="1:10">
      <c r="A157" s="53"/>
      <c r="B157" s="24"/>
      <c r="C157" s="51"/>
      <c r="D157" s="123"/>
      <c r="E157" s="373"/>
      <c r="F157" s="372"/>
      <c r="J157" s="76"/>
    </row>
    <row r="158" spans="1:10" ht="26.4">
      <c r="A158" s="54" t="s">
        <v>489</v>
      </c>
      <c r="B158" s="24" t="s">
        <v>714</v>
      </c>
      <c r="C158" s="51" t="s">
        <v>12</v>
      </c>
      <c r="D158" s="123">
        <v>1</v>
      </c>
      <c r="E158" s="373">
        <v>0</v>
      </c>
      <c r="F158" s="372">
        <f>+D158*E158</f>
        <v>0</v>
      </c>
      <c r="J158" s="76"/>
    </row>
    <row r="159" spans="1:10">
      <c r="A159" s="53"/>
      <c r="B159" s="24"/>
      <c r="C159" s="51"/>
      <c r="D159" s="123"/>
      <c r="E159" s="373"/>
      <c r="F159" s="372"/>
      <c r="J159" s="76"/>
    </row>
    <row r="160" spans="1:10" ht="26.4">
      <c r="A160" s="54" t="s">
        <v>490</v>
      </c>
      <c r="B160" s="24" t="s">
        <v>723</v>
      </c>
      <c r="C160" s="51" t="s">
        <v>12</v>
      </c>
      <c r="D160" s="123">
        <v>9</v>
      </c>
      <c r="E160" s="373">
        <v>0</v>
      </c>
      <c r="F160" s="372">
        <f>+D160*E160</f>
        <v>0</v>
      </c>
      <c r="J160" s="76"/>
    </row>
    <row r="161" spans="1:10">
      <c r="A161" s="53"/>
      <c r="B161" s="24"/>
      <c r="C161" s="51"/>
      <c r="D161" s="123"/>
      <c r="E161" s="373"/>
      <c r="F161" s="372"/>
      <c r="J161" s="76"/>
    </row>
    <row r="162" spans="1:10" ht="26.4">
      <c r="A162" s="54" t="s">
        <v>491</v>
      </c>
      <c r="B162" s="24" t="s">
        <v>718</v>
      </c>
      <c r="C162" s="233" t="s">
        <v>12</v>
      </c>
      <c r="D162" s="123">
        <v>11</v>
      </c>
      <c r="E162" s="371">
        <v>0</v>
      </c>
      <c r="F162" s="372">
        <f>+D162*E162</f>
        <v>0</v>
      </c>
      <c r="J162" s="76"/>
    </row>
    <row r="163" spans="1:10">
      <c r="A163" s="53"/>
      <c r="B163" s="24"/>
      <c r="C163" s="233"/>
      <c r="D163" s="123"/>
      <c r="E163" s="371"/>
      <c r="F163" s="372"/>
      <c r="J163" s="76"/>
    </row>
    <row r="164" spans="1:10" ht="26.4">
      <c r="A164" s="54" t="s">
        <v>492</v>
      </c>
      <c r="B164" s="24" t="s">
        <v>719</v>
      </c>
      <c r="C164" s="233" t="s">
        <v>12</v>
      </c>
      <c r="D164" s="123">
        <v>1</v>
      </c>
      <c r="E164" s="371">
        <v>0</v>
      </c>
      <c r="F164" s="372">
        <f>+D164*E164</f>
        <v>0</v>
      </c>
      <c r="J164" s="76"/>
    </row>
    <row r="165" spans="1:10">
      <c r="A165" s="53"/>
      <c r="B165" s="24"/>
      <c r="C165" s="233"/>
      <c r="D165" s="123"/>
      <c r="E165" s="371"/>
      <c r="F165" s="372"/>
      <c r="J165" s="76"/>
    </row>
    <row r="166" spans="1:10" ht="26.4">
      <c r="A166" s="54" t="s">
        <v>493</v>
      </c>
      <c r="B166" s="24" t="s">
        <v>720</v>
      </c>
      <c r="C166" s="233" t="s">
        <v>12</v>
      </c>
      <c r="D166" s="123">
        <v>6</v>
      </c>
      <c r="E166" s="371">
        <v>0</v>
      </c>
      <c r="F166" s="372">
        <f>+D166*E166</f>
        <v>0</v>
      </c>
      <c r="J166" s="76"/>
    </row>
    <row r="167" spans="1:10">
      <c r="A167" s="53"/>
      <c r="B167" s="24"/>
      <c r="C167" s="233"/>
      <c r="D167" s="123"/>
      <c r="E167" s="371"/>
      <c r="F167" s="372"/>
      <c r="J167" s="76"/>
    </row>
    <row r="168" spans="1:10" ht="26.4">
      <c r="A168" s="54" t="s">
        <v>494</v>
      </c>
      <c r="B168" s="24" t="s">
        <v>721</v>
      </c>
      <c r="C168" s="233" t="s">
        <v>12</v>
      </c>
      <c r="D168" s="123">
        <v>1</v>
      </c>
      <c r="E168" s="371">
        <v>0</v>
      </c>
      <c r="F168" s="372">
        <f>+D168*E168</f>
        <v>0</v>
      </c>
      <c r="J168" s="76"/>
    </row>
    <row r="169" spans="1:10">
      <c r="A169" s="53"/>
      <c r="B169" s="24"/>
      <c r="C169" s="233"/>
      <c r="D169" s="123"/>
      <c r="E169" s="371"/>
      <c r="F169" s="372"/>
      <c r="J169" s="76"/>
    </row>
    <row r="170" spans="1:10" ht="26.4">
      <c r="A170" s="54" t="s">
        <v>495</v>
      </c>
      <c r="B170" s="24" t="s">
        <v>722</v>
      </c>
      <c r="C170" s="233" t="s">
        <v>12</v>
      </c>
      <c r="D170" s="123">
        <v>3</v>
      </c>
      <c r="E170" s="371">
        <v>0</v>
      </c>
      <c r="F170" s="372">
        <f>+D170*E170</f>
        <v>0</v>
      </c>
      <c r="J170" s="76"/>
    </row>
    <row r="171" spans="1:10">
      <c r="A171" s="53"/>
      <c r="B171" s="24"/>
      <c r="C171" s="233"/>
      <c r="D171" s="123"/>
      <c r="E171" s="371"/>
      <c r="F171" s="372"/>
      <c r="J171" s="76"/>
    </row>
    <row r="172" spans="1:10" ht="26.4">
      <c r="A172" s="54" t="s">
        <v>496</v>
      </c>
      <c r="B172" s="24" t="s">
        <v>724</v>
      </c>
      <c r="C172" s="233" t="s">
        <v>12</v>
      </c>
      <c r="D172" s="123">
        <v>6</v>
      </c>
      <c r="E172" s="371">
        <v>0</v>
      </c>
      <c r="F172" s="372">
        <f>+D172*E172</f>
        <v>0</v>
      </c>
      <c r="J172" s="76"/>
    </row>
    <row r="173" spans="1:10">
      <c r="A173" s="53"/>
      <c r="B173" s="24"/>
      <c r="C173" s="233"/>
      <c r="D173" s="123"/>
      <c r="E173" s="371"/>
      <c r="F173" s="372"/>
      <c r="J173" s="76"/>
    </row>
    <row r="174" spans="1:10" ht="26.4">
      <c r="A174" s="54" t="s">
        <v>497</v>
      </c>
      <c r="B174" s="24" t="s">
        <v>725</v>
      </c>
      <c r="C174" s="233" t="s">
        <v>12</v>
      </c>
      <c r="D174" s="123">
        <v>5</v>
      </c>
      <c r="E174" s="371">
        <v>0</v>
      </c>
      <c r="F174" s="372">
        <f>+D174*E174</f>
        <v>0</v>
      </c>
      <c r="J174" s="76"/>
    </row>
    <row r="175" spans="1:10">
      <c r="A175" s="53"/>
      <c r="B175" s="24"/>
      <c r="C175" s="233"/>
      <c r="D175" s="123"/>
      <c r="E175" s="371"/>
      <c r="F175" s="372"/>
      <c r="J175" s="76"/>
    </row>
    <row r="176" spans="1:10" ht="26.4">
      <c r="A176" s="54" t="s">
        <v>498</v>
      </c>
      <c r="B176" s="24" t="s">
        <v>726</v>
      </c>
      <c r="C176" s="233" t="s">
        <v>12</v>
      </c>
      <c r="D176" s="123">
        <v>5</v>
      </c>
      <c r="E176" s="371">
        <v>0</v>
      </c>
      <c r="F176" s="372">
        <f>+D176*E176</f>
        <v>0</v>
      </c>
      <c r="J176" s="76"/>
    </row>
    <row r="177" spans="1:10">
      <c r="A177" s="53"/>
      <c r="B177" s="24"/>
      <c r="C177" s="233"/>
      <c r="D177" s="123"/>
      <c r="E177" s="371"/>
      <c r="F177" s="372"/>
      <c r="J177" s="76"/>
    </row>
    <row r="178" spans="1:10" ht="26.4">
      <c r="A178" s="54" t="s">
        <v>499</v>
      </c>
      <c r="B178" s="24" t="s">
        <v>727</v>
      </c>
      <c r="C178" s="233" t="s">
        <v>12</v>
      </c>
      <c r="D178" s="123">
        <v>2</v>
      </c>
      <c r="E178" s="371">
        <v>0</v>
      </c>
      <c r="F178" s="372">
        <f>+D178*E178</f>
        <v>0</v>
      </c>
      <c r="J178" s="76"/>
    </row>
    <row r="179" spans="1:10">
      <c r="A179" s="53"/>
      <c r="B179" s="24"/>
      <c r="C179" s="233"/>
      <c r="D179" s="123"/>
      <c r="E179" s="371"/>
      <c r="F179" s="372"/>
      <c r="J179" s="76"/>
    </row>
    <row r="180" spans="1:10" ht="26.4">
      <c r="A180" s="54" t="s">
        <v>500</v>
      </c>
      <c r="B180" s="24" t="s">
        <v>715</v>
      </c>
      <c r="C180" s="233" t="s">
        <v>12</v>
      </c>
      <c r="D180" s="123">
        <v>4</v>
      </c>
      <c r="E180" s="371">
        <v>0</v>
      </c>
      <c r="F180" s="372">
        <f>+D180*E180</f>
        <v>0</v>
      </c>
      <c r="J180" s="76"/>
    </row>
    <row r="181" spans="1:10">
      <c r="A181" s="53"/>
      <c r="B181" s="24"/>
      <c r="C181" s="233"/>
      <c r="D181" s="123"/>
      <c r="E181" s="371"/>
      <c r="F181" s="372"/>
      <c r="J181" s="76"/>
    </row>
    <row r="182" spans="1:10" ht="26.4">
      <c r="A182" s="54" t="s">
        <v>501</v>
      </c>
      <c r="B182" s="24" t="s">
        <v>716</v>
      </c>
      <c r="C182" s="233" t="s">
        <v>12</v>
      </c>
      <c r="D182" s="123">
        <v>2</v>
      </c>
      <c r="E182" s="371">
        <v>0</v>
      </c>
      <c r="F182" s="372">
        <f>+D182*E182</f>
        <v>0</v>
      </c>
      <c r="J182" s="76"/>
    </row>
    <row r="183" spans="1:10">
      <c r="A183" s="53"/>
      <c r="B183" s="24"/>
      <c r="C183" s="233"/>
      <c r="D183" s="123"/>
      <c r="E183" s="371"/>
      <c r="F183" s="372"/>
      <c r="J183" s="76"/>
    </row>
    <row r="184" spans="1:10" ht="26.4">
      <c r="A184" s="54" t="s">
        <v>502</v>
      </c>
      <c r="B184" s="24" t="s">
        <v>728</v>
      </c>
      <c r="C184" s="233" t="s">
        <v>12</v>
      </c>
      <c r="D184" s="123">
        <v>2</v>
      </c>
      <c r="E184" s="371">
        <v>0</v>
      </c>
      <c r="F184" s="372">
        <f>+D184*E184</f>
        <v>0</v>
      </c>
      <c r="J184" s="76"/>
    </row>
    <row r="185" spans="1:10">
      <c r="A185" s="53"/>
      <c r="B185" s="24"/>
      <c r="C185" s="233"/>
      <c r="D185" s="123"/>
      <c r="E185" s="371"/>
      <c r="F185" s="372"/>
      <c r="J185" s="76"/>
    </row>
    <row r="186" spans="1:10" ht="26.4">
      <c r="A186" s="54" t="s">
        <v>503</v>
      </c>
      <c r="B186" s="24" t="s">
        <v>729</v>
      </c>
      <c r="C186" s="233" t="s">
        <v>12</v>
      </c>
      <c r="D186" s="123">
        <v>6</v>
      </c>
      <c r="E186" s="371">
        <v>0</v>
      </c>
      <c r="F186" s="372">
        <f>+D186*E186</f>
        <v>0</v>
      </c>
      <c r="J186" s="76"/>
    </row>
    <row r="187" spans="1:10">
      <c r="A187" s="53"/>
      <c r="B187" s="76"/>
      <c r="C187" s="233"/>
      <c r="D187" s="123"/>
      <c r="E187" s="371"/>
      <c r="F187" s="372"/>
      <c r="J187" s="76"/>
    </row>
    <row r="188" spans="1:10" ht="26.4">
      <c r="A188" s="288" t="s">
        <v>504</v>
      </c>
      <c r="B188" s="283" t="s">
        <v>473</v>
      </c>
      <c r="C188" s="284" t="s">
        <v>12</v>
      </c>
      <c r="D188" s="287">
        <v>1</v>
      </c>
      <c r="E188" s="374">
        <v>0</v>
      </c>
      <c r="F188" s="375">
        <f>+D188*E188</f>
        <v>0</v>
      </c>
      <c r="J188" s="76"/>
    </row>
    <row r="189" spans="1:10">
      <c r="A189" s="53"/>
      <c r="B189" s="24"/>
      <c r="C189" s="51"/>
      <c r="D189" s="123"/>
      <c r="E189" s="373"/>
      <c r="F189" s="372"/>
      <c r="J189" s="76"/>
    </row>
    <row r="190" spans="1:10" ht="26.4">
      <c r="A190" s="54" t="s">
        <v>505</v>
      </c>
      <c r="B190" s="24" t="s">
        <v>474</v>
      </c>
      <c r="C190" s="51" t="s">
        <v>12</v>
      </c>
      <c r="D190" s="123">
        <v>1</v>
      </c>
      <c r="E190" s="373">
        <v>0</v>
      </c>
      <c r="F190" s="372">
        <f>+D190*E190</f>
        <v>0</v>
      </c>
      <c r="J190" s="76"/>
    </row>
    <row r="191" spans="1:10">
      <c r="A191" s="53"/>
      <c r="B191" s="24"/>
      <c r="C191" s="51"/>
      <c r="D191" s="123"/>
      <c r="E191" s="373"/>
      <c r="F191" s="372"/>
      <c r="J191" s="76"/>
    </row>
    <row r="192" spans="1:10" ht="26.4">
      <c r="A192" s="54" t="s">
        <v>506</v>
      </c>
      <c r="B192" s="24" t="s">
        <v>738</v>
      </c>
      <c r="C192" s="51" t="s">
        <v>12</v>
      </c>
      <c r="D192" s="123">
        <v>2</v>
      </c>
      <c r="E192" s="373">
        <v>0</v>
      </c>
      <c r="F192" s="372">
        <f>+D192*E192</f>
        <v>0</v>
      </c>
      <c r="J192" s="76"/>
    </row>
    <row r="193" spans="1:10">
      <c r="A193" s="53"/>
      <c r="B193" s="24"/>
      <c r="C193" s="51" t="s">
        <v>12</v>
      </c>
      <c r="D193" s="123"/>
      <c r="E193" s="373"/>
      <c r="F193" s="372"/>
      <c r="J193" s="76"/>
    </row>
    <row r="194" spans="1:10" ht="26.4">
      <c r="A194" s="54" t="s">
        <v>507</v>
      </c>
      <c r="B194" s="24" t="s">
        <v>475</v>
      </c>
      <c r="C194" s="51" t="s">
        <v>12</v>
      </c>
      <c r="D194" s="123">
        <v>1</v>
      </c>
      <c r="E194" s="373">
        <v>0</v>
      </c>
      <c r="F194" s="372">
        <f>+D194*E194</f>
        <v>0</v>
      </c>
      <c r="J194" s="76"/>
    </row>
    <row r="195" spans="1:10">
      <c r="A195" s="53"/>
      <c r="B195" s="24"/>
      <c r="C195" s="51"/>
      <c r="D195" s="123"/>
      <c r="E195" s="373"/>
      <c r="F195" s="372"/>
      <c r="J195" s="76"/>
    </row>
    <row r="196" spans="1:10" ht="26.4">
      <c r="A196" s="54" t="s">
        <v>508</v>
      </c>
      <c r="B196" s="24" t="s">
        <v>476</v>
      </c>
      <c r="C196" s="51" t="s">
        <v>12</v>
      </c>
      <c r="D196" s="123">
        <v>2</v>
      </c>
      <c r="E196" s="373">
        <v>0</v>
      </c>
      <c r="F196" s="372">
        <f>+D196*E196</f>
        <v>0</v>
      </c>
      <c r="J196" s="76"/>
    </row>
    <row r="197" spans="1:10">
      <c r="A197" s="53"/>
      <c r="B197" s="24"/>
      <c r="C197" s="51"/>
      <c r="D197" s="123"/>
      <c r="E197" s="373"/>
      <c r="F197" s="372"/>
      <c r="J197" s="76"/>
    </row>
    <row r="198" spans="1:10" ht="26.4">
      <c r="A198" s="54" t="s">
        <v>509</v>
      </c>
      <c r="B198" s="24" t="s">
        <v>477</v>
      </c>
      <c r="C198" s="233" t="s">
        <v>12</v>
      </c>
      <c r="D198" s="123">
        <v>1</v>
      </c>
      <c r="E198" s="371">
        <v>0</v>
      </c>
      <c r="F198" s="372">
        <f>+D198*E198</f>
        <v>0</v>
      </c>
      <c r="J198" s="76"/>
    </row>
    <row r="199" spans="1:10">
      <c r="A199" s="53"/>
      <c r="B199" s="24"/>
      <c r="C199" s="233"/>
      <c r="D199" s="123"/>
      <c r="E199" s="371"/>
      <c r="F199" s="372"/>
      <c r="J199" s="76"/>
    </row>
    <row r="200" spans="1:10" ht="26.4">
      <c r="A200" s="54" t="s">
        <v>623</v>
      </c>
      <c r="B200" s="24" t="s">
        <v>478</v>
      </c>
      <c r="C200" s="233" t="s">
        <v>12</v>
      </c>
      <c r="D200" s="123">
        <v>2</v>
      </c>
      <c r="E200" s="371">
        <v>0</v>
      </c>
      <c r="F200" s="372">
        <f>+D200*E200</f>
        <v>0</v>
      </c>
      <c r="J200" s="76"/>
    </row>
    <row r="201" spans="1:10">
      <c r="A201" s="53"/>
      <c r="B201" s="76"/>
      <c r="C201" s="233"/>
      <c r="D201" s="59"/>
      <c r="E201" s="371"/>
      <c r="F201" s="372"/>
      <c r="J201" s="76"/>
    </row>
    <row r="202" spans="1:10" ht="26.4">
      <c r="A202" s="53" t="s">
        <v>123</v>
      </c>
      <c r="B202" s="24" t="s">
        <v>163</v>
      </c>
      <c r="C202" s="233"/>
      <c r="D202" s="59"/>
      <c r="E202" s="371"/>
      <c r="F202" s="372"/>
      <c r="J202" s="76"/>
    </row>
    <row r="203" spans="1:10" ht="52.8">
      <c r="A203" s="53"/>
      <c r="B203" s="24" t="s">
        <v>161</v>
      </c>
      <c r="C203" s="233"/>
      <c r="D203" s="59"/>
      <c r="E203" s="371"/>
      <c r="F203" s="372"/>
      <c r="J203" s="76"/>
    </row>
    <row r="204" spans="1:10" ht="39.6">
      <c r="A204" s="53"/>
      <c r="B204" s="24" t="s">
        <v>162</v>
      </c>
      <c r="C204" s="233"/>
      <c r="D204" s="59"/>
      <c r="E204" s="371"/>
      <c r="F204" s="372"/>
      <c r="J204" s="76"/>
    </row>
    <row r="205" spans="1:10" ht="39.6">
      <c r="A205" s="53"/>
      <c r="B205" s="24" t="s">
        <v>469</v>
      </c>
      <c r="C205" s="233"/>
      <c r="D205" s="59"/>
      <c r="E205" s="371"/>
      <c r="F205" s="372"/>
      <c r="J205" s="76"/>
    </row>
    <row r="206" spans="1:10">
      <c r="A206" s="53"/>
      <c r="B206" s="76"/>
      <c r="C206" s="233"/>
      <c r="D206" s="59"/>
      <c r="E206" s="371"/>
      <c r="F206" s="372"/>
      <c r="J206" s="76"/>
    </row>
    <row r="207" spans="1:10" ht="55.2" customHeight="1">
      <c r="A207" s="54" t="s">
        <v>465</v>
      </c>
      <c r="B207" s="184" t="s">
        <v>463</v>
      </c>
      <c r="C207" s="233"/>
      <c r="D207" s="59"/>
      <c r="E207" s="371"/>
      <c r="F207" s="372"/>
      <c r="J207" s="76"/>
    </row>
    <row r="208" spans="1:10" ht="57" customHeight="1">
      <c r="A208" s="54"/>
      <c r="B208" s="342" t="s">
        <v>467</v>
      </c>
      <c r="C208" s="233" t="s">
        <v>19</v>
      </c>
      <c r="D208" s="24">
        <f>1.3*1.8*12+1.95*1.8*13+1*1.2*20+1*1.7*26+1.1*1.75*6+1.2*2.8*26+1.5*2.9*3+1.2*1.2*12+0.9*0.9*4+1*2.8*5+1.1*1.25*10+1.1*1.75*15+9*1.22*0.95</f>
        <v>341.44599999999997</v>
      </c>
      <c r="E208" s="371">
        <v>0</v>
      </c>
      <c r="F208" s="372">
        <f>+D208*E208</f>
        <v>0</v>
      </c>
      <c r="J208" s="76"/>
    </row>
    <row r="209" spans="1:10">
      <c r="A209" s="54"/>
      <c r="B209" s="76"/>
      <c r="C209" s="233"/>
      <c r="D209" s="59"/>
      <c r="E209" s="371"/>
      <c r="F209" s="372"/>
      <c r="J209" s="76"/>
    </row>
    <row r="210" spans="1:10" ht="26.4">
      <c r="A210" s="54" t="s">
        <v>466</v>
      </c>
      <c r="B210" s="24" t="s">
        <v>464</v>
      </c>
      <c r="C210" s="233"/>
      <c r="D210" s="59"/>
      <c r="E210" s="371"/>
      <c r="F210" s="372"/>
      <c r="J210" s="76"/>
    </row>
    <row r="211" spans="1:10">
      <c r="A211" s="53"/>
      <c r="B211" s="66" t="s">
        <v>468</v>
      </c>
      <c r="C211" s="233" t="s">
        <v>19</v>
      </c>
      <c r="D211" s="66">
        <f>1.4*2.25+2*1.2*2.1</f>
        <v>8.19</v>
      </c>
      <c r="E211" s="371">
        <v>0</v>
      </c>
      <c r="F211" s="372">
        <f>+D211*E211</f>
        <v>0</v>
      </c>
      <c r="J211" s="76"/>
    </row>
    <row r="212" spans="1:10">
      <c r="A212" s="53"/>
      <c r="B212" s="76"/>
      <c r="C212" s="233"/>
      <c r="D212" s="59"/>
      <c r="E212" s="371"/>
      <c r="F212" s="372"/>
      <c r="J212" s="76"/>
    </row>
    <row r="213" spans="1:10" ht="52.8">
      <c r="A213" s="53" t="s">
        <v>124</v>
      </c>
      <c r="B213" s="24" t="s">
        <v>167</v>
      </c>
      <c r="C213" s="233"/>
      <c r="D213" s="59"/>
      <c r="E213" s="371"/>
      <c r="F213" s="372"/>
      <c r="J213" s="76"/>
    </row>
    <row r="214" spans="1:10" ht="39.6">
      <c r="A214" s="53"/>
      <c r="B214" s="24" t="s">
        <v>162</v>
      </c>
      <c r="C214" s="233"/>
      <c r="D214" s="59"/>
      <c r="E214" s="371"/>
      <c r="F214" s="372"/>
      <c r="J214" s="76"/>
    </row>
    <row r="215" spans="1:10">
      <c r="A215" s="53"/>
      <c r="B215" s="24" t="s">
        <v>35</v>
      </c>
      <c r="C215" s="233" t="s">
        <v>20</v>
      </c>
      <c r="D215" s="59">
        <v>90</v>
      </c>
      <c r="E215" s="371">
        <v>0</v>
      </c>
      <c r="F215" s="372">
        <f>+D215*E215</f>
        <v>0</v>
      </c>
      <c r="J215" s="76"/>
    </row>
    <row r="216" spans="1:10">
      <c r="A216" s="278"/>
      <c r="B216" s="283"/>
      <c r="C216" s="284"/>
      <c r="D216" s="289"/>
      <c r="E216" s="374"/>
      <c r="F216" s="375"/>
      <c r="J216" s="76"/>
    </row>
    <row r="217" spans="1:10" ht="39.6">
      <c r="A217" s="53" t="s">
        <v>125</v>
      </c>
      <c r="B217" s="24" t="s">
        <v>164</v>
      </c>
      <c r="C217" s="51"/>
      <c r="D217" s="59"/>
      <c r="E217" s="373"/>
      <c r="F217" s="372"/>
      <c r="J217" s="76"/>
    </row>
    <row r="218" spans="1:10" ht="39.6">
      <c r="A218" s="53"/>
      <c r="B218" s="178" t="s">
        <v>54</v>
      </c>
      <c r="C218" s="51"/>
      <c r="D218" s="59"/>
      <c r="E218" s="373"/>
      <c r="F218" s="372"/>
      <c r="J218" s="76"/>
    </row>
    <row r="219" spans="1:10" ht="26.4">
      <c r="A219" s="53"/>
      <c r="B219" s="241" t="s">
        <v>32</v>
      </c>
      <c r="C219" s="233" t="s">
        <v>19</v>
      </c>
      <c r="D219" s="59">
        <v>7.8</v>
      </c>
      <c r="E219" s="371">
        <v>0</v>
      </c>
      <c r="F219" s="372">
        <f>+D219*E219</f>
        <v>0</v>
      </c>
      <c r="J219" s="76"/>
    </row>
    <row r="220" spans="1:10">
      <c r="A220" s="53"/>
      <c r="B220" s="24"/>
      <c r="C220" s="233"/>
      <c r="D220" s="59"/>
      <c r="E220" s="371"/>
      <c r="F220" s="372"/>
      <c r="J220" s="76"/>
    </row>
    <row r="221" spans="1:10" ht="85.5" customHeight="1">
      <c r="A221" s="53" t="s">
        <v>126</v>
      </c>
      <c r="B221" s="203" t="s">
        <v>180</v>
      </c>
      <c r="C221" s="233"/>
      <c r="D221" s="59"/>
      <c r="E221" s="371"/>
      <c r="F221" s="372"/>
      <c r="J221" s="76"/>
    </row>
    <row r="222" spans="1:10" ht="66">
      <c r="A222" s="53"/>
      <c r="B222" s="182" t="s">
        <v>173</v>
      </c>
      <c r="C222" s="233"/>
      <c r="D222" s="59"/>
      <c r="E222" s="371"/>
      <c r="F222" s="372"/>
      <c r="J222" s="76"/>
    </row>
    <row r="223" spans="1:10" ht="39.6">
      <c r="A223" s="53"/>
      <c r="B223" s="241" t="s">
        <v>162</v>
      </c>
      <c r="C223" s="233"/>
      <c r="D223" s="59"/>
      <c r="E223" s="371"/>
      <c r="F223" s="372"/>
      <c r="J223" s="76"/>
    </row>
    <row r="224" spans="1:10" ht="26.4">
      <c r="A224" s="53"/>
      <c r="B224" s="24" t="s">
        <v>238</v>
      </c>
      <c r="C224" s="233"/>
      <c r="D224" s="59"/>
      <c r="E224" s="371"/>
      <c r="F224" s="372"/>
      <c r="J224" s="76"/>
    </row>
    <row r="225" spans="1:10">
      <c r="A225" s="53"/>
      <c r="B225" s="24"/>
      <c r="C225" s="51"/>
      <c r="D225" s="59"/>
      <c r="E225" s="373"/>
      <c r="F225" s="372"/>
      <c r="J225" s="76"/>
    </row>
    <row r="226" spans="1:10">
      <c r="A226" s="54"/>
      <c r="B226" s="24" t="s">
        <v>240</v>
      </c>
      <c r="C226" s="51"/>
      <c r="D226" s="59"/>
      <c r="E226" s="373"/>
      <c r="F226" s="372"/>
      <c r="J226" s="76"/>
    </row>
    <row r="227" spans="1:10" ht="52.8">
      <c r="A227" s="53"/>
      <c r="B227" s="26" t="s">
        <v>219</v>
      </c>
      <c r="C227" s="51"/>
      <c r="D227" s="27">
        <f>0.45*(14.59*3*2+10.16+7.6*2*2+15.44*3+10.16+5.86+5.76+17.54+8.14+2.02+7.6*2+18.05*2+4.46+7.9*2+1.96+8.4+18.05*3+4.2)</f>
        <v>163.87649999999996</v>
      </c>
      <c r="E227" s="373"/>
      <c r="F227" s="372"/>
      <c r="G227" s="76"/>
      <c r="J227" s="76"/>
    </row>
    <row r="228" spans="1:10" ht="39.6">
      <c r="A228" s="53"/>
      <c r="B228" s="26" t="s">
        <v>220</v>
      </c>
      <c r="C228" s="51"/>
      <c r="D228" s="27">
        <f>0.45*(15.4+15.3+39.67+2.7+4.15+19.5+8.92+7.76+2.01*2+22.5*2+10.8*2+14.4*2+6.2+15.9*2+6.2)</f>
        <v>115.65900000000002</v>
      </c>
      <c r="E228" s="373"/>
      <c r="F228" s="372"/>
      <c r="G228" s="76"/>
      <c r="J228" s="76"/>
    </row>
    <row r="229" spans="1:10" ht="66">
      <c r="A229" s="53"/>
      <c r="B229" s="26" t="s">
        <v>221</v>
      </c>
      <c r="C229" s="51"/>
      <c r="D229" s="27">
        <f>0.45*(18.05*2+4.2+5.8+17.89+7.88+8.67*3+7.98+18.05*2+17.95+4.2+5.86+4.2+5.9+15.44*3+7.6*2+8.98*3+15.44*3+4.6+34.2*2+21.1+6.25*2+20.95+6.25*2)</f>
        <v>204.70500000000001</v>
      </c>
      <c r="E229" s="373"/>
      <c r="F229" s="372"/>
      <c r="G229" s="76"/>
      <c r="J229" s="76"/>
    </row>
    <row r="230" spans="1:10" ht="26.4">
      <c r="A230" s="53"/>
      <c r="B230" s="26" t="s">
        <v>222</v>
      </c>
      <c r="C230" s="51"/>
      <c r="D230" s="27">
        <f>0.45*(2*(8.75+2.4*2+13.4*2+18.03+9.4))</f>
        <v>61.002000000000002</v>
      </c>
      <c r="E230" s="373"/>
      <c r="F230" s="372"/>
      <c r="G230" s="24"/>
      <c r="J230" s="76"/>
    </row>
    <row r="231" spans="1:10">
      <c r="A231" s="53"/>
      <c r="B231" s="66" t="s">
        <v>223</v>
      </c>
      <c r="C231" s="51"/>
      <c r="D231" s="88">
        <f>0.45*(2*11.84+14.2+11.85*2+6.3*2)</f>
        <v>33.381</v>
      </c>
      <c r="E231" s="373"/>
      <c r="F231" s="372"/>
      <c r="G231" s="76"/>
      <c r="J231" s="76"/>
    </row>
    <row r="232" spans="1:10" ht="26.4">
      <c r="A232" s="53"/>
      <c r="B232" s="26" t="s">
        <v>224</v>
      </c>
      <c r="C232" s="51"/>
      <c r="D232" s="27">
        <f>0.45*(9.61+17.34*2+20.81+1.6+1.4+20.93+16.12+6.85)</f>
        <v>50.4</v>
      </c>
      <c r="E232" s="373"/>
      <c r="F232" s="372"/>
      <c r="G232" s="76"/>
      <c r="J232" s="76"/>
    </row>
    <row r="233" spans="1:10" ht="26.4">
      <c r="A233" s="53"/>
      <c r="B233" s="26" t="s">
        <v>225</v>
      </c>
      <c r="C233" s="51"/>
      <c r="D233" s="27">
        <f>0.45*(23.75+7.61+14.08*2+17.64*2+9.67*2)</f>
        <v>51.363</v>
      </c>
      <c r="E233" s="373"/>
      <c r="F233" s="372"/>
      <c r="G233" s="76"/>
      <c r="J233" s="76"/>
    </row>
    <row r="234" spans="1:10">
      <c r="A234" s="53"/>
      <c r="B234" s="66" t="s">
        <v>226</v>
      </c>
      <c r="C234" s="51"/>
      <c r="D234" s="88">
        <f>0.45*(5.4*2+9.79*2+5.4*2)*2</f>
        <v>37.061999999999998</v>
      </c>
      <c r="E234" s="373"/>
      <c r="F234" s="372"/>
      <c r="G234" s="76"/>
      <c r="J234" s="76"/>
    </row>
    <row r="235" spans="1:10" ht="26.4">
      <c r="A235" s="53"/>
      <c r="B235" s="26" t="s">
        <v>242</v>
      </c>
      <c r="C235" s="233"/>
      <c r="D235" s="27">
        <f>0.45*(13.88+8.35+8.35+3.96+1.25+1.6*2)+7.6*12</f>
        <v>108.74549999999999</v>
      </c>
      <c r="E235" s="371"/>
      <c r="F235" s="372"/>
      <c r="G235" s="76"/>
      <c r="J235" s="76"/>
    </row>
    <row r="236" spans="1:10">
      <c r="A236" s="54"/>
      <c r="B236" s="26" t="s">
        <v>239</v>
      </c>
      <c r="C236" s="233"/>
      <c r="D236" s="122"/>
      <c r="E236" s="371"/>
      <c r="F236" s="372"/>
      <c r="J236" s="76"/>
    </row>
    <row r="237" spans="1:10" ht="79.2">
      <c r="A237" s="278"/>
      <c r="B237" s="290" t="s">
        <v>256</v>
      </c>
      <c r="C237" s="284"/>
      <c r="D237" s="281">
        <f>0.45*(15.64*16+17.01*6+16.3+17.21*3+16.36*2+20.36+15.16*5*2+18.48*2+13.62*13+15.58*26+13.62*12+15.78+24+13.11*4+13.64+15.76+16.95*3+15.18*4+13.65*18+13.65*16+15.78*34*2+16.3+12.8*12+14.55*24)</f>
        <v>1663.596</v>
      </c>
      <c r="E237" s="374"/>
      <c r="F237" s="375"/>
      <c r="J237" s="76"/>
    </row>
    <row r="238" spans="1:10" ht="66">
      <c r="A238" s="53"/>
      <c r="B238" s="26" t="s">
        <v>423</v>
      </c>
      <c r="C238" s="51"/>
      <c r="D238" s="156">
        <f>0.45*(4*(7.33+5.73+0.75+2*0.58+1.93*9+1.03*12+11.8*4)+7*(5.63+4.56+0.58+1.93*4+1.03*4+6.8*3)+2*(7.33+5.73+0.75+2*0.58+1.93*9+1.03*9+9.43*4))</f>
        <v>372.29850000000005</v>
      </c>
      <c r="E238" s="373"/>
      <c r="F238" s="372"/>
      <c r="J238" s="76"/>
    </row>
    <row r="239" spans="1:10" ht="8.25" customHeight="1">
      <c r="A239" s="53"/>
      <c r="B239" s="76"/>
      <c r="C239" s="51"/>
      <c r="D239" s="122"/>
      <c r="E239" s="373"/>
      <c r="F239" s="372"/>
      <c r="J239" s="76"/>
    </row>
    <row r="240" spans="1:10">
      <c r="A240" s="53"/>
      <c r="B240" s="26" t="s">
        <v>665</v>
      </c>
      <c r="C240" s="233" t="s">
        <v>37</v>
      </c>
      <c r="D240" s="21">
        <f>SUM(D227:D238)</f>
        <v>2862.0884999999998</v>
      </c>
      <c r="E240" s="371">
        <v>0</v>
      </c>
      <c r="F240" s="372">
        <f>+D240*E240</f>
        <v>0</v>
      </c>
      <c r="J240" s="76"/>
    </row>
    <row r="241" spans="1:10">
      <c r="A241" s="53"/>
      <c r="B241" s="24"/>
      <c r="C241" s="233"/>
      <c r="D241" s="59"/>
      <c r="E241" s="371"/>
      <c r="F241" s="372"/>
      <c r="J241" s="76"/>
    </row>
    <row r="242" spans="1:10" ht="39.6">
      <c r="A242" s="53" t="s">
        <v>127</v>
      </c>
      <c r="B242" s="182" t="s">
        <v>232</v>
      </c>
      <c r="C242" s="233"/>
      <c r="D242" s="59"/>
      <c r="E242" s="371"/>
      <c r="F242" s="372"/>
      <c r="J242" s="76"/>
    </row>
    <row r="243" spans="1:10" ht="40.200000000000003">
      <c r="A243" s="53"/>
      <c r="B243" s="241" t="s">
        <v>162</v>
      </c>
      <c r="C243" s="233"/>
      <c r="D243" s="59"/>
      <c r="E243" s="371"/>
      <c r="F243" s="372"/>
      <c r="I243" s="165"/>
      <c r="J243" s="76"/>
    </row>
    <row r="244" spans="1:10" ht="27">
      <c r="A244" s="53"/>
      <c r="B244" s="24" t="s">
        <v>181</v>
      </c>
      <c r="C244" s="233"/>
      <c r="D244" s="59"/>
      <c r="E244" s="371"/>
      <c r="F244" s="372"/>
      <c r="I244" s="165"/>
      <c r="J244" s="76"/>
    </row>
    <row r="245" spans="1:10">
      <c r="A245" s="53"/>
      <c r="B245" s="24"/>
      <c r="C245" s="51"/>
      <c r="D245" s="59"/>
      <c r="E245" s="373"/>
      <c r="F245" s="372"/>
      <c r="J245" s="76"/>
    </row>
    <row r="246" spans="1:10">
      <c r="A246" s="54"/>
      <c r="B246" s="186" t="s">
        <v>182</v>
      </c>
      <c r="C246" s="51"/>
      <c r="D246" s="59"/>
      <c r="E246" s="373"/>
      <c r="F246" s="372"/>
      <c r="J246" s="76"/>
    </row>
    <row r="247" spans="1:10" ht="105.6">
      <c r="A247" s="53"/>
      <c r="B247" s="187" t="s">
        <v>249</v>
      </c>
      <c r="C247" s="51"/>
      <c r="D247" s="188">
        <f>3*(0.2+0.1*2)*(6.25*2+21.55+3.5*2+6.35*2+14.4*2+16*2+1.58*2+7.1*2)+(0.5+0.1*2)*(6+21.05*2+6+3.55*6*2+12.85*3*2+6.2*4*2+5.65*4*2+13.87*5+14.15*7)+(0.1+0.05*2)*(3.5*2*4+6.35*2*2+18.65*4+6.25*10+3.46*2*2+5.16*2+21.05+3.46*18+9.05*2*2+5.65*6*2+6.2*2)</f>
        <v>547.06999999999994</v>
      </c>
      <c r="E247" s="373"/>
      <c r="F247" s="372"/>
      <c r="J247" s="76"/>
    </row>
    <row r="248" spans="1:10" ht="92.4">
      <c r="A248" s="53"/>
      <c r="B248" s="187" t="s">
        <v>247</v>
      </c>
      <c r="C248" s="51"/>
      <c r="D248" s="188"/>
      <c r="E248" s="373"/>
      <c r="F248" s="372"/>
      <c r="J248" s="76"/>
    </row>
    <row r="249" spans="1:10" ht="26.4">
      <c r="A249" s="53"/>
      <c r="B249" s="187" t="s">
        <v>248</v>
      </c>
      <c r="C249" s="51"/>
      <c r="D249" s="188">
        <f>(0.1+0.05*2)*(11.05*4+5.58*2*3+(2.4*2*2+3.9*2+22.5)*4+11.35*4*2+3.45*6*2+7.9*3+3.05*8+3.1*2*5+2.6*2*5+1.45*10+3.95*2+3.55*2+3.85*2+15.8*4+1.75*2+1.3*2*2*5+1.65*2*2*5+1.3*2*2*6+2.4*2*2*6+6.7*12+1.3*2*13+1.4*2*13+2.21*2+1.4*2+14.95*4+15.04*4+1.4*2*2+2.4*11*2+6.2*4*2+5.65*4*2)</f>
        <v>231.45199999999997</v>
      </c>
      <c r="E249" s="373"/>
      <c r="F249" s="372"/>
      <c r="J249" s="76"/>
    </row>
    <row r="250" spans="1:10">
      <c r="A250" s="53"/>
      <c r="B250" s="187"/>
      <c r="C250" s="51"/>
      <c r="D250" s="188"/>
      <c r="E250" s="373"/>
      <c r="F250" s="372"/>
      <c r="G250" s="262"/>
      <c r="J250" s="76"/>
    </row>
    <row r="251" spans="1:10" ht="39.6">
      <c r="A251" s="54"/>
      <c r="B251" s="185" t="s">
        <v>183</v>
      </c>
      <c r="C251" s="51"/>
      <c r="D251" s="59"/>
      <c r="E251" s="373"/>
      <c r="F251" s="372"/>
      <c r="G251" s="263"/>
      <c r="H251" s="153"/>
      <c r="I251" s="156"/>
      <c r="J251" s="76"/>
    </row>
    <row r="252" spans="1:10">
      <c r="A252" s="53"/>
      <c r="B252" s="189" t="s">
        <v>230</v>
      </c>
      <c r="C252" s="51"/>
      <c r="D252" s="190">
        <f>9.97*2+7.75*2*2</f>
        <v>50.94</v>
      </c>
      <c r="E252" s="373"/>
      <c r="F252" s="372">
        <f>+D252*E252</f>
        <v>0</v>
      </c>
      <c r="G252" s="264"/>
      <c r="H252" s="153"/>
      <c r="I252" s="35"/>
      <c r="J252" s="76"/>
    </row>
    <row r="253" spans="1:10">
      <c r="A253" s="53"/>
      <c r="B253" s="185"/>
      <c r="C253" s="51"/>
      <c r="D253" s="59"/>
      <c r="E253" s="373"/>
      <c r="F253" s="372"/>
      <c r="J253" s="76"/>
    </row>
    <row r="254" spans="1:10">
      <c r="A254" s="53"/>
      <c r="B254" s="185" t="s">
        <v>373</v>
      </c>
      <c r="C254" s="51"/>
      <c r="D254" s="59"/>
      <c r="E254" s="373"/>
      <c r="F254" s="372"/>
      <c r="J254" s="76"/>
    </row>
    <row r="255" spans="1:10">
      <c r="A255" s="53"/>
      <c r="B255" s="189" t="s">
        <v>372</v>
      </c>
      <c r="C255" s="45"/>
      <c r="D255" s="190">
        <f>8.26+9.2+4.3</f>
        <v>21.76</v>
      </c>
      <c r="E255" s="373"/>
      <c r="F255" s="372"/>
      <c r="J255" s="76"/>
    </row>
    <row r="256" spans="1:10">
      <c r="A256" s="53"/>
      <c r="B256" s="185"/>
      <c r="C256" s="51"/>
      <c r="D256" s="59"/>
      <c r="E256" s="373"/>
      <c r="F256" s="372"/>
      <c r="J256" s="76"/>
    </row>
    <row r="257" spans="1:10" ht="66">
      <c r="A257" s="53"/>
      <c r="B257" s="185" t="s">
        <v>233</v>
      </c>
      <c r="C257" s="51"/>
      <c r="D257" s="59"/>
      <c r="E257" s="373"/>
      <c r="F257" s="372"/>
      <c r="J257" s="76"/>
    </row>
    <row r="258" spans="1:10">
      <c r="A258" s="53"/>
      <c r="B258" s="189" t="s">
        <v>184</v>
      </c>
      <c r="C258" s="51"/>
      <c r="D258" s="188">
        <f>6.27*0.8+10.9*0.75</f>
        <v>13.191000000000001</v>
      </c>
      <c r="E258" s="373"/>
      <c r="F258" s="372"/>
      <c r="J258" s="76"/>
    </row>
    <row r="259" spans="1:10">
      <c r="A259" s="53"/>
      <c r="B259" s="182"/>
      <c r="C259" s="233"/>
      <c r="D259" s="59"/>
      <c r="E259" s="371"/>
      <c r="F259" s="372"/>
      <c r="J259" s="76"/>
    </row>
    <row r="260" spans="1:10" ht="52.8">
      <c r="A260" s="53"/>
      <c r="B260" s="182" t="s">
        <v>198</v>
      </c>
      <c r="C260" s="233"/>
      <c r="D260" s="59"/>
      <c r="E260" s="371"/>
      <c r="F260" s="372"/>
      <c r="J260" s="76"/>
    </row>
    <row r="261" spans="1:10" ht="39.6">
      <c r="A261" s="53"/>
      <c r="B261" s="217" t="s">
        <v>241</v>
      </c>
      <c r="C261" s="233"/>
      <c r="D261" s="35">
        <f>1.02*(20+24+23+5)+0.98*(12*2+16+22)+1.36*(2+2+3)+1.03*21+2.07+0.25*5</f>
        <v>168.67</v>
      </c>
      <c r="E261" s="371"/>
      <c r="F261" s="372"/>
      <c r="J261" s="76"/>
    </row>
    <row r="262" spans="1:10">
      <c r="A262" s="53"/>
      <c r="B262" s="182"/>
      <c r="C262" s="233"/>
      <c r="D262" s="59"/>
      <c r="E262" s="371"/>
      <c r="F262" s="372"/>
      <c r="J262" s="76"/>
    </row>
    <row r="263" spans="1:10">
      <c r="A263" s="278"/>
      <c r="B263" s="318" t="s">
        <v>231</v>
      </c>
      <c r="C263" s="284" t="s">
        <v>19</v>
      </c>
      <c r="D263" s="289">
        <f>SUM(D246:D262)</f>
        <v>1033.0830000000001</v>
      </c>
      <c r="E263" s="374">
        <v>0</v>
      </c>
      <c r="F263" s="375">
        <f>+D263*E263</f>
        <v>0</v>
      </c>
      <c r="J263" s="76"/>
    </row>
    <row r="264" spans="1:10">
      <c r="A264" s="53"/>
      <c r="B264" s="182"/>
      <c r="C264" s="233"/>
      <c r="D264" s="59"/>
      <c r="E264" s="371"/>
      <c r="F264" s="372"/>
      <c r="J264" s="76"/>
    </row>
    <row r="265" spans="1:10" ht="26.4">
      <c r="A265" s="53" t="s">
        <v>128</v>
      </c>
      <c r="B265" s="182" t="s">
        <v>234</v>
      </c>
      <c r="C265" s="233"/>
      <c r="D265" s="59"/>
      <c r="E265" s="371"/>
      <c r="F265" s="372"/>
      <c r="J265" s="76"/>
    </row>
    <row r="266" spans="1:10" ht="39.6">
      <c r="A266" s="53"/>
      <c r="B266" s="182" t="s">
        <v>185</v>
      </c>
      <c r="C266" s="233"/>
      <c r="D266" s="59"/>
      <c r="E266" s="371"/>
      <c r="F266" s="372"/>
      <c r="J266" s="76"/>
    </row>
    <row r="267" spans="1:10" ht="39.6">
      <c r="A267" s="53"/>
      <c r="B267" s="241" t="s">
        <v>162</v>
      </c>
      <c r="C267" s="233"/>
      <c r="D267" s="59"/>
      <c r="E267" s="371"/>
      <c r="F267" s="372"/>
      <c r="J267" s="76"/>
    </row>
    <row r="268" spans="1:10" ht="26.4">
      <c r="A268" s="53"/>
      <c r="B268" s="24" t="s">
        <v>181</v>
      </c>
      <c r="C268" s="233"/>
      <c r="D268" s="59"/>
      <c r="E268" s="371"/>
      <c r="F268" s="372"/>
      <c r="J268" s="76"/>
    </row>
    <row r="269" spans="1:10">
      <c r="A269" s="53"/>
      <c r="B269" s="182"/>
      <c r="C269" s="233"/>
      <c r="D269" s="59"/>
      <c r="E269" s="371"/>
      <c r="F269" s="372"/>
      <c r="J269" s="76"/>
    </row>
    <row r="270" spans="1:10" ht="105.6">
      <c r="A270" s="53"/>
      <c r="B270" s="217" t="s">
        <v>235</v>
      </c>
      <c r="C270" s="233"/>
      <c r="D270" s="35">
        <f>(0.15+0.9+0.07)*(14.3+7.9+8.25+15.44+3.85*2*2+8.35+1.1*2+8.5+0.4+0.15+2.15*2+18.05+9.05+0.95+1.1+8.3+3.5*2+8.65+10.25+18.05+9.05+0.95+1.1+8.3+3.5*2+8.65+10.25+18.05+2.03*2+2*(2.03*2+17.5+3.75*2+8.7+17.65+3.5*2+2.03*2+0.25+1.1+0.45+0.6+0.95+0.33+0.2+3.15))</f>
        <v>426.72</v>
      </c>
      <c r="E270" s="371"/>
      <c r="F270" s="372"/>
      <c r="J270" s="76"/>
    </row>
    <row r="271" spans="1:10" ht="79.2">
      <c r="A271" s="53"/>
      <c r="B271" s="189" t="s">
        <v>236</v>
      </c>
      <c r="C271" s="51"/>
      <c r="D271" s="188">
        <f>(0.15+0.9+0.07)*(9.15+5.5+17.48+2.6+3.9+2.9+6.15+2.9+11.3+1.5+16.2+16.12+1.62+7.5+3.8*2+2.4+5.78+3.75+17.48+2.8+5.45+9.25+6.97+13.3+17.9+(8.97+5.45+2.3+5.55+6.97+13.3)*2+11.8*2+3.9+6.2+4+0.3*2+2.1*2)</f>
        <v>364.08960000000008</v>
      </c>
      <c r="E271" s="373"/>
      <c r="F271" s="372"/>
      <c r="J271" s="76"/>
    </row>
    <row r="272" spans="1:10" ht="15">
      <c r="A272" s="53"/>
      <c r="B272" s="166"/>
      <c r="C272" s="51"/>
      <c r="D272" s="59"/>
      <c r="E272" s="373"/>
      <c r="F272" s="372"/>
      <c r="J272" s="76"/>
    </row>
    <row r="273" spans="1:10">
      <c r="A273" s="53"/>
      <c r="B273" s="186" t="s">
        <v>237</v>
      </c>
      <c r="C273" s="51" t="s">
        <v>19</v>
      </c>
      <c r="D273" s="59">
        <f>SUM(D270:D272)</f>
        <v>790.80960000000005</v>
      </c>
      <c r="E273" s="373">
        <v>0</v>
      </c>
      <c r="F273" s="372">
        <f>+D273*E273</f>
        <v>0</v>
      </c>
      <c r="J273" s="76"/>
    </row>
    <row r="274" spans="1:10" ht="15">
      <c r="A274" s="53"/>
      <c r="B274" s="166"/>
      <c r="C274" s="51"/>
      <c r="D274" s="59"/>
      <c r="E274" s="373"/>
      <c r="F274" s="372"/>
      <c r="J274" s="76"/>
    </row>
    <row r="275" spans="1:10" ht="52.8">
      <c r="A275" s="53" t="s">
        <v>129</v>
      </c>
      <c r="B275" s="25" t="s">
        <v>187</v>
      </c>
      <c r="C275" s="51"/>
      <c r="D275" s="59"/>
      <c r="E275" s="373"/>
      <c r="F275" s="372"/>
      <c r="J275" s="76"/>
    </row>
    <row r="276" spans="1:10" ht="39.6">
      <c r="A276" s="53"/>
      <c r="B276" s="25" t="s">
        <v>185</v>
      </c>
      <c r="C276" s="51"/>
      <c r="D276" s="59"/>
      <c r="E276" s="373"/>
      <c r="F276" s="372"/>
      <c r="J276" s="76"/>
    </row>
    <row r="277" spans="1:10" ht="39.6">
      <c r="A277" s="53"/>
      <c r="B277" s="24" t="s">
        <v>162</v>
      </c>
      <c r="C277" s="51"/>
      <c r="D277" s="59"/>
      <c r="E277" s="373"/>
      <c r="F277" s="372"/>
      <c r="J277" s="76"/>
    </row>
    <row r="278" spans="1:10" ht="26.4">
      <c r="A278" s="53"/>
      <c r="B278" s="24" t="s">
        <v>181</v>
      </c>
      <c r="C278" s="233" t="s">
        <v>19</v>
      </c>
      <c r="D278" s="242">
        <f>10.9*0.75</f>
        <v>8.1750000000000007</v>
      </c>
      <c r="E278" s="371">
        <v>0</v>
      </c>
      <c r="F278" s="372">
        <f>+D278*E278</f>
        <v>0</v>
      </c>
      <c r="J278" s="76"/>
    </row>
    <row r="279" spans="1:10" ht="15">
      <c r="A279" s="53"/>
      <c r="B279" s="319"/>
      <c r="C279" s="233"/>
      <c r="D279" s="59"/>
      <c r="E279" s="371"/>
      <c r="F279" s="372"/>
      <c r="J279" s="76"/>
    </row>
    <row r="280" spans="1:10" ht="52.8">
      <c r="A280" s="53" t="s">
        <v>130</v>
      </c>
      <c r="B280" s="320" t="s">
        <v>323</v>
      </c>
      <c r="C280" s="45"/>
      <c r="D280" s="66"/>
      <c r="E280" s="379"/>
      <c r="F280" s="372"/>
      <c r="J280" s="76"/>
    </row>
    <row r="281" spans="1:10" ht="52.8">
      <c r="A281" s="53"/>
      <c r="B281" s="24" t="s">
        <v>157</v>
      </c>
      <c r="C281" s="45"/>
      <c r="D281" s="66"/>
      <c r="E281" s="379"/>
      <c r="F281" s="372"/>
      <c r="J281" s="76"/>
    </row>
    <row r="282" spans="1:10" ht="39.6">
      <c r="A282" s="53"/>
      <c r="B282" s="24" t="s">
        <v>259</v>
      </c>
      <c r="C282" s="45"/>
      <c r="D282" s="66"/>
      <c r="E282" s="379"/>
      <c r="F282" s="372"/>
      <c r="J282" s="76"/>
    </row>
    <row r="283" spans="1:10" ht="39.6">
      <c r="A283" s="53"/>
      <c r="B283" s="24" t="s">
        <v>72</v>
      </c>
      <c r="C283" s="45"/>
      <c r="D283" s="66"/>
      <c r="E283" s="379"/>
      <c r="F283" s="372"/>
      <c r="J283" s="76"/>
    </row>
    <row r="284" spans="1:10" ht="39.6">
      <c r="A284" s="278"/>
      <c r="B284" s="283" t="s">
        <v>54</v>
      </c>
      <c r="C284" s="284"/>
      <c r="D284" s="294"/>
      <c r="E284" s="374"/>
      <c r="F284" s="375"/>
      <c r="J284" s="76"/>
    </row>
    <row r="285" spans="1:10" ht="26.4">
      <c r="A285" s="53"/>
      <c r="B285" s="178" t="s">
        <v>261</v>
      </c>
      <c r="C285" s="51"/>
      <c r="D285" s="66"/>
      <c r="E285" s="373"/>
      <c r="F285" s="372"/>
      <c r="J285" s="76"/>
    </row>
    <row r="286" spans="1:10" ht="26.4">
      <c r="A286" s="53"/>
      <c r="B286" s="241" t="s">
        <v>32</v>
      </c>
      <c r="C286" s="233"/>
      <c r="D286" s="66"/>
      <c r="E286" s="371"/>
      <c r="F286" s="372"/>
      <c r="J286" s="76"/>
    </row>
    <row r="287" spans="1:10">
      <c r="B287" s="241"/>
      <c r="C287" s="233"/>
      <c r="D287" s="66"/>
      <c r="E287" s="371"/>
      <c r="F287" s="372"/>
      <c r="J287" s="76"/>
    </row>
    <row r="288" spans="1:10" ht="26.4">
      <c r="B288" s="241" t="s">
        <v>186</v>
      </c>
      <c r="C288" s="233"/>
      <c r="D288" s="243"/>
      <c r="E288" s="371"/>
      <c r="F288" s="372">
        <f>+D288*E288</f>
        <v>0</v>
      </c>
      <c r="J288" s="76"/>
    </row>
    <row r="289" spans="1:10">
      <c r="B289" s="192" t="s">
        <v>260</v>
      </c>
      <c r="C289" s="23" t="s">
        <v>19</v>
      </c>
      <c r="D289" s="191">
        <f>1.1*(108.16+24.2*2+24.7*2)</f>
        <v>226.55600000000004</v>
      </c>
      <c r="E289" s="380">
        <v>0</v>
      </c>
      <c r="F289" s="372">
        <f>+D289*E289</f>
        <v>0</v>
      </c>
      <c r="J289" s="76"/>
    </row>
    <row r="290" spans="1:10">
      <c r="B290" s="49"/>
      <c r="C290" s="51"/>
      <c r="D290" s="67"/>
      <c r="E290" s="373"/>
      <c r="F290" s="372"/>
      <c r="J290" s="76"/>
    </row>
    <row r="291" spans="1:10" ht="66">
      <c r="A291" s="53" t="s">
        <v>131</v>
      </c>
      <c r="B291" s="24" t="s">
        <v>389</v>
      </c>
      <c r="C291" s="51"/>
      <c r="D291" s="59"/>
      <c r="E291" s="373"/>
      <c r="F291" s="372"/>
      <c r="J291" s="76"/>
    </row>
    <row r="292" spans="1:10" ht="39.6">
      <c r="A292" s="53"/>
      <c r="B292" s="178" t="s">
        <v>54</v>
      </c>
      <c r="C292" s="51"/>
      <c r="D292" s="59"/>
      <c r="E292" s="373"/>
      <c r="F292" s="372"/>
      <c r="J292" s="76"/>
    </row>
    <row r="293" spans="1:10" ht="26.4">
      <c r="A293" s="53"/>
      <c r="B293" s="25" t="s">
        <v>32</v>
      </c>
      <c r="C293" s="51"/>
      <c r="D293" s="59"/>
      <c r="E293" s="373"/>
      <c r="F293" s="372"/>
      <c r="J293" s="76"/>
    </row>
    <row r="294" spans="1:10">
      <c r="A294" s="53"/>
      <c r="B294" s="24"/>
      <c r="C294" s="51"/>
      <c r="D294" s="59"/>
      <c r="E294" s="373"/>
      <c r="F294" s="372"/>
      <c r="J294" s="76"/>
    </row>
    <row r="295" spans="1:10" ht="26.4">
      <c r="A295" s="53"/>
      <c r="B295" s="25" t="s">
        <v>188</v>
      </c>
      <c r="C295" s="51"/>
      <c r="D295" s="59"/>
      <c r="E295" s="373"/>
      <c r="F295" s="372"/>
      <c r="J295" s="76"/>
    </row>
    <row r="296" spans="1:10">
      <c r="B296" s="234" t="s">
        <v>218</v>
      </c>
      <c r="C296" s="233" t="s">
        <v>19</v>
      </c>
      <c r="D296" s="243">
        <f>52*2+27.1+23.1</f>
        <v>154.19999999999999</v>
      </c>
      <c r="E296" s="371">
        <v>0</v>
      </c>
      <c r="F296" s="372">
        <f>+D296*E296</f>
        <v>0</v>
      </c>
      <c r="J296" s="76"/>
    </row>
    <row r="297" spans="1:10">
      <c r="B297" s="48"/>
      <c r="C297" s="51"/>
      <c r="D297" s="66"/>
      <c r="E297" s="373"/>
      <c r="F297" s="372"/>
      <c r="J297" s="76"/>
    </row>
    <row r="298" spans="1:10" ht="26.4">
      <c r="A298" s="53" t="s">
        <v>132</v>
      </c>
      <c r="B298" s="25" t="s">
        <v>625</v>
      </c>
      <c r="C298" s="51"/>
      <c r="D298" s="59"/>
      <c r="E298" s="373"/>
      <c r="F298" s="372"/>
      <c r="J298" s="76"/>
    </row>
    <row r="299" spans="1:10" ht="66">
      <c r="B299" s="48" t="s">
        <v>436</v>
      </c>
      <c r="C299" s="51"/>
      <c r="D299" s="66"/>
      <c r="E299" s="373"/>
      <c r="F299" s="372"/>
      <c r="J299" s="76"/>
    </row>
    <row r="300" spans="1:10" ht="39.6">
      <c r="B300" s="48" t="s">
        <v>54</v>
      </c>
      <c r="C300" s="51"/>
      <c r="D300" s="66"/>
      <c r="E300" s="373"/>
      <c r="F300" s="372"/>
      <c r="J300" s="76"/>
    </row>
    <row r="301" spans="1:10" ht="26.4">
      <c r="B301" s="25" t="s">
        <v>32</v>
      </c>
      <c r="C301" s="51"/>
      <c r="D301" s="66"/>
      <c r="E301" s="373"/>
      <c r="F301" s="372"/>
      <c r="J301" s="76"/>
    </row>
    <row r="302" spans="1:10" ht="9" customHeight="1">
      <c r="B302" s="48"/>
      <c r="C302" s="51"/>
      <c r="D302" s="66"/>
      <c r="E302" s="373"/>
      <c r="F302" s="372"/>
      <c r="J302" s="76"/>
    </row>
    <row r="303" spans="1:10" ht="39.6">
      <c r="B303" s="29" t="s">
        <v>399</v>
      </c>
      <c r="C303" s="45"/>
      <c r="D303" s="66"/>
      <c r="E303" s="379"/>
      <c r="F303" s="372"/>
      <c r="J303" s="76"/>
    </row>
    <row r="304" spans="1:10" ht="66">
      <c r="B304" s="32" t="s">
        <v>400</v>
      </c>
      <c r="C304" s="45"/>
      <c r="D304" s="321">
        <f>0.1*(2.4+5.35+4.74+1.5+4.6+17+2.5+7.6+27.23+1.7+0.8+12.9+1.4+10.31+11.7+(2.2+7.9+7.6+4.5)*2+1.75+11.46+2.4+2.8+6.3+0.7+1.4+1.6+1.9*2+0.9+5.1+4.6+3.8+3.76+5.2+4.04)</f>
        <v>21.574000000000005</v>
      </c>
      <c r="E304" s="379"/>
      <c r="F304" s="372"/>
      <c r="J304" s="76"/>
    </row>
    <row r="305" spans="1:11" ht="9" customHeight="1">
      <c r="B305" s="29"/>
      <c r="C305" s="45"/>
      <c r="D305" s="66"/>
      <c r="E305" s="379"/>
      <c r="F305" s="372"/>
      <c r="J305" s="76"/>
    </row>
    <row r="306" spans="1:11" ht="52.8">
      <c r="B306" s="29" t="s">
        <v>624</v>
      </c>
      <c r="C306" s="45"/>
      <c r="D306" s="66"/>
      <c r="E306" s="379"/>
      <c r="F306" s="372"/>
      <c r="J306" s="76"/>
    </row>
    <row r="307" spans="1:11" ht="52.8">
      <c r="B307" s="32" t="s">
        <v>439</v>
      </c>
      <c r="C307" s="32"/>
      <c r="D307" s="321">
        <f>0.3*((0.3+0.15)*(3.85+5.5+1.4+2.5)+(0.3+0.15)*(4.17*2+2.36*2)+(0.3+0.15)*(16.23+0.7)+(0.3+0.15)*(16.04+1))</f>
        <v>8.1377999999999986</v>
      </c>
      <c r="E307" s="379"/>
      <c r="F307" s="372"/>
      <c r="J307" s="76"/>
    </row>
    <row r="308" spans="1:11" ht="9.75" customHeight="1">
      <c r="B308" s="29"/>
      <c r="C308" s="45"/>
      <c r="D308" s="66"/>
      <c r="E308" s="379"/>
      <c r="F308" s="372"/>
      <c r="J308" s="76"/>
    </row>
    <row r="309" spans="1:11">
      <c r="B309" s="32" t="s">
        <v>133</v>
      </c>
      <c r="C309" s="45" t="s">
        <v>19</v>
      </c>
      <c r="D309" s="321">
        <f>SUM(D304:D308)</f>
        <v>29.711800000000004</v>
      </c>
      <c r="E309" s="379">
        <v>0</v>
      </c>
      <c r="F309" s="372">
        <f>+D309*E309</f>
        <v>0</v>
      </c>
      <c r="J309" s="76"/>
    </row>
    <row r="310" spans="1:11">
      <c r="A310" s="292"/>
      <c r="B310" s="293"/>
      <c r="C310" s="284"/>
      <c r="D310" s="294"/>
      <c r="E310" s="374"/>
      <c r="F310" s="375"/>
      <c r="J310" s="76"/>
    </row>
    <row r="311" spans="1:11" ht="26.4">
      <c r="A311" s="52" t="s">
        <v>134</v>
      </c>
      <c r="B311" s="48" t="s">
        <v>191</v>
      </c>
      <c r="C311" s="51"/>
      <c r="D311" s="66"/>
      <c r="E311" s="373"/>
      <c r="F311" s="372"/>
      <c r="J311" s="76"/>
    </row>
    <row r="312" spans="1:11" ht="66">
      <c r="B312" s="48" t="s">
        <v>192</v>
      </c>
      <c r="C312" s="51"/>
      <c r="D312" s="66"/>
      <c r="E312" s="373"/>
      <c r="F312" s="372"/>
      <c r="J312" s="76"/>
    </row>
    <row r="313" spans="1:11" ht="66">
      <c r="B313" s="48" t="s">
        <v>193</v>
      </c>
      <c r="C313" s="51"/>
      <c r="D313" s="66"/>
      <c r="E313" s="373"/>
      <c r="F313" s="372"/>
      <c r="J313" s="76"/>
    </row>
    <row r="314" spans="1:11" ht="66">
      <c r="B314" s="48" t="s">
        <v>195</v>
      </c>
      <c r="C314" s="51"/>
      <c r="D314" s="66"/>
      <c r="E314" s="373"/>
      <c r="F314" s="372"/>
      <c r="J314" s="76"/>
    </row>
    <row r="315" spans="1:11" ht="39.6">
      <c r="B315" s="48" t="s">
        <v>54</v>
      </c>
      <c r="C315" s="51"/>
      <c r="D315" s="66"/>
      <c r="E315" s="373"/>
      <c r="F315" s="372"/>
      <c r="J315" s="76"/>
    </row>
    <row r="316" spans="1:11" ht="26.4">
      <c r="B316" s="241" t="s">
        <v>32</v>
      </c>
      <c r="C316" s="233"/>
      <c r="D316" s="66"/>
      <c r="E316" s="371"/>
      <c r="F316" s="372"/>
      <c r="J316" s="76"/>
    </row>
    <row r="317" spans="1:11">
      <c r="B317" s="241"/>
      <c r="C317" s="233"/>
      <c r="D317" s="66"/>
      <c r="E317" s="371"/>
      <c r="F317" s="372"/>
      <c r="J317" s="76"/>
    </row>
    <row r="318" spans="1:11" ht="52.8">
      <c r="B318" s="241" t="s">
        <v>390</v>
      </c>
      <c r="C318" s="233"/>
      <c r="D318" s="66"/>
      <c r="E318" s="371"/>
      <c r="F318" s="372"/>
      <c r="J318" s="154"/>
      <c r="K318" s="22"/>
    </row>
    <row r="319" spans="1:11" ht="52.8">
      <c r="B319" s="234" t="s">
        <v>395</v>
      </c>
      <c r="C319" s="233"/>
      <c r="D319" s="243">
        <f>0.3*((42.8+26.5+74.23+55.9+133.05+39.2+107.45)-(2.08*1.5*2+1.4*2.35+1.95*1.8*10-3*13))</f>
        <v>142.04999999999998</v>
      </c>
      <c r="E319" s="371"/>
      <c r="F319" s="372"/>
      <c r="I319" s="194"/>
      <c r="J319" s="76"/>
    </row>
    <row r="320" spans="1:11">
      <c r="B320" s="241"/>
      <c r="C320" s="233"/>
      <c r="D320" s="66"/>
      <c r="E320" s="371"/>
      <c r="F320" s="372"/>
      <c r="I320" s="66"/>
      <c r="J320" s="76"/>
    </row>
    <row r="321" spans="1:10" ht="26.4">
      <c r="B321" s="241" t="s">
        <v>194</v>
      </c>
      <c r="C321" s="233"/>
      <c r="D321" s="66"/>
      <c r="E321" s="371"/>
      <c r="F321" s="372"/>
      <c r="I321" s="66"/>
      <c r="J321" s="76"/>
    </row>
    <row r="322" spans="1:10" ht="39.6">
      <c r="B322" s="234" t="s">
        <v>368</v>
      </c>
      <c r="C322" s="233"/>
      <c r="D322" s="243">
        <f>0.3*((14.95+14.6+105.76+3.2*78-65-(1.65*2.36-3)+59.5+53.02+60.3+44))</f>
        <v>160.7508</v>
      </c>
      <c r="E322" s="371"/>
      <c r="F322" s="372"/>
      <c r="I322" s="27"/>
      <c r="J322" s="76"/>
    </row>
    <row r="323" spans="1:10">
      <c r="B323" s="241"/>
      <c r="C323" s="233"/>
      <c r="D323" s="66"/>
      <c r="E323" s="371"/>
      <c r="F323" s="372"/>
      <c r="J323" s="76"/>
    </row>
    <row r="324" spans="1:10">
      <c r="B324" s="241" t="s">
        <v>270</v>
      </c>
      <c r="C324" s="233" t="s">
        <v>19</v>
      </c>
      <c r="D324" s="88">
        <f>SUM(D319:D323)</f>
        <v>302.80079999999998</v>
      </c>
      <c r="E324" s="371">
        <v>0</v>
      </c>
      <c r="F324" s="372">
        <f>+D324*E324</f>
        <v>0</v>
      </c>
      <c r="J324" s="76"/>
    </row>
    <row r="325" spans="1:10">
      <c r="B325" s="29"/>
      <c r="C325" s="45"/>
      <c r="D325" s="66"/>
      <c r="E325" s="379"/>
      <c r="F325" s="372"/>
      <c r="J325" s="76"/>
    </row>
    <row r="326" spans="1:10" ht="92.4">
      <c r="A326" s="52" t="s">
        <v>391</v>
      </c>
      <c r="B326" s="322" t="s">
        <v>196</v>
      </c>
      <c r="C326" s="45"/>
      <c r="D326" s="66"/>
      <c r="E326" s="379"/>
      <c r="F326" s="372"/>
      <c r="J326" s="76"/>
    </row>
    <row r="327" spans="1:10" ht="66">
      <c r="B327" s="29" t="s">
        <v>197</v>
      </c>
      <c r="C327" s="45"/>
      <c r="D327" s="66"/>
      <c r="E327" s="379"/>
      <c r="F327" s="372"/>
      <c r="J327" s="76"/>
    </row>
    <row r="328" spans="1:10">
      <c r="B328" s="29"/>
      <c r="C328" s="45"/>
      <c r="D328" s="66"/>
      <c r="E328" s="379"/>
      <c r="F328" s="372"/>
      <c r="J328" s="76"/>
    </row>
    <row r="329" spans="1:10" ht="39.6">
      <c r="B329" s="29" t="s">
        <v>243</v>
      </c>
      <c r="C329" s="45"/>
      <c r="D329" s="66"/>
      <c r="E329" s="379"/>
      <c r="F329" s="372"/>
      <c r="J329" s="76"/>
    </row>
    <row r="330" spans="1:10" ht="39.6">
      <c r="A330" s="292"/>
      <c r="B330" s="293" t="s">
        <v>54</v>
      </c>
      <c r="C330" s="284"/>
      <c r="D330" s="294"/>
      <c r="E330" s="374"/>
      <c r="F330" s="375"/>
      <c r="J330" s="76"/>
    </row>
    <row r="331" spans="1:10" ht="26.4">
      <c r="B331" s="48" t="s">
        <v>105</v>
      </c>
      <c r="C331" s="51"/>
      <c r="D331" s="66"/>
      <c r="E331" s="373"/>
      <c r="F331" s="372"/>
      <c r="J331" s="76"/>
    </row>
    <row r="332" spans="1:10">
      <c r="B332" s="48"/>
      <c r="C332" s="51"/>
      <c r="D332" s="66"/>
      <c r="E332" s="373"/>
      <c r="F332" s="372"/>
      <c r="J332" s="76"/>
    </row>
    <row r="333" spans="1:10">
      <c r="B333" s="48" t="s">
        <v>244</v>
      </c>
      <c r="C333" s="51"/>
      <c r="D333" s="66"/>
      <c r="E333" s="373"/>
      <c r="F333" s="372"/>
      <c r="J333" s="76"/>
    </row>
    <row r="334" spans="1:10" ht="52.8">
      <c r="B334" s="49" t="s">
        <v>250</v>
      </c>
      <c r="C334" s="51"/>
      <c r="D334" s="195">
        <f>514.6+25.43+59.4+186.3+423.77+113.4+113.4-(0.95*11.31*3+1.95*1.8*40+2.15*3*4-3*47)</f>
        <v>1378.8665000000001</v>
      </c>
      <c r="E334" s="373"/>
      <c r="F334" s="372"/>
      <c r="J334" s="76"/>
    </row>
    <row r="335" spans="1:10">
      <c r="B335" s="48"/>
      <c r="C335" s="51"/>
      <c r="D335" s="66"/>
      <c r="E335" s="373"/>
      <c r="F335" s="372"/>
      <c r="J335" s="76"/>
    </row>
    <row r="336" spans="1:10">
      <c r="B336" s="48" t="s">
        <v>245</v>
      </c>
      <c r="C336" s="51"/>
      <c r="D336" s="66"/>
      <c r="E336" s="373"/>
      <c r="F336" s="372"/>
      <c r="J336" s="76"/>
    </row>
    <row r="337" spans="1:10" ht="118.8">
      <c r="B337" s="234" t="s">
        <v>252</v>
      </c>
      <c r="C337" s="233"/>
      <c r="D337" s="244">
        <f>206.67+221.3+18.2*9+35.2+91.5+25.71+102.27+36.81+505.97+52.69+17.87+146.1+6.53+3.2*5+9.92+140.71+7.32*5+11.09+45.88+96.77+373.65+42.17-(2.45*1.75*9+2.45*2.6*9+3.5*1.6*4+3.5*2.12*4+1.6*2.2*6+2.25*1.5*10+3.1*2.6*5+1.2*15.02*2+2.2*2.55*2-3*51)</f>
        <v>2247.7745</v>
      </c>
      <c r="E337" s="371"/>
      <c r="F337" s="372"/>
      <c r="J337" s="76"/>
    </row>
    <row r="338" spans="1:10">
      <c r="B338" s="241"/>
      <c r="C338" s="233"/>
      <c r="D338" s="66"/>
      <c r="E338" s="371"/>
      <c r="F338" s="372"/>
      <c r="J338" s="76"/>
    </row>
    <row r="339" spans="1:10">
      <c r="B339" s="241" t="s">
        <v>246</v>
      </c>
      <c r="C339" s="233"/>
      <c r="D339" s="66"/>
      <c r="E339" s="371"/>
      <c r="F339" s="372"/>
      <c r="J339" s="76"/>
    </row>
    <row r="340" spans="1:10" ht="184.8">
      <c r="B340" s="234" t="s">
        <v>251</v>
      </c>
      <c r="C340" s="233"/>
      <c r="D340" s="244">
        <f>243.24*2+2*137.8+137.98+100*3+307.8*2+135.6*2+102*4+127.2*2+106.5*3+290.2*2+121.1+260.6*2+154.5+85.6+149.97+189.9+107.2+509.98+96.9+192.96+44.8+69.12+127.55+159.23+251.1+237.73+273.9+326.4+125.27+157.4+143.46+125.54+127.56-(1.5*2.4*3+1.5*2.2*2+1.35*3.15+1.3*2.8+1.25*2.75*20+1.25*2.75+1.25*2.81*13+1.1*2.8*16+1.1*2.8+1.25*2.6*4+2.04*2.6*2+1.1*2.8*7+1.1*3.73+1.45*2.9*3+1.24*2.7*3+1.1*2.8*8+1.45*2.9*2+1.24*2.7*3+1.2*3.7*13+2.05*2.9*2+1.25*2.8*4+1.25*2.7*5-3*125)</f>
        <v>7911.5185000000001</v>
      </c>
      <c r="E340" s="371"/>
      <c r="F340" s="372"/>
      <c r="J340" s="76"/>
    </row>
    <row r="341" spans="1:10" ht="39.6">
      <c r="B341" s="234" t="s">
        <v>257</v>
      </c>
      <c r="C341" s="233"/>
      <c r="D341" s="234">
        <f>15*55-(1.1*2.8*7+2.2*1.6*3+1.3*2.5*2-3*12)</f>
        <v>822.38</v>
      </c>
      <c r="E341" s="371"/>
      <c r="F341" s="372"/>
      <c r="J341" s="76"/>
    </row>
    <row r="342" spans="1:10">
      <c r="B342" s="241"/>
      <c r="C342" s="233"/>
      <c r="D342" s="66"/>
      <c r="E342" s="371"/>
      <c r="F342" s="372"/>
      <c r="J342" s="76"/>
    </row>
    <row r="343" spans="1:10">
      <c r="B343" s="241" t="s">
        <v>392</v>
      </c>
      <c r="C343" s="233" t="s">
        <v>19</v>
      </c>
      <c r="D343" s="21">
        <f>SUM(D319:D341)</f>
        <v>12966.141099999999</v>
      </c>
      <c r="E343" s="371">
        <v>0</v>
      </c>
      <c r="F343" s="372">
        <f>+D343*E343</f>
        <v>0</v>
      </c>
      <c r="J343" s="76"/>
    </row>
    <row r="344" spans="1:10">
      <c r="B344" s="29"/>
      <c r="C344" s="45"/>
      <c r="D344" s="66"/>
      <c r="E344" s="379"/>
      <c r="F344" s="372"/>
      <c r="J344" s="76"/>
    </row>
    <row r="345" spans="1:10" ht="26.4">
      <c r="A345" s="52" t="s">
        <v>135</v>
      </c>
      <c r="B345" s="29" t="s">
        <v>626</v>
      </c>
      <c r="C345" s="45"/>
      <c r="D345" s="66"/>
      <c r="E345" s="379"/>
      <c r="F345" s="372"/>
      <c r="J345" s="76"/>
    </row>
    <row r="346" spans="1:10" ht="39.6">
      <c r="B346" s="29" t="s">
        <v>54</v>
      </c>
      <c r="C346" s="45"/>
      <c r="D346" s="66"/>
      <c r="E346" s="379"/>
      <c r="F346" s="372"/>
      <c r="J346" s="76"/>
    </row>
    <row r="347" spans="1:10" ht="26.4">
      <c r="B347" s="29" t="s">
        <v>105</v>
      </c>
      <c r="C347" s="45"/>
      <c r="D347" s="66"/>
      <c r="E347" s="379"/>
      <c r="F347" s="372"/>
      <c r="J347" s="76"/>
    </row>
    <row r="348" spans="1:10">
      <c r="B348" s="29"/>
      <c r="C348" s="45"/>
      <c r="D348" s="66"/>
      <c r="E348" s="379"/>
      <c r="F348" s="372"/>
      <c r="J348" s="76"/>
    </row>
    <row r="349" spans="1:10" ht="52.8">
      <c r="B349" s="29" t="s">
        <v>325</v>
      </c>
      <c r="C349" s="45"/>
      <c r="D349" s="66"/>
      <c r="E349" s="379"/>
      <c r="F349" s="372"/>
      <c r="J349" s="76"/>
    </row>
    <row r="350" spans="1:10" ht="26.4">
      <c r="B350" s="32" t="s">
        <v>324</v>
      </c>
      <c r="C350" s="45" t="s">
        <v>19</v>
      </c>
      <c r="D350" s="321">
        <f>1.1*(1.28*4.52+2.6*0.51+0.14*(7.08+5.8+4.52+3.24))</f>
        <v>11.00132</v>
      </c>
      <c r="E350" s="379">
        <v>0</v>
      </c>
      <c r="F350" s="372">
        <f>+D350*E350</f>
        <v>0</v>
      </c>
      <c r="J350" s="76"/>
    </row>
    <row r="351" spans="1:10">
      <c r="B351" s="29"/>
      <c r="C351" s="45"/>
      <c r="D351" s="66"/>
      <c r="E351" s="379"/>
      <c r="F351" s="372"/>
    </row>
    <row r="352" spans="1:10">
      <c r="A352" s="292"/>
      <c r="B352" s="293"/>
      <c r="C352" s="284"/>
      <c r="D352" s="282"/>
      <c r="E352" s="374"/>
      <c r="F352" s="375"/>
    </row>
    <row r="353" spans="1:10" ht="39.6">
      <c r="A353" s="52" t="s">
        <v>136</v>
      </c>
      <c r="B353" s="25" t="s">
        <v>104</v>
      </c>
      <c r="C353" s="23"/>
      <c r="D353" s="42"/>
      <c r="E353" s="380"/>
      <c r="F353" s="372"/>
      <c r="I353" s="31"/>
      <c r="J353" s="76"/>
    </row>
    <row r="354" spans="1:10" ht="26.4">
      <c r="B354" s="25" t="s">
        <v>55</v>
      </c>
      <c r="C354" s="23" t="s">
        <v>56</v>
      </c>
      <c r="D354" s="196">
        <v>12</v>
      </c>
      <c r="E354" s="380">
        <v>0</v>
      </c>
      <c r="F354" s="372">
        <f>+D354*E354</f>
        <v>0</v>
      </c>
      <c r="J354" s="76"/>
    </row>
    <row r="355" spans="1:10">
      <c r="B355" s="25"/>
      <c r="C355" s="23"/>
      <c r="D355" s="42"/>
      <c r="E355" s="380"/>
      <c r="F355" s="372"/>
      <c r="J355" s="76"/>
    </row>
    <row r="356" spans="1:10" ht="39.6">
      <c r="A356" s="52" t="s">
        <v>254</v>
      </c>
      <c r="B356" s="167" t="s">
        <v>227</v>
      </c>
      <c r="C356" s="23"/>
      <c r="D356" s="196"/>
      <c r="E356" s="380"/>
      <c r="F356" s="372"/>
      <c r="J356" s="76"/>
    </row>
    <row r="357" spans="1:10" ht="26.4">
      <c r="B357" s="167" t="s">
        <v>85</v>
      </c>
      <c r="C357" s="23"/>
      <c r="D357" s="196"/>
      <c r="E357" s="380"/>
      <c r="F357" s="372"/>
      <c r="J357" s="76"/>
    </row>
    <row r="358" spans="1:10" ht="26.4">
      <c r="B358" s="245" t="s">
        <v>84</v>
      </c>
      <c r="C358" s="233" t="s">
        <v>12</v>
      </c>
      <c r="D358" s="246">
        <v>10</v>
      </c>
      <c r="E358" s="371">
        <v>0</v>
      </c>
      <c r="F358" s="372">
        <f>+D358*E358</f>
        <v>0</v>
      </c>
      <c r="J358" s="76"/>
    </row>
    <row r="359" spans="1:10">
      <c r="B359" s="169"/>
      <c r="C359" s="51"/>
      <c r="D359" s="197"/>
      <c r="E359" s="373"/>
      <c r="F359" s="372"/>
      <c r="J359" s="76"/>
    </row>
    <row r="360" spans="1:10" ht="39.6">
      <c r="A360" s="52" t="s">
        <v>137</v>
      </c>
      <c r="B360" s="167" t="s">
        <v>471</v>
      </c>
      <c r="C360" s="51"/>
      <c r="D360" s="197"/>
      <c r="E360" s="373"/>
      <c r="F360" s="372"/>
      <c r="J360" s="76"/>
    </row>
    <row r="361" spans="1:10" ht="66">
      <c r="B361" s="169" t="s">
        <v>472</v>
      </c>
      <c r="C361" s="51"/>
      <c r="D361" s="197"/>
      <c r="E361" s="373"/>
      <c r="F361" s="372"/>
      <c r="J361" s="76"/>
    </row>
    <row r="362" spans="1:10">
      <c r="B362" s="169" t="s">
        <v>0</v>
      </c>
      <c r="C362" s="51" t="s">
        <v>12</v>
      </c>
      <c r="D362" s="197">
        <v>15</v>
      </c>
      <c r="E362" s="373">
        <v>0</v>
      </c>
      <c r="F362" s="372">
        <f>+D362*E362</f>
        <v>0</v>
      </c>
      <c r="J362" s="76"/>
    </row>
    <row r="363" spans="1:10" ht="13.8" thickBot="1">
      <c r="B363" s="169"/>
      <c r="C363" s="51"/>
      <c r="D363" s="197"/>
      <c r="E363" s="373"/>
      <c r="F363" s="372"/>
      <c r="J363" s="76"/>
    </row>
    <row r="364" spans="1:10" ht="15" customHeight="1" thickTop="1" thickBot="1">
      <c r="A364" s="126" t="str">
        <f>A30</f>
        <v>2.</v>
      </c>
      <c r="B364" s="14" t="s">
        <v>3</v>
      </c>
      <c r="C364" s="137"/>
      <c r="D364" s="90"/>
      <c r="E364" s="382"/>
      <c r="F364" s="383">
        <f>SUM(F33:F363)</f>
        <v>0</v>
      </c>
      <c r="G364" s="148"/>
      <c r="H364" s="91"/>
    </row>
    <row r="365" spans="1:10" ht="15" customHeight="1" thickTop="1" thickBot="1">
      <c r="A365" s="127" t="s">
        <v>8</v>
      </c>
      <c r="B365" s="69" t="s">
        <v>283</v>
      </c>
      <c r="C365" s="70"/>
      <c r="D365" s="70"/>
      <c r="E365" s="376"/>
      <c r="F365" s="378"/>
      <c r="I365" s="9"/>
    </row>
    <row r="366" spans="1:10" ht="12.75" customHeight="1" thickTop="1">
      <c r="A366" s="128"/>
      <c r="B366" s="92"/>
      <c r="C366" s="93"/>
      <c r="D366" s="94"/>
      <c r="E366" s="384"/>
      <c r="F366" s="385"/>
    </row>
    <row r="367" spans="1:10" ht="39.6">
      <c r="A367" s="53" t="s">
        <v>74</v>
      </c>
      <c r="B367" s="24" t="s">
        <v>285</v>
      </c>
      <c r="C367" s="45"/>
      <c r="D367" s="46"/>
      <c r="E367" s="379"/>
      <c r="F367" s="372"/>
      <c r="J367" s="76"/>
    </row>
    <row r="368" spans="1:10" ht="26.4">
      <c r="A368" s="53"/>
      <c r="B368" s="31" t="s">
        <v>628</v>
      </c>
      <c r="C368" s="45"/>
      <c r="D368" s="46"/>
      <c r="E368" s="379"/>
      <c r="F368" s="372"/>
      <c r="J368" s="76"/>
    </row>
    <row r="369" spans="1:10" ht="26.4">
      <c r="A369" s="53"/>
      <c r="B369" s="31" t="s">
        <v>287</v>
      </c>
      <c r="C369" s="51"/>
      <c r="D369" s="56"/>
      <c r="E369" s="373"/>
      <c r="F369" s="372"/>
      <c r="J369" s="76"/>
    </row>
    <row r="370" spans="1:10" ht="26.4">
      <c r="A370" s="53"/>
      <c r="B370" s="24" t="s">
        <v>286</v>
      </c>
      <c r="C370" s="45"/>
      <c r="D370" s="46"/>
      <c r="E370" s="379"/>
      <c r="F370" s="372"/>
      <c r="J370" s="76"/>
    </row>
    <row r="371" spans="1:10">
      <c r="A371" s="53"/>
      <c r="B371" s="24"/>
      <c r="C371" s="51"/>
      <c r="D371" s="59"/>
      <c r="E371" s="373"/>
      <c r="F371" s="372"/>
      <c r="J371" s="76"/>
    </row>
    <row r="372" spans="1:10" ht="26.4">
      <c r="A372" s="53"/>
      <c r="B372" s="25" t="s">
        <v>188</v>
      </c>
      <c r="C372" s="51"/>
      <c r="D372" s="59"/>
      <c r="E372" s="379"/>
      <c r="F372" s="372"/>
      <c r="J372" s="76"/>
    </row>
    <row r="373" spans="1:10">
      <c r="A373" s="53"/>
      <c r="B373" s="48"/>
      <c r="C373" s="51"/>
      <c r="D373" s="59"/>
      <c r="E373" s="373"/>
      <c r="F373" s="372"/>
      <c r="J373" s="76"/>
    </row>
    <row r="374" spans="1:10">
      <c r="A374" s="53"/>
      <c r="B374" s="48" t="s">
        <v>288</v>
      </c>
      <c r="C374" s="51"/>
      <c r="D374" s="59"/>
      <c r="E374" s="373"/>
      <c r="F374" s="372"/>
      <c r="J374" s="76"/>
    </row>
    <row r="375" spans="1:10">
      <c r="A375" s="53"/>
      <c r="B375" s="49" t="s">
        <v>218</v>
      </c>
      <c r="C375" s="23" t="s">
        <v>19</v>
      </c>
      <c r="D375" s="193">
        <f>52*2+27.1+23.1</f>
        <v>154.19999999999999</v>
      </c>
      <c r="E375" s="379">
        <v>0</v>
      </c>
      <c r="F375" s="372">
        <f>+D375*E375</f>
        <v>0</v>
      </c>
      <c r="J375" s="76"/>
    </row>
    <row r="376" spans="1:10">
      <c r="A376" s="53"/>
      <c r="B376" s="48"/>
      <c r="C376" s="51"/>
      <c r="D376" s="66"/>
      <c r="E376" s="379"/>
      <c r="F376" s="372"/>
      <c r="J376" s="76"/>
    </row>
    <row r="377" spans="1:10" ht="26.4">
      <c r="A377" s="53" t="s">
        <v>115</v>
      </c>
      <c r="B377" s="31" t="s">
        <v>289</v>
      </c>
      <c r="C377" s="45"/>
      <c r="D377" s="46"/>
      <c r="E377" s="379"/>
      <c r="F377" s="372"/>
      <c r="J377" s="76"/>
    </row>
    <row r="378" spans="1:10" ht="52.8">
      <c r="A378" s="53"/>
      <c r="B378" s="31" t="s">
        <v>290</v>
      </c>
      <c r="C378" s="51"/>
      <c r="D378" s="56"/>
      <c r="E378" s="373"/>
      <c r="F378" s="372"/>
      <c r="J378" s="76"/>
    </row>
    <row r="379" spans="1:10">
      <c r="A379" s="53"/>
      <c r="B379" s="24" t="s">
        <v>291</v>
      </c>
      <c r="C379" s="45" t="s">
        <v>292</v>
      </c>
      <c r="D379" s="46">
        <v>167.79</v>
      </c>
      <c r="E379" s="379">
        <v>0</v>
      </c>
      <c r="F379" s="372">
        <f>+D379*E379</f>
        <v>0</v>
      </c>
      <c r="J379" s="76"/>
    </row>
    <row r="380" spans="1:10" ht="13.8" thickBot="1">
      <c r="A380" s="53"/>
      <c r="B380" s="24"/>
      <c r="C380" s="51"/>
      <c r="D380" s="56"/>
      <c r="E380" s="373"/>
      <c r="F380" s="372"/>
      <c r="J380" s="76"/>
    </row>
    <row r="381" spans="1:10" ht="15" customHeight="1" thickTop="1" thickBot="1">
      <c r="A381" s="126" t="str">
        <f>A365</f>
        <v>3.</v>
      </c>
      <c r="B381" s="15" t="s">
        <v>284</v>
      </c>
      <c r="C381" s="72"/>
      <c r="D381" s="1"/>
      <c r="E381" s="386"/>
      <c r="F381" s="383">
        <f>SUM(F367:F380)</f>
        <v>0</v>
      </c>
      <c r="H381" s="91"/>
    </row>
    <row r="382" spans="1:10" ht="15" customHeight="1" thickTop="1" thickBot="1">
      <c r="A382" s="125" t="s">
        <v>9</v>
      </c>
      <c r="B382" s="69" t="s">
        <v>4</v>
      </c>
      <c r="C382" s="70"/>
      <c r="D382" s="70"/>
      <c r="E382" s="376"/>
      <c r="F382" s="378"/>
    </row>
    <row r="383" spans="1:10" ht="12.75" customHeight="1" thickTop="1">
      <c r="A383" s="129"/>
      <c r="B383" s="4"/>
      <c r="C383" s="138"/>
      <c r="D383" s="3"/>
      <c r="E383" s="387"/>
      <c r="F383" s="388"/>
    </row>
    <row r="384" spans="1:10" ht="79.2">
      <c r="A384" s="53" t="s">
        <v>80</v>
      </c>
      <c r="B384" s="199" t="s">
        <v>75</v>
      </c>
      <c r="C384" s="45"/>
      <c r="D384" s="95"/>
      <c r="E384" s="379"/>
      <c r="F384" s="372"/>
      <c r="I384" s="157"/>
      <c r="J384" s="76"/>
    </row>
    <row r="385" spans="1:12" ht="26.4">
      <c r="A385" s="53"/>
      <c r="B385" s="200" t="s">
        <v>77</v>
      </c>
      <c r="C385" s="45"/>
      <c r="D385" s="95"/>
      <c r="E385" s="379"/>
      <c r="F385" s="372"/>
      <c r="I385" s="157"/>
      <c r="J385" s="76"/>
    </row>
    <row r="386" spans="1:12" ht="79.2">
      <c r="A386" s="53"/>
      <c r="B386" s="200" t="s">
        <v>78</v>
      </c>
      <c r="C386" s="45"/>
      <c r="D386" s="95"/>
      <c r="E386" s="379"/>
      <c r="F386" s="372"/>
      <c r="I386" s="157"/>
      <c r="J386" s="76"/>
    </row>
    <row r="387" spans="1:12" ht="39.6">
      <c r="A387" s="53"/>
      <c r="B387" s="200" t="s">
        <v>76</v>
      </c>
      <c r="C387" s="45"/>
      <c r="D387" s="95"/>
      <c r="E387" s="379"/>
      <c r="F387" s="372"/>
      <c r="I387" s="157"/>
      <c r="J387" s="76"/>
    </row>
    <row r="388" spans="1:12" ht="52.8">
      <c r="A388" s="53"/>
      <c r="B388" s="200" t="s">
        <v>79</v>
      </c>
      <c r="C388" s="45"/>
      <c r="D388" s="95"/>
      <c r="E388" s="379"/>
      <c r="F388" s="372"/>
      <c r="I388" s="157"/>
      <c r="J388" s="76"/>
    </row>
    <row r="389" spans="1:12" ht="26.4">
      <c r="A389" s="53"/>
      <c r="B389" s="200" t="s">
        <v>36</v>
      </c>
      <c r="C389" s="45"/>
      <c r="D389" s="95"/>
      <c r="E389" s="379"/>
      <c r="F389" s="372"/>
      <c r="I389" s="157"/>
      <c r="J389" s="76"/>
    </row>
    <row r="390" spans="1:12" ht="12.75" customHeight="1">
      <c r="A390" s="53"/>
      <c r="B390" s="185" t="s">
        <v>22</v>
      </c>
      <c r="C390" s="97"/>
      <c r="D390" s="88"/>
      <c r="E390" s="380"/>
      <c r="F390" s="372"/>
      <c r="I390" s="157"/>
    </row>
    <row r="391" spans="1:12" ht="12.75" customHeight="1">
      <c r="A391" s="53"/>
      <c r="B391" s="66"/>
      <c r="C391" s="97"/>
      <c r="D391" s="88"/>
      <c r="E391" s="380"/>
      <c r="F391" s="372"/>
      <c r="I391" s="157"/>
    </row>
    <row r="392" spans="1:12" ht="15">
      <c r="A392" s="53"/>
      <c r="B392" s="199" t="s">
        <v>263</v>
      </c>
      <c r="C392" s="45"/>
      <c r="D392" s="95"/>
      <c r="E392" s="379"/>
      <c r="F392" s="372"/>
      <c r="I392" s="157"/>
      <c r="J392" s="76"/>
    </row>
    <row r="393" spans="1:12" ht="26.4">
      <c r="A393" s="53"/>
      <c r="B393" s="21" t="s">
        <v>264</v>
      </c>
      <c r="C393" s="45" t="s">
        <v>19</v>
      </c>
      <c r="D393" s="21">
        <f>108.16+24.2*2+12.8+24.7+0.1*(34+3.4*2+14.95+21.05*2)</f>
        <v>203.845</v>
      </c>
      <c r="E393" s="389">
        <v>0</v>
      </c>
      <c r="F393" s="372">
        <f>+D393*E393</f>
        <v>0</v>
      </c>
      <c r="I393" s="157"/>
      <c r="J393" s="76"/>
    </row>
    <row r="394" spans="1:12" ht="12.75" customHeight="1" thickBot="1">
      <c r="A394" s="53"/>
      <c r="B394" s="66"/>
      <c r="C394" s="97"/>
      <c r="D394" s="88"/>
      <c r="E394" s="380"/>
      <c r="F394" s="372"/>
      <c r="I394" s="157"/>
    </row>
    <row r="395" spans="1:12" ht="15" customHeight="1" thickTop="1" thickBot="1">
      <c r="A395" s="126" t="str">
        <f>A382</f>
        <v>4.</v>
      </c>
      <c r="B395" s="14" t="s">
        <v>23</v>
      </c>
      <c r="C395" s="72"/>
      <c r="D395" s="1"/>
      <c r="E395" s="386"/>
      <c r="F395" s="383">
        <f>SUM(F385:F394)</f>
        <v>0</v>
      </c>
      <c r="G395" s="91"/>
      <c r="H395" s="91"/>
      <c r="K395" s="98"/>
    </row>
    <row r="396" spans="1:12" s="33" customFormat="1" ht="15" customHeight="1" thickTop="1" thickBot="1">
      <c r="A396" s="125" t="s">
        <v>25</v>
      </c>
      <c r="B396" s="173" t="s">
        <v>40</v>
      </c>
      <c r="C396" s="139"/>
      <c r="D396" s="6"/>
      <c r="E396" s="390"/>
      <c r="F396" s="391"/>
      <c r="H396" s="76"/>
      <c r="I396" s="28"/>
      <c r="J396" s="76"/>
      <c r="K396" s="76"/>
      <c r="L396" s="76"/>
    </row>
    <row r="397" spans="1:12" s="33" customFormat="1" ht="12.75" customHeight="1" thickTop="1">
      <c r="A397" s="129"/>
      <c r="B397" s="4"/>
      <c r="C397" s="140"/>
      <c r="D397" s="7"/>
      <c r="E397" s="392"/>
      <c r="F397" s="393"/>
      <c r="H397" s="76"/>
      <c r="I397" s="28"/>
      <c r="J397" s="76"/>
      <c r="K397" s="76"/>
      <c r="L397" s="76"/>
    </row>
    <row r="398" spans="1:12" s="99" customFormat="1" ht="92.4">
      <c r="A398" s="53" t="s">
        <v>28</v>
      </c>
      <c r="B398" s="201" t="s">
        <v>266</v>
      </c>
      <c r="C398" s="113"/>
      <c r="D398" s="100"/>
      <c r="E398" s="381"/>
      <c r="F398" s="372"/>
      <c r="I398" s="91"/>
      <c r="J398" s="91"/>
      <c r="K398" s="91"/>
      <c r="L398" s="91"/>
    </row>
    <row r="399" spans="1:12" s="99" customFormat="1" ht="66">
      <c r="A399" s="53"/>
      <c r="B399" s="202" t="s">
        <v>44</v>
      </c>
      <c r="C399" s="113"/>
      <c r="D399" s="100"/>
      <c r="E399" s="381"/>
      <c r="F399" s="372"/>
      <c r="I399" s="91"/>
      <c r="J399" s="91"/>
      <c r="K399" s="91"/>
      <c r="L399" s="91"/>
    </row>
    <row r="400" spans="1:12" s="99" customFormat="1">
      <c r="A400" s="53"/>
      <c r="B400" s="202" t="s">
        <v>35</v>
      </c>
      <c r="C400" s="113"/>
      <c r="D400" s="100"/>
      <c r="E400" s="381"/>
      <c r="F400" s="372"/>
      <c r="I400" s="91"/>
      <c r="J400" s="91"/>
      <c r="K400" s="91"/>
      <c r="L400" s="91"/>
    </row>
    <row r="401" spans="1:12" s="99" customFormat="1">
      <c r="A401" s="53"/>
      <c r="B401" s="201"/>
      <c r="C401" s="113"/>
      <c r="D401" s="100"/>
      <c r="E401" s="381"/>
      <c r="F401" s="372"/>
      <c r="I401" s="91"/>
      <c r="J401" s="91"/>
      <c r="K401" s="91"/>
      <c r="L401" s="91"/>
    </row>
    <row r="402" spans="1:12" s="99" customFormat="1">
      <c r="A402" s="54" t="s">
        <v>271</v>
      </c>
      <c r="B402" s="22" t="s">
        <v>81</v>
      </c>
      <c r="C402" s="113"/>
      <c r="D402" s="91"/>
      <c r="E402" s="381"/>
      <c r="F402" s="372"/>
      <c r="I402" s="91"/>
      <c r="J402" s="91"/>
      <c r="K402" s="91"/>
      <c r="L402" s="91"/>
    </row>
    <row r="403" spans="1:12" s="99" customFormat="1">
      <c r="A403" s="53"/>
      <c r="B403" s="76" t="s">
        <v>199</v>
      </c>
      <c r="C403" s="51"/>
      <c r="D403" s="122"/>
      <c r="E403" s="373"/>
      <c r="F403" s="372"/>
      <c r="I403" s="91"/>
      <c r="J403" s="91"/>
      <c r="K403" s="91"/>
      <c r="L403" s="91"/>
    </row>
    <row r="404" spans="1:12" s="99" customFormat="1" ht="52.8">
      <c r="A404" s="53"/>
      <c r="B404" s="26" t="s">
        <v>276</v>
      </c>
      <c r="C404" s="51"/>
      <c r="D404" s="26">
        <f>14.59*3*2+10.16+7.6*2*2+15.44*3+10.16+5.86+5.76+17.54+8.14+2.02+7.6*2+18.05*2+4.46+7.9*2+1.96+8.4+18.05*3+4.2+15.9*2+34.2*3</f>
        <v>498.56999999999994</v>
      </c>
      <c r="E404" s="373"/>
      <c r="F404" s="372"/>
      <c r="I404" s="91"/>
      <c r="J404" s="91"/>
      <c r="K404" s="91"/>
      <c r="L404" s="91"/>
    </row>
    <row r="405" spans="1:12" s="99" customFormat="1">
      <c r="A405" s="53"/>
      <c r="B405" s="76" t="s">
        <v>201</v>
      </c>
      <c r="C405" s="51"/>
      <c r="D405" s="122"/>
      <c r="E405" s="373"/>
      <c r="F405" s="372"/>
      <c r="I405" s="91"/>
      <c r="J405" s="91"/>
      <c r="K405" s="91"/>
      <c r="L405" s="91"/>
    </row>
    <row r="406" spans="1:12" s="99" customFormat="1" ht="39.6">
      <c r="A406" s="278"/>
      <c r="B406" s="290" t="s">
        <v>202</v>
      </c>
      <c r="C406" s="284"/>
      <c r="D406" s="290">
        <f>15.4+15.3+39.67+2.7+4.15+19.5+8.92+7.76+2.01*2+22.5*2+10.8*2+14.4*2+6.2+15.9*2+6.2</f>
        <v>257.02000000000004</v>
      </c>
      <c r="E406" s="374"/>
      <c r="F406" s="375"/>
      <c r="I406" s="91"/>
      <c r="J406" s="91"/>
      <c r="K406" s="91"/>
      <c r="L406" s="91"/>
    </row>
    <row r="407" spans="1:12" s="99" customFormat="1">
      <c r="A407" s="53"/>
      <c r="B407" s="76" t="s">
        <v>203</v>
      </c>
      <c r="C407" s="51"/>
      <c r="D407" s="122"/>
      <c r="E407" s="373"/>
      <c r="F407" s="372"/>
      <c r="I407" s="91"/>
      <c r="J407" s="91"/>
      <c r="K407" s="91"/>
      <c r="L407" s="91"/>
    </row>
    <row r="408" spans="1:12" s="99" customFormat="1" ht="66">
      <c r="A408" s="53"/>
      <c r="B408" s="26" t="s">
        <v>275</v>
      </c>
      <c r="C408" s="51"/>
      <c r="D408" s="26">
        <f>18.05*2+4.2+5.8+17.89+7.88+8.67*3+7.98+18.05*2+17.95+4.2+5.86+4.2+5.9+15.44*3+7.6*2+8.98*3+15.44*3+4.6+34.2*2+21.1+6.25*2+20.95+6.25*2+22.5*3+14.4*2</f>
        <v>551.20000000000005</v>
      </c>
      <c r="E408" s="373"/>
      <c r="F408" s="372"/>
      <c r="I408" s="91"/>
      <c r="J408" s="91"/>
      <c r="K408" s="91"/>
      <c r="L408" s="91"/>
    </row>
    <row r="409" spans="1:12" s="99" customFormat="1" ht="26.4">
      <c r="A409" s="53"/>
      <c r="B409" s="24" t="s">
        <v>205</v>
      </c>
      <c r="C409" s="51"/>
      <c r="D409" s="122"/>
      <c r="E409" s="373"/>
      <c r="F409" s="372"/>
      <c r="I409" s="91"/>
      <c r="J409" s="91"/>
      <c r="K409" s="91"/>
      <c r="L409" s="91"/>
    </row>
    <row r="410" spans="1:12" s="99" customFormat="1">
      <c r="A410" s="53"/>
      <c r="B410" s="66" t="s">
        <v>206</v>
      </c>
      <c r="C410" s="51"/>
      <c r="D410" s="66">
        <f>2*(8.75+2.4*2+13.4*2+18.03+9.4)</f>
        <v>135.56</v>
      </c>
      <c r="E410" s="373"/>
      <c r="F410" s="372"/>
      <c r="I410" s="91"/>
      <c r="J410" s="91"/>
      <c r="K410" s="91"/>
      <c r="L410" s="91"/>
    </row>
    <row r="411" spans="1:12" s="99" customFormat="1" ht="26.4">
      <c r="A411" s="53"/>
      <c r="B411" s="24" t="s">
        <v>207</v>
      </c>
      <c r="C411" s="51"/>
      <c r="D411" s="122"/>
      <c r="E411" s="373"/>
      <c r="F411" s="372"/>
      <c r="I411" s="91"/>
      <c r="J411" s="91"/>
      <c r="K411" s="91"/>
      <c r="L411" s="91"/>
    </row>
    <row r="412" spans="1:12" s="99" customFormat="1">
      <c r="A412" s="53"/>
      <c r="B412" s="66" t="s">
        <v>208</v>
      </c>
      <c r="C412" s="51"/>
      <c r="D412" s="66">
        <f>2*11.84+14.2+11.85*2+6.3*2</f>
        <v>74.179999999999993</v>
      </c>
      <c r="E412" s="373"/>
      <c r="F412" s="372"/>
      <c r="I412" s="91"/>
      <c r="J412" s="91"/>
      <c r="K412" s="91"/>
      <c r="L412" s="91"/>
    </row>
    <row r="413" spans="1:12" s="99" customFormat="1">
      <c r="A413" s="53"/>
      <c r="B413" s="76" t="s">
        <v>209</v>
      </c>
      <c r="C413" s="51"/>
      <c r="D413" s="122"/>
      <c r="E413" s="373"/>
      <c r="F413" s="372"/>
      <c r="I413" s="91"/>
      <c r="J413" s="91"/>
      <c r="K413" s="91"/>
      <c r="L413" s="91"/>
    </row>
    <row r="414" spans="1:12" s="99" customFormat="1" ht="26.4">
      <c r="A414" s="53"/>
      <c r="B414" s="26" t="s">
        <v>210</v>
      </c>
      <c r="C414" s="51"/>
      <c r="D414" s="88">
        <f>9.61+17.34*2+20.81+1.6+1.4+20.93+16.12+6.85</f>
        <v>112</v>
      </c>
      <c r="E414" s="373"/>
      <c r="F414" s="372"/>
      <c r="I414" s="91"/>
      <c r="J414" s="91"/>
      <c r="K414" s="91"/>
      <c r="L414" s="91"/>
    </row>
    <row r="415" spans="1:12" s="99" customFormat="1">
      <c r="A415" s="53"/>
      <c r="B415" s="76" t="s">
        <v>211</v>
      </c>
      <c r="C415" s="51"/>
      <c r="D415" s="122"/>
      <c r="E415" s="373"/>
      <c r="F415" s="372"/>
      <c r="I415" s="91"/>
      <c r="J415" s="91"/>
      <c r="K415" s="91"/>
      <c r="L415" s="91"/>
    </row>
    <row r="416" spans="1:12" s="99" customFormat="1">
      <c r="A416" s="53"/>
      <c r="B416" s="66" t="s">
        <v>212</v>
      </c>
      <c r="C416" s="51"/>
      <c r="D416" s="66">
        <f>23.75+7.61+14.08*2+17.64*2+9.67*2</f>
        <v>114.14</v>
      </c>
      <c r="E416" s="373"/>
      <c r="F416" s="372"/>
      <c r="I416" s="91"/>
      <c r="J416" s="91"/>
      <c r="K416" s="91"/>
      <c r="L416" s="91"/>
    </row>
    <row r="417" spans="1:12" s="99" customFormat="1">
      <c r="A417" s="53"/>
      <c r="B417" s="76" t="s">
        <v>213</v>
      </c>
      <c r="C417" s="51"/>
      <c r="D417" s="66"/>
      <c r="E417" s="373"/>
      <c r="F417" s="372"/>
      <c r="G417" s="26"/>
      <c r="H417" s="153"/>
      <c r="I417" s="21"/>
      <c r="J417" s="91"/>
      <c r="K417" s="91"/>
      <c r="L417" s="91"/>
    </row>
    <row r="418" spans="1:12" s="99" customFormat="1">
      <c r="A418" s="53"/>
      <c r="B418" s="66" t="s">
        <v>214</v>
      </c>
      <c r="C418" s="51"/>
      <c r="D418" s="66">
        <f>(5.4*2+9.79*2+5.4*2)*2</f>
        <v>82.36</v>
      </c>
      <c r="E418" s="373"/>
      <c r="F418" s="372"/>
      <c r="G418" s="26"/>
      <c r="H418" s="153"/>
      <c r="I418" s="21"/>
      <c r="J418" s="91"/>
      <c r="K418" s="91"/>
      <c r="L418" s="91"/>
    </row>
    <row r="419" spans="1:12" s="99" customFormat="1">
      <c r="A419" s="53"/>
      <c r="B419" s="76" t="s">
        <v>215</v>
      </c>
      <c r="C419" s="51"/>
      <c r="D419" s="122"/>
      <c r="E419" s="373"/>
      <c r="F419" s="372"/>
      <c r="G419" s="26"/>
      <c r="H419" s="153"/>
      <c r="I419" s="21"/>
      <c r="J419" s="91"/>
      <c r="K419" s="91"/>
      <c r="L419" s="91"/>
    </row>
    <row r="420" spans="1:12" s="99" customFormat="1">
      <c r="A420" s="53"/>
      <c r="B420" s="66" t="s">
        <v>216</v>
      </c>
      <c r="C420" s="51"/>
      <c r="D420" s="66">
        <f>13.88+8.35+8.35+3.96+1.25+1.6*2</f>
        <v>38.99</v>
      </c>
      <c r="E420" s="373"/>
      <c r="F420" s="372"/>
      <c r="G420" s="26"/>
      <c r="H420" s="153"/>
      <c r="I420" s="21"/>
      <c r="J420" s="91"/>
      <c r="K420" s="91"/>
      <c r="L420" s="91"/>
    </row>
    <row r="421" spans="1:12" s="99" customFormat="1">
      <c r="A421" s="53"/>
      <c r="B421" s="66" t="s">
        <v>274</v>
      </c>
      <c r="C421" s="51"/>
      <c r="D421" s="122"/>
      <c r="E421" s="373"/>
      <c r="F421" s="372"/>
      <c r="G421" s="26"/>
      <c r="H421" s="153"/>
      <c r="I421" s="21"/>
      <c r="J421" s="91"/>
      <c r="K421" s="91"/>
      <c r="L421" s="91"/>
    </row>
    <row r="422" spans="1:12" s="99" customFormat="1">
      <c r="A422" s="53"/>
      <c r="B422" s="26" t="s">
        <v>666</v>
      </c>
      <c r="C422" s="23" t="s">
        <v>37</v>
      </c>
      <c r="D422" s="21">
        <f>SUM(D404:D421)</f>
        <v>1864.02</v>
      </c>
      <c r="E422" s="394">
        <v>0</v>
      </c>
      <c r="F422" s="372">
        <f>+D422*E422</f>
        <v>0</v>
      </c>
      <c r="G422" s="26"/>
      <c r="H422" s="153"/>
      <c r="I422" s="21"/>
      <c r="J422" s="91"/>
      <c r="K422" s="91"/>
      <c r="L422" s="91"/>
    </row>
    <row r="423" spans="1:12" s="99" customFormat="1">
      <c r="A423" s="53"/>
      <c r="B423" s="26"/>
      <c r="C423" s="23"/>
      <c r="D423" s="26"/>
      <c r="E423" s="389"/>
      <c r="F423" s="372"/>
      <c r="I423" s="91"/>
      <c r="J423" s="91"/>
      <c r="K423" s="91"/>
      <c r="L423" s="91"/>
    </row>
    <row r="424" spans="1:12" s="99" customFormat="1">
      <c r="A424" s="54" t="s">
        <v>272</v>
      </c>
      <c r="B424" s="22" t="s">
        <v>273</v>
      </c>
      <c r="C424" s="51"/>
      <c r="D424" s="26"/>
      <c r="E424" s="395"/>
      <c r="F424" s="372"/>
      <c r="I424" s="91"/>
      <c r="J424" s="91"/>
      <c r="K424" s="91"/>
      <c r="L424" s="91"/>
    </row>
    <row r="425" spans="1:12" s="99" customFormat="1">
      <c r="A425" s="53"/>
      <c r="B425" s="26" t="s">
        <v>277</v>
      </c>
      <c r="C425" s="233" t="s">
        <v>37</v>
      </c>
      <c r="D425" s="26">
        <f>10.9*3+3.45*2+6.2*2+18.05+6.25*2</f>
        <v>82.55</v>
      </c>
      <c r="E425" s="396">
        <v>0</v>
      </c>
      <c r="F425" s="372">
        <f>+D425*E425</f>
        <v>0</v>
      </c>
      <c r="I425" s="91"/>
      <c r="J425" s="91"/>
      <c r="K425" s="91"/>
      <c r="L425" s="91"/>
    </row>
    <row r="426" spans="1:12" s="99" customFormat="1">
      <c r="A426" s="53"/>
      <c r="B426" s="26"/>
      <c r="C426" s="45"/>
      <c r="D426" s="26"/>
      <c r="E426" s="369"/>
      <c r="F426" s="372"/>
      <c r="I426" s="91"/>
      <c r="J426" s="91"/>
      <c r="K426" s="91"/>
      <c r="L426" s="91"/>
    </row>
    <row r="427" spans="1:12" s="99" customFormat="1" ht="64.2" customHeight="1">
      <c r="A427" s="53" t="s">
        <v>629</v>
      </c>
      <c r="B427" s="343" t="s">
        <v>267</v>
      </c>
      <c r="C427" s="45"/>
      <c r="D427" s="26"/>
      <c r="E427" s="369"/>
      <c r="F427" s="372"/>
      <c r="I427" s="91"/>
      <c r="J427" s="91"/>
      <c r="K427" s="91"/>
      <c r="L427" s="91"/>
    </row>
    <row r="428" spans="1:12" s="99" customFormat="1" ht="26.4">
      <c r="A428" s="53"/>
      <c r="B428" s="22" t="s">
        <v>268</v>
      </c>
      <c r="C428" s="51"/>
      <c r="D428" s="26"/>
      <c r="E428" s="395"/>
      <c r="F428" s="372"/>
      <c r="I428" s="91"/>
      <c r="J428" s="91"/>
      <c r="K428" s="91"/>
      <c r="L428" s="91"/>
    </row>
    <row r="429" spans="1:12" s="99" customFormat="1" ht="66">
      <c r="A429" s="53"/>
      <c r="B429" s="202" t="s">
        <v>44</v>
      </c>
      <c r="C429" s="23"/>
      <c r="D429" s="26"/>
      <c r="E429" s="389"/>
      <c r="F429" s="372"/>
      <c r="I429" s="91"/>
      <c r="J429" s="91"/>
      <c r="K429" s="91"/>
      <c r="L429" s="91"/>
    </row>
    <row r="430" spans="1:12" s="99" customFormat="1">
      <c r="A430" s="53"/>
      <c r="B430" s="202" t="s">
        <v>35</v>
      </c>
      <c r="C430" s="23"/>
      <c r="D430" s="26"/>
      <c r="E430" s="389"/>
      <c r="F430" s="372"/>
      <c r="I430" s="91"/>
      <c r="J430" s="91"/>
      <c r="K430" s="91"/>
      <c r="L430" s="91"/>
    </row>
    <row r="431" spans="1:12" s="99" customFormat="1" ht="9" customHeight="1">
      <c r="A431" s="53"/>
      <c r="B431" s="203"/>
      <c r="C431" s="23"/>
      <c r="D431" s="26"/>
      <c r="E431" s="389"/>
      <c r="F431" s="372"/>
      <c r="I431" s="91"/>
      <c r="J431" s="91"/>
      <c r="K431" s="91"/>
      <c r="L431" s="91"/>
    </row>
    <row r="432" spans="1:12" s="99" customFormat="1">
      <c r="A432" s="54"/>
      <c r="B432" s="34" t="s">
        <v>265</v>
      </c>
      <c r="C432" s="23"/>
      <c r="D432" s="26"/>
      <c r="E432" s="389"/>
      <c r="F432" s="372"/>
      <c r="I432" s="91"/>
      <c r="J432" s="91"/>
      <c r="K432" s="91"/>
      <c r="L432" s="91"/>
    </row>
    <row r="433" spans="1:12" s="99" customFormat="1">
      <c r="A433" s="54"/>
      <c r="B433" s="34" t="s">
        <v>269</v>
      </c>
      <c r="C433" s="23" t="s">
        <v>20</v>
      </c>
      <c r="D433" s="156">
        <f>2.7+2*10.9</f>
        <v>24.5</v>
      </c>
      <c r="E433" s="389">
        <v>0</v>
      </c>
      <c r="F433" s="372">
        <f>+D433*E433</f>
        <v>0</v>
      </c>
      <c r="I433" s="91"/>
      <c r="J433" s="91"/>
      <c r="K433" s="91"/>
      <c r="L433" s="91"/>
    </row>
    <row r="434" spans="1:12" s="99" customFormat="1">
      <c r="A434" s="54"/>
      <c r="B434" s="34"/>
      <c r="C434" s="51"/>
      <c r="D434" s="156"/>
      <c r="E434" s="395"/>
      <c r="F434" s="372"/>
      <c r="I434" s="91"/>
      <c r="J434" s="91"/>
      <c r="K434" s="91"/>
      <c r="L434" s="91"/>
    </row>
    <row r="435" spans="1:12" s="99" customFormat="1" ht="39.6">
      <c r="A435" s="53" t="s">
        <v>138</v>
      </c>
      <c r="B435" s="34" t="s">
        <v>385</v>
      </c>
      <c r="C435" s="51"/>
      <c r="D435" s="156"/>
      <c r="E435" s="395"/>
      <c r="F435" s="372"/>
      <c r="I435" s="91"/>
      <c r="J435" s="91"/>
      <c r="K435" s="91"/>
      <c r="L435" s="91"/>
    </row>
    <row r="436" spans="1:12" s="99" customFormat="1" ht="26.4">
      <c r="A436" s="54"/>
      <c r="B436" s="34" t="s">
        <v>386</v>
      </c>
      <c r="C436" s="51"/>
      <c r="D436" s="156"/>
      <c r="E436" s="395"/>
      <c r="F436" s="372"/>
      <c r="I436" s="91"/>
      <c r="J436" s="91"/>
      <c r="K436" s="91"/>
      <c r="L436" s="91"/>
    </row>
    <row r="437" spans="1:12" s="99" customFormat="1">
      <c r="A437" s="54"/>
      <c r="B437" s="34" t="s">
        <v>22</v>
      </c>
      <c r="C437" s="51" t="s">
        <v>19</v>
      </c>
      <c r="D437" s="156">
        <v>7.8</v>
      </c>
      <c r="E437" s="389">
        <v>0</v>
      </c>
      <c r="F437" s="372">
        <f>+D437*E437</f>
        <v>0</v>
      </c>
      <c r="I437" s="91"/>
      <c r="J437" s="91"/>
      <c r="K437" s="91"/>
      <c r="L437" s="91"/>
    </row>
    <row r="438" spans="1:12" s="99" customFormat="1">
      <c r="A438" s="54"/>
      <c r="B438" s="34"/>
      <c r="C438" s="51"/>
      <c r="D438" s="156"/>
      <c r="E438" s="395"/>
      <c r="F438" s="372"/>
      <c r="I438" s="91"/>
      <c r="J438" s="91"/>
      <c r="K438" s="91"/>
      <c r="L438" s="91"/>
    </row>
    <row r="439" spans="1:12" s="99" customFormat="1" ht="79.2">
      <c r="A439" s="278" t="s">
        <v>139</v>
      </c>
      <c r="B439" s="323" t="s">
        <v>434</v>
      </c>
      <c r="C439" s="284"/>
      <c r="D439" s="295"/>
      <c r="E439" s="397"/>
      <c r="F439" s="375"/>
      <c r="I439" s="91"/>
      <c r="J439" s="91"/>
      <c r="K439" s="91"/>
      <c r="L439" s="91"/>
    </row>
    <row r="440" spans="1:12" s="99" customFormat="1" ht="39.6">
      <c r="A440" s="54"/>
      <c r="B440" s="204" t="s">
        <v>430</v>
      </c>
      <c r="C440" s="51"/>
      <c r="D440" s="156"/>
      <c r="E440" s="395"/>
      <c r="F440" s="372"/>
      <c r="I440" s="91"/>
      <c r="J440" s="91"/>
      <c r="K440" s="91"/>
      <c r="L440" s="91"/>
    </row>
    <row r="441" spans="1:12" s="99" customFormat="1" ht="66">
      <c r="A441" s="54"/>
      <c r="B441" s="204" t="s">
        <v>431</v>
      </c>
      <c r="C441" s="51"/>
      <c r="D441" s="156"/>
      <c r="E441" s="395"/>
      <c r="F441" s="372"/>
      <c r="I441" s="91"/>
      <c r="J441" s="91"/>
      <c r="K441" s="91"/>
      <c r="L441" s="91"/>
    </row>
    <row r="442" spans="1:12" s="99" customFormat="1" ht="26.4">
      <c r="A442" s="54"/>
      <c r="B442" s="204" t="s">
        <v>432</v>
      </c>
      <c r="C442" s="51"/>
      <c r="D442" s="156"/>
      <c r="E442" s="395"/>
      <c r="F442" s="372"/>
      <c r="I442" s="91"/>
      <c r="J442" s="91"/>
      <c r="K442" s="91"/>
      <c r="L442" s="91"/>
    </row>
    <row r="443" spans="1:12" s="99" customFormat="1" ht="26.4">
      <c r="A443" s="54"/>
      <c r="B443" s="204" t="s">
        <v>433</v>
      </c>
      <c r="C443" s="51"/>
      <c r="D443" s="156"/>
      <c r="E443" s="395"/>
      <c r="F443" s="372"/>
      <c r="I443" s="91"/>
      <c r="J443" s="91"/>
      <c r="K443" s="91"/>
      <c r="L443" s="91"/>
    </row>
    <row r="444" spans="1:12" s="99" customFormat="1" ht="9" customHeight="1">
      <c r="A444" s="54"/>
      <c r="B444" s="63"/>
      <c r="C444" s="51"/>
      <c r="D444" s="156"/>
      <c r="E444" s="395"/>
      <c r="F444" s="372"/>
      <c r="I444" s="91"/>
      <c r="J444" s="91"/>
      <c r="K444" s="91"/>
      <c r="L444" s="91"/>
    </row>
    <row r="445" spans="1:12" s="99" customFormat="1" ht="39.6">
      <c r="A445" s="54"/>
      <c r="B445" s="164" t="s">
        <v>586</v>
      </c>
      <c r="C445" s="51"/>
      <c r="D445" s="164">
        <f>1.25*7+1.45*11+2.5*10+1.2+1.4*8+2.2*3+1.25*4+1.35*9+1.35*11+2.3*1.4+1*4*2+1.4*2</f>
        <v>114.72000000000001</v>
      </c>
      <c r="E445" s="395"/>
      <c r="F445" s="372"/>
      <c r="I445" s="91"/>
      <c r="J445" s="91"/>
      <c r="K445" s="91"/>
      <c r="L445" s="91"/>
    </row>
    <row r="446" spans="1:12" s="99" customFormat="1" ht="79.2">
      <c r="A446" s="54"/>
      <c r="B446" s="34" t="s">
        <v>435</v>
      </c>
      <c r="C446" s="51"/>
      <c r="D446" s="35">
        <f>12*0.95+40*1.95+20*1.7+3*0.95+2*1.5+4*2.15+3*0.6+2*0.35+15*1+6*1.1+3*1.2+25*1+33*1.1+2*1.03+11*1.1+8*3.3+6*1.6+14*1.1+11*1.1+2*1+12*1.26+7*2.05+36*2.6+12*2.7+16*1.25</f>
        <v>481.98</v>
      </c>
      <c r="E446" s="395"/>
      <c r="F446" s="372"/>
      <c r="I446" s="91"/>
      <c r="J446" s="91"/>
      <c r="K446" s="91"/>
      <c r="L446" s="91"/>
    </row>
    <row r="447" spans="1:12" s="99" customFormat="1" ht="7.5" customHeight="1">
      <c r="A447" s="54"/>
      <c r="B447" s="34"/>
      <c r="C447" s="51"/>
      <c r="D447" s="35"/>
      <c r="E447" s="395"/>
      <c r="F447" s="372"/>
      <c r="I447" s="91"/>
      <c r="J447" s="91"/>
      <c r="K447" s="91"/>
      <c r="L447" s="91"/>
    </row>
    <row r="448" spans="1:12" s="99" customFormat="1">
      <c r="A448" s="54"/>
      <c r="B448" s="34" t="s">
        <v>654</v>
      </c>
      <c r="C448" s="233" t="s">
        <v>20</v>
      </c>
      <c r="D448" s="156">
        <f>SUM(D445:D447)</f>
        <v>596.70000000000005</v>
      </c>
      <c r="E448" s="396">
        <v>0</v>
      </c>
      <c r="F448" s="372">
        <f>+D448*E448</f>
        <v>0</v>
      </c>
      <c r="I448" s="91"/>
      <c r="J448" s="91"/>
      <c r="K448" s="91"/>
      <c r="L448" s="91"/>
    </row>
    <row r="449" spans="1:13" s="99" customFormat="1">
      <c r="A449" s="54"/>
      <c r="B449" s="34"/>
      <c r="C449" s="45"/>
      <c r="D449" s="156"/>
      <c r="E449" s="369"/>
      <c r="F449" s="372"/>
      <c r="I449" s="91"/>
      <c r="J449" s="91"/>
      <c r="K449" s="91"/>
      <c r="L449" s="91"/>
    </row>
    <row r="450" spans="1:13" s="99" customFormat="1" ht="105.6">
      <c r="A450" s="53" t="s">
        <v>429</v>
      </c>
      <c r="B450" s="324" t="s">
        <v>655</v>
      </c>
      <c r="C450" s="45"/>
      <c r="D450" s="47"/>
      <c r="E450" s="369"/>
      <c r="F450" s="372"/>
      <c r="I450" s="91"/>
      <c r="J450" s="91"/>
      <c r="K450" s="91"/>
      <c r="L450" s="91"/>
    </row>
    <row r="451" spans="1:13" s="99" customFormat="1" ht="52.8">
      <c r="A451" s="54"/>
      <c r="B451" s="207" t="s">
        <v>657</v>
      </c>
      <c r="C451" s="208"/>
      <c r="D451" s="206"/>
      <c r="E451" s="395"/>
      <c r="F451" s="372"/>
      <c r="I451" s="91"/>
      <c r="J451" s="91"/>
      <c r="K451" s="91"/>
      <c r="L451" s="91"/>
    </row>
    <row r="452" spans="1:13" s="99" customFormat="1" ht="26.4">
      <c r="A452" s="54"/>
      <c r="B452" s="207" t="s">
        <v>656</v>
      </c>
      <c r="C452" s="208"/>
      <c r="D452" s="206"/>
      <c r="E452" s="395"/>
      <c r="F452" s="372"/>
      <c r="I452" s="91"/>
      <c r="J452" s="91"/>
      <c r="K452" s="91"/>
      <c r="L452" s="91"/>
    </row>
    <row r="453" spans="1:13" s="99" customFormat="1" ht="26.4">
      <c r="A453" s="54"/>
      <c r="B453" s="205" t="s">
        <v>658</v>
      </c>
      <c r="C453" s="51"/>
      <c r="D453" s="206"/>
      <c r="E453" s="395"/>
      <c r="F453" s="372"/>
      <c r="I453" s="91"/>
      <c r="J453" s="91"/>
      <c r="K453" s="91"/>
      <c r="L453" s="91"/>
    </row>
    <row r="454" spans="1:13" s="99" customFormat="1" ht="26.4">
      <c r="A454" s="54"/>
      <c r="B454" s="34" t="s">
        <v>659</v>
      </c>
      <c r="C454" s="51"/>
      <c r="D454" s="156"/>
      <c r="E454" s="395"/>
      <c r="F454" s="372"/>
      <c r="I454" s="91"/>
      <c r="J454" s="91"/>
      <c r="K454" s="91"/>
      <c r="L454" s="91"/>
    </row>
    <row r="455" spans="1:13" s="99" customFormat="1">
      <c r="A455" s="54"/>
      <c r="B455" s="34"/>
      <c r="C455" s="51"/>
      <c r="D455" s="27"/>
      <c r="E455" s="395"/>
      <c r="F455" s="372"/>
      <c r="I455" s="91"/>
      <c r="J455" s="91"/>
      <c r="K455" s="91"/>
      <c r="L455" s="91"/>
    </row>
    <row r="456" spans="1:13" s="99" customFormat="1">
      <c r="A456" s="54"/>
      <c r="B456" s="34" t="s">
        <v>660</v>
      </c>
      <c r="C456" s="51" t="s">
        <v>20</v>
      </c>
      <c r="D456" s="209">
        <f>90+29.2</f>
        <v>119.2</v>
      </c>
      <c r="E456" s="395">
        <v>0</v>
      </c>
      <c r="F456" s="372">
        <f>+D456*E456</f>
        <v>0</v>
      </c>
      <c r="I456" s="91"/>
      <c r="J456" s="91"/>
      <c r="K456" s="91"/>
      <c r="L456" s="91"/>
    </row>
    <row r="457" spans="1:13" s="99" customFormat="1" ht="13.8" thickBot="1">
      <c r="A457" s="54"/>
      <c r="B457" s="34"/>
      <c r="C457" s="23"/>
      <c r="D457" s="35"/>
      <c r="E457" s="389"/>
      <c r="F457" s="372"/>
      <c r="I457" s="91"/>
      <c r="J457" s="91"/>
      <c r="K457" s="91"/>
      <c r="L457" s="91"/>
    </row>
    <row r="458" spans="1:13" s="104" customFormat="1" ht="15.9" customHeight="1" thickTop="1" thickBot="1">
      <c r="A458" s="126" t="str">
        <f>A396</f>
        <v>5.</v>
      </c>
      <c r="B458" s="13" t="s">
        <v>41</v>
      </c>
      <c r="C458" s="141"/>
      <c r="D458" s="13"/>
      <c r="E458" s="398"/>
      <c r="F458" s="399">
        <f>SUM(F398:F457)</f>
        <v>0</v>
      </c>
      <c r="G458" s="91"/>
      <c r="H458" s="101"/>
      <c r="I458" s="102"/>
      <c r="J458" s="101"/>
      <c r="K458" s="101"/>
      <c r="L458" s="101"/>
      <c r="M458" s="103"/>
    </row>
    <row r="459" spans="1:13" s="33" customFormat="1" ht="15" customHeight="1" thickTop="1" thickBot="1">
      <c r="A459" s="125" t="s">
        <v>29</v>
      </c>
      <c r="B459" s="173" t="s">
        <v>82</v>
      </c>
      <c r="C459" s="139"/>
      <c r="D459" s="6"/>
      <c r="E459" s="390"/>
      <c r="F459" s="391"/>
      <c r="H459" s="76"/>
      <c r="I459" s="28"/>
      <c r="J459" s="76"/>
      <c r="K459" s="76"/>
      <c r="L459" s="76"/>
    </row>
    <row r="460" spans="1:13" s="33" customFormat="1" ht="12.75" customHeight="1" thickTop="1">
      <c r="A460" s="129"/>
      <c r="B460" s="4"/>
      <c r="C460" s="140"/>
      <c r="D460" s="7"/>
      <c r="E460" s="392"/>
      <c r="F460" s="393"/>
      <c r="H460" s="76"/>
      <c r="I460" s="28"/>
      <c r="J460" s="76"/>
      <c r="K460" s="76"/>
      <c r="L460" s="76"/>
    </row>
    <row r="461" spans="1:13" s="99" customFormat="1" ht="39.6">
      <c r="A461" s="53" t="s">
        <v>92</v>
      </c>
      <c r="B461" s="31" t="s">
        <v>87</v>
      </c>
      <c r="C461" s="135"/>
      <c r="D461" s="105"/>
      <c r="E461" s="379"/>
      <c r="F461" s="372"/>
      <c r="I461" s="75"/>
      <c r="J461" s="91"/>
      <c r="K461" s="91"/>
      <c r="L461" s="91"/>
    </row>
    <row r="462" spans="1:13" s="99" customFormat="1" ht="39.6">
      <c r="A462" s="53"/>
      <c r="B462" s="31" t="s">
        <v>393</v>
      </c>
      <c r="C462" s="135"/>
      <c r="D462" s="105"/>
      <c r="E462" s="379"/>
      <c r="F462" s="372"/>
      <c r="I462" s="75"/>
      <c r="J462" s="91"/>
      <c r="K462" s="91"/>
      <c r="L462" s="91"/>
    </row>
    <row r="463" spans="1:13" s="99" customFormat="1" ht="52.8">
      <c r="A463" s="278"/>
      <c r="B463" s="345" t="s">
        <v>88</v>
      </c>
      <c r="C463" s="346"/>
      <c r="D463" s="347"/>
      <c r="E463" s="400"/>
      <c r="F463" s="375"/>
      <c r="I463" s="91"/>
      <c r="J463" s="91"/>
      <c r="K463" s="91"/>
      <c r="L463" s="91"/>
    </row>
    <row r="464" spans="1:13" s="40" customFormat="1" ht="26.4">
      <c r="A464" s="55"/>
      <c r="B464" s="36" t="s">
        <v>90</v>
      </c>
      <c r="C464" s="135"/>
      <c r="D464" s="36"/>
      <c r="E464" s="369"/>
      <c r="F464" s="370"/>
      <c r="I464" s="22"/>
      <c r="J464" s="22"/>
      <c r="K464" s="22"/>
      <c r="L464" s="22"/>
    </row>
    <row r="465" spans="1:12" s="40" customFormat="1" ht="52.8">
      <c r="A465" s="55"/>
      <c r="B465" s="37" t="s">
        <v>89</v>
      </c>
      <c r="C465" s="64"/>
      <c r="D465" s="37"/>
      <c r="E465" s="389"/>
      <c r="F465" s="370"/>
      <c r="I465" s="22"/>
      <c r="J465" s="22"/>
      <c r="K465" s="22"/>
      <c r="L465" s="22"/>
    </row>
    <row r="466" spans="1:12" s="40" customFormat="1" ht="92.4">
      <c r="A466" s="55"/>
      <c r="B466" s="231" t="s">
        <v>437</v>
      </c>
      <c r="C466" s="230"/>
      <c r="D466" s="231"/>
      <c r="E466" s="396"/>
      <c r="F466" s="370"/>
      <c r="I466" s="22"/>
      <c r="J466" s="22"/>
      <c r="K466" s="22"/>
      <c r="L466" s="22"/>
    </row>
    <row r="467" spans="1:12" s="99" customFormat="1">
      <c r="A467" s="53"/>
      <c r="B467" s="231" t="s">
        <v>86</v>
      </c>
      <c r="C467" s="230"/>
      <c r="D467" s="237"/>
      <c r="E467" s="371"/>
      <c r="F467" s="372"/>
      <c r="I467" s="22"/>
      <c r="J467" s="91"/>
      <c r="K467" s="91"/>
      <c r="L467" s="91"/>
    </row>
    <row r="468" spans="1:12" ht="13.5" customHeight="1">
      <c r="A468" s="53"/>
      <c r="B468" s="210"/>
      <c r="C468" s="142"/>
      <c r="D468" s="106"/>
      <c r="E468" s="401"/>
      <c r="F468" s="372"/>
      <c r="I468" s="75"/>
      <c r="J468" s="28"/>
    </row>
    <row r="469" spans="1:12" s="40" customFormat="1" ht="26.4">
      <c r="A469" s="55"/>
      <c r="B469" s="231" t="s">
        <v>438</v>
      </c>
      <c r="C469" s="230"/>
      <c r="D469" s="231"/>
      <c r="E469" s="396"/>
      <c r="F469" s="370"/>
      <c r="I469" s="22"/>
      <c r="J469" s="22"/>
      <c r="K469" s="22"/>
      <c r="L469" s="22"/>
    </row>
    <row r="470" spans="1:12" s="40" customFormat="1" ht="52.8">
      <c r="A470" s="55"/>
      <c r="B470" s="231" t="s">
        <v>439</v>
      </c>
      <c r="C470" s="230"/>
      <c r="D470" s="231">
        <f>0.3*((0.3+0.15)*(3.85+5.5+1.4+2.5)+(0.3+0.15)*(4.17*2+2.36*2)+(0.3+0.15)*(16.23+0.7)+(0.3+0.15)*(16.04+1))</f>
        <v>8.1377999999999986</v>
      </c>
      <c r="E470" s="396"/>
      <c r="F470" s="370"/>
      <c r="I470" s="22"/>
      <c r="J470" s="22"/>
      <c r="K470" s="22"/>
      <c r="L470" s="22"/>
    </row>
    <row r="471" spans="1:12" s="40" customFormat="1">
      <c r="A471" s="55"/>
      <c r="B471" s="36"/>
      <c r="C471" s="135"/>
      <c r="D471" s="36"/>
      <c r="E471" s="369"/>
      <c r="F471" s="370"/>
      <c r="I471" s="22"/>
      <c r="J471" s="22"/>
      <c r="K471" s="22"/>
      <c r="L471" s="22"/>
    </row>
    <row r="472" spans="1:12" s="40" customFormat="1" ht="66">
      <c r="A472" s="55"/>
      <c r="B472" s="32" t="s">
        <v>400</v>
      </c>
      <c r="C472" s="45"/>
      <c r="D472" s="321">
        <f>0.1*(2.4+5.35+4.74+1.5+4.6+17+2.5+7.6+27.23+1.7+0.8+12.9+1.4+10.31+11.7+(2.2+7.9+7.6+4.5)*2+1.75+11.46+2.4+2.8+6.3+0.7+1.4+1.6+1.9*2+0.9+5.1+4.6+3.8+3.76+5.2+4.04)</f>
        <v>21.574000000000005</v>
      </c>
      <c r="E472" s="369"/>
      <c r="F472" s="370"/>
      <c r="I472" s="22"/>
      <c r="J472" s="22"/>
      <c r="K472" s="22"/>
      <c r="L472" s="22"/>
    </row>
    <row r="473" spans="1:12" ht="13.5" customHeight="1">
      <c r="A473" s="53"/>
      <c r="B473" s="210"/>
      <c r="C473" s="142"/>
      <c r="D473" s="106"/>
      <c r="E473" s="401"/>
      <c r="F473" s="372"/>
      <c r="I473" s="75"/>
      <c r="J473" s="28"/>
    </row>
    <row r="474" spans="1:12" s="40" customFormat="1">
      <c r="A474" s="55"/>
      <c r="B474" s="325" t="s">
        <v>440</v>
      </c>
      <c r="C474" s="135" t="s">
        <v>19</v>
      </c>
      <c r="D474" s="36">
        <f>SUM(D470:D473)</f>
        <v>29.711800000000004</v>
      </c>
      <c r="E474" s="369">
        <v>0</v>
      </c>
      <c r="F474" s="370">
        <f>+D474*E474</f>
        <v>0</v>
      </c>
      <c r="I474" s="22"/>
      <c r="J474" s="22"/>
      <c r="K474" s="22"/>
      <c r="L474" s="22"/>
    </row>
    <row r="475" spans="1:12" s="40" customFormat="1">
      <c r="A475" s="55"/>
      <c r="B475" s="36"/>
      <c r="C475" s="135"/>
      <c r="D475" s="36"/>
      <c r="E475" s="369"/>
      <c r="F475" s="370"/>
      <c r="I475" s="22"/>
      <c r="J475" s="22"/>
      <c r="K475" s="22"/>
      <c r="L475" s="22"/>
    </row>
    <row r="476" spans="1:12" s="40" customFormat="1" ht="39.6">
      <c r="A476" s="55" t="s">
        <v>93</v>
      </c>
      <c r="B476" s="170" t="s">
        <v>347</v>
      </c>
      <c r="C476" s="135"/>
      <c r="D476" s="36"/>
      <c r="E476" s="369"/>
      <c r="F476" s="370"/>
      <c r="I476" s="22"/>
      <c r="J476" s="22"/>
      <c r="K476" s="22"/>
      <c r="L476" s="22"/>
    </row>
    <row r="477" spans="1:12" s="40" customFormat="1" ht="26.4">
      <c r="A477" s="55"/>
      <c r="B477" s="75" t="s">
        <v>336</v>
      </c>
      <c r="C477" s="135"/>
      <c r="D477" s="36"/>
      <c r="E477" s="369"/>
      <c r="F477" s="370"/>
      <c r="I477" s="22"/>
      <c r="J477" s="22"/>
      <c r="K477" s="22"/>
      <c r="L477" s="22"/>
    </row>
    <row r="478" spans="1:12" s="40" customFormat="1" ht="92.4">
      <c r="A478" s="55"/>
      <c r="B478" s="170" t="s">
        <v>343</v>
      </c>
      <c r="C478" s="135"/>
      <c r="D478" s="36"/>
      <c r="E478" s="369"/>
      <c r="F478" s="370"/>
      <c r="I478" s="22"/>
      <c r="J478" s="22"/>
      <c r="K478" s="22"/>
      <c r="L478" s="22"/>
    </row>
    <row r="479" spans="1:12" s="40" customFormat="1">
      <c r="A479" s="55"/>
      <c r="B479" s="170"/>
      <c r="C479" s="230"/>
      <c r="D479" s="231"/>
      <c r="E479" s="396"/>
      <c r="F479" s="370"/>
      <c r="I479" s="22"/>
      <c r="J479" s="22"/>
      <c r="K479" s="22"/>
      <c r="L479" s="22"/>
    </row>
    <row r="480" spans="1:12" s="40" customFormat="1" ht="118.8">
      <c r="A480" s="296"/>
      <c r="B480" s="348" t="s">
        <v>337</v>
      </c>
      <c r="C480" s="297"/>
      <c r="D480" s="298"/>
      <c r="E480" s="397"/>
      <c r="F480" s="402"/>
      <c r="I480" s="22"/>
      <c r="J480" s="22"/>
      <c r="K480" s="22"/>
      <c r="L480" s="22"/>
    </row>
    <row r="481" spans="1:12" s="40" customFormat="1" ht="145.19999999999999">
      <c r="A481" s="55"/>
      <c r="B481" s="211" t="s">
        <v>394</v>
      </c>
      <c r="C481" s="64"/>
      <c r="D481" s="37"/>
      <c r="E481" s="389"/>
      <c r="F481" s="370"/>
      <c r="I481" s="22"/>
      <c r="J481" s="22"/>
      <c r="K481" s="22"/>
      <c r="L481" s="22"/>
    </row>
    <row r="482" spans="1:12" s="40" customFormat="1" ht="105.6">
      <c r="A482" s="55"/>
      <c r="B482" s="182" t="s">
        <v>338</v>
      </c>
      <c r="C482" s="230"/>
      <c r="D482" s="231"/>
      <c r="E482" s="396"/>
      <c r="F482" s="370"/>
      <c r="I482" s="22"/>
      <c r="J482" s="22"/>
      <c r="K482" s="22"/>
      <c r="L482" s="22"/>
    </row>
    <row r="483" spans="1:12" s="40" customFormat="1" ht="118.8">
      <c r="A483" s="296"/>
      <c r="B483" s="279" t="s">
        <v>339</v>
      </c>
      <c r="C483" s="297"/>
      <c r="D483" s="298"/>
      <c r="E483" s="397"/>
      <c r="F483" s="402"/>
      <c r="I483" s="22"/>
      <c r="J483" s="22"/>
      <c r="K483" s="22"/>
      <c r="L483" s="22"/>
    </row>
    <row r="484" spans="1:12" s="40" customFormat="1" ht="52.8">
      <c r="A484" s="55"/>
      <c r="B484" s="185" t="s">
        <v>340</v>
      </c>
      <c r="C484" s="64"/>
      <c r="D484" s="37"/>
      <c r="E484" s="389"/>
      <c r="F484" s="370"/>
      <c r="I484" s="22"/>
      <c r="J484" s="22"/>
      <c r="K484" s="22"/>
      <c r="L484" s="22"/>
    </row>
    <row r="485" spans="1:12" s="40" customFormat="1">
      <c r="A485" s="55"/>
      <c r="B485" s="213" t="s">
        <v>86</v>
      </c>
      <c r="C485" s="64"/>
      <c r="D485" s="22"/>
      <c r="E485" s="389"/>
      <c r="F485" s="370"/>
      <c r="I485" s="22"/>
      <c r="J485" s="22"/>
      <c r="K485" s="22"/>
      <c r="L485" s="22"/>
    </row>
    <row r="486" spans="1:12" s="40" customFormat="1">
      <c r="A486" s="55"/>
      <c r="B486" s="24"/>
      <c r="C486" s="114"/>
      <c r="D486" s="22"/>
      <c r="E486" s="395"/>
      <c r="F486" s="370"/>
      <c r="I486" s="22"/>
      <c r="J486" s="22"/>
      <c r="K486" s="22"/>
      <c r="L486" s="22"/>
    </row>
    <row r="487" spans="1:12" s="40" customFormat="1" ht="26.4">
      <c r="A487" s="55"/>
      <c r="B487" s="24" t="s">
        <v>630</v>
      </c>
      <c r="C487" s="114"/>
      <c r="D487" s="22"/>
      <c r="E487" s="395"/>
      <c r="F487" s="370"/>
      <c r="I487" s="22"/>
      <c r="J487" s="22"/>
      <c r="K487" s="22"/>
      <c r="L487" s="22"/>
    </row>
    <row r="488" spans="1:12" s="40" customFormat="1" ht="26.4">
      <c r="A488" s="55"/>
      <c r="B488" s="49" t="s">
        <v>441</v>
      </c>
      <c r="C488" s="51"/>
      <c r="D488" s="49">
        <f>22.7+6.05+0.7*0.6+6.65+2.5*0.6+1*1.9</f>
        <v>39.22</v>
      </c>
      <c r="E488" s="395"/>
      <c r="F488" s="370"/>
      <c r="I488" s="22"/>
      <c r="J488" s="22"/>
      <c r="K488" s="22"/>
      <c r="L488" s="22"/>
    </row>
    <row r="489" spans="1:12" s="40" customFormat="1">
      <c r="A489" s="55"/>
      <c r="B489" s="26"/>
      <c r="C489" s="51"/>
      <c r="D489" s="26"/>
      <c r="E489" s="395"/>
      <c r="F489" s="370"/>
      <c r="I489" s="22"/>
      <c r="J489" s="22"/>
      <c r="K489" s="22"/>
      <c r="L489" s="22"/>
    </row>
    <row r="490" spans="1:12" s="40" customFormat="1">
      <c r="A490" s="55"/>
      <c r="B490" s="26" t="s">
        <v>365</v>
      </c>
      <c r="C490" s="49"/>
      <c r="D490" s="26"/>
      <c r="E490" s="395"/>
      <c r="F490" s="370"/>
      <c r="I490" s="22"/>
      <c r="J490" s="22"/>
      <c r="K490" s="22"/>
      <c r="L490" s="22"/>
    </row>
    <row r="491" spans="1:12" s="40" customFormat="1" ht="66">
      <c r="A491" s="55"/>
      <c r="B491" s="21" t="s">
        <v>345</v>
      </c>
      <c r="C491" s="234"/>
      <c r="D491" s="22">
        <f>2.4+5.35+4.74+1.5+4.6+17+2.5+7.6+27.23+1.7+0.8+12.9+1.4+10.31+11.7+(2.2+7.9+7.6+4.5)*2+1.75+11.46+2.4+2.8+6.3+0.7+1.4+1.6+1.9*2+0.9+5.1+4.6+3.8+3.76+5.2+4.04</f>
        <v>215.74000000000004</v>
      </c>
      <c r="E491" s="396"/>
      <c r="F491" s="370"/>
      <c r="I491" s="22"/>
      <c r="J491" s="22"/>
      <c r="K491" s="22"/>
      <c r="L491" s="22"/>
    </row>
    <row r="492" spans="1:12" s="40" customFormat="1">
      <c r="A492" s="55"/>
      <c r="B492" s="26"/>
      <c r="C492" s="49"/>
      <c r="D492" s="26"/>
      <c r="E492" s="395"/>
      <c r="F492" s="370"/>
      <c r="I492" s="22"/>
      <c r="J492" s="22"/>
      <c r="K492" s="22"/>
      <c r="L492" s="22"/>
    </row>
    <row r="493" spans="1:12" s="40" customFormat="1">
      <c r="A493" s="55"/>
      <c r="B493" s="24" t="s">
        <v>342</v>
      </c>
      <c r="C493" s="230"/>
      <c r="D493" s="22"/>
      <c r="E493" s="396"/>
      <c r="F493" s="370"/>
      <c r="I493" s="22"/>
      <c r="J493" s="22"/>
      <c r="K493" s="22"/>
      <c r="L493" s="22"/>
    </row>
    <row r="494" spans="1:12" s="40" customFormat="1" ht="79.2">
      <c r="A494" s="55"/>
      <c r="B494" s="26" t="s">
        <v>341</v>
      </c>
      <c r="C494" s="230"/>
      <c r="D494" s="27">
        <f>10*1.6*(0.3+0.15)+10*0.15*0.3+4*1.6*(0.3+0.15)+10*0.15*0.3+0.3*(1.7+1.28)+0.15*(1.7+0.62+1.28+0.3*2)+4.03*0.15+4*1.5*0.15+3*1.5*0.3+4*0.3*0.15+10*2.2*(0.3+0.15)+20*0.15*0.3+2.2*0.6</f>
        <v>27.658499999999997</v>
      </c>
      <c r="E494" s="396"/>
      <c r="F494" s="370">
        <f>+D494*E494</f>
        <v>0</v>
      </c>
      <c r="I494" s="22"/>
      <c r="J494" s="22"/>
      <c r="K494" s="22"/>
      <c r="L494" s="22"/>
    </row>
    <row r="495" spans="1:12" s="40" customFormat="1">
      <c r="A495" s="55"/>
      <c r="B495" s="231"/>
      <c r="C495" s="230"/>
      <c r="D495" s="231"/>
      <c r="E495" s="396"/>
      <c r="F495" s="370"/>
      <c r="I495" s="22"/>
      <c r="J495" s="22"/>
      <c r="K495" s="22"/>
      <c r="L495" s="22"/>
    </row>
    <row r="496" spans="1:12" s="40" customFormat="1">
      <c r="A496" s="55"/>
      <c r="B496" s="22" t="s">
        <v>346</v>
      </c>
      <c r="C496" s="230" t="s">
        <v>19</v>
      </c>
      <c r="D496" s="27">
        <f>SUM(D488:D495)</f>
        <v>282.61850000000004</v>
      </c>
      <c r="E496" s="396">
        <v>0</v>
      </c>
      <c r="F496" s="370">
        <f>+D496*E496</f>
        <v>0</v>
      </c>
      <c r="I496" s="22"/>
      <c r="J496" s="22"/>
      <c r="K496" s="22"/>
      <c r="L496" s="22"/>
    </row>
    <row r="497" spans="1:12" ht="12.75" customHeight="1" thickBot="1">
      <c r="A497" s="344"/>
      <c r="B497" s="96"/>
      <c r="C497" s="349"/>
      <c r="D497" s="340"/>
      <c r="E497" s="403"/>
      <c r="F497" s="404"/>
    </row>
    <row r="498" spans="1:12" ht="15" customHeight="1" thickTop="1" thickBot="1">
      <c r="A498" s="126" t="str">
        <f>A459</f>
        <v>6.</v>
      </c>
      <c r="B498" s="14" t="s">
        <v>83</v>
      </c>
      <c r="C498" s="116"/>
      <c r="D498" s="108"/>
      <c r="E498" s="382"/>
      <c r="F498" s="383">
        <f>SUM(F463:F497)</f>
        <v>0</v>
      </c>
      <c r="I498" s="75"/>
    </row>
    <row r="499" spans="1:12" ht="15" customHeight="1" thickTop="1" thickBot="1">
      <c r="A499" s="125" t="s">
        <v>30</v>
      </c>
      <c r="B499" s="173" t="s">
        <v>42</v>
      </c>
      <c r="C499" s="139"/>
      <c r="D499" s="6"/>
      <c r="E499" s="390"/>
      <c r="F499" s="391"/>
    </row>
    <row r="500" spans="1:12" ht="12.75" customHeight="1" thickTop="1">
      <c r="A500" s="54"/>
      <c r="B500" s="109"/>
      <c r="C500" s="110"/>
      <c r="D500" s="111"/>
      <c r="E500" s="379"/>
      <c r="F500" s="372"/>
      <c r="I500" s="39"/>
    </row>
    <row r="501" spans="1:12" s="40" customFormat="1" ht="26.4">
      <c r="A501" s="55" t="s">
        <v>278</v>
      </c>
      <c r="B501" s="211" t="s">
        <v>279</v>
      </c>
      <c r="C501" s="135"/>
      <c r="D501" s="36"/>
      <c r="E501" s="369"/>
      <c r="F501" s="370"/>
      <c r="I501" s="28"/>
      <c r="J501" s="76"/>
      <c r="K501" s="75"/>
      <c r="L501" s="22"/>
    </row>
    <row r="502" spans="1:12" s="40" customFormat="1" ht="79.2">
      <c r="A502" s="55"/>
      <c r="B502" s="31" t="s">
        <v>280</v>
      </c>
      <c r="C502" s="135"/>
      <c r="D502" s="36"/>
      <c r="E502" s="369"/>
      <c r="F502" s="370"/>
      <c r="I502" s="22"/>
      <c r="J502" s="22"/>
      <c r="K502" s="22"/>
      <c r="L502" s="22"/>
    </row>
    <row r="503" spans="1:12" s="40" customFormat="1">
      <c r="A503" s="55"/>
      <c r="B503" s="31" t="s">
        <v>311</v>
      </c>
      <c r="C503" s="114"/>
      <c r="D503" s="149"/>
      <c r="E503" s="395"/>
      <c r="F503" s="370"/>
      <c r="I503" s="22"/>
      <c r="J503" s="22"/>
      <c r="K503" s="22"/>
      <c r="L503" s="22"/>
    </row>
    <row r="504" spans="1:12" s="40" customFormat="1">
      <c r="A504" s="55"/>
      <c r="B504" s="211"/>
      <c r="C504" s="135"/>
      <c r="D504" s="36"/>
      <c r="E504" s="369"/>
      <c r="F504" s="370"/>
      <c r="I504" s="22"/>
      <c r="J504" s="22"/>
      <c r="K504" s="22"/>
      <c r="L504" s="22"/>
    </row>
    <row r="505" spans="1:12" s="40" customFormat="1">
      <c r="A505" s="55"/>
      <c r="B505" s="211" t="s">
        <v>281</v>
      </c>
      <c r="C505" s="135"/>
      <c r="D505" s="36"/>
      <c r="E505" s="369"/>
      <c r="F505" s="370"/>
      <c r="I505" s="22"/>
      <c r="J505" s="22"/>
      <c r="K505" s="22"/>
      <c r="L505" s="22"/>
    </row>
    <row r="506" spans="1:12" ht="12.75" customHeight="1">
      <c r="A506" s="55"/>
      <c r="B506" s="21" t="s">
        <v>282</v>
      </c>
      <c r="C506" s="247" t="s">
        <v>19</v>
      </c>
      <c r="D506" s="21">
        <f>24.7*2</f>
        <v>49.4</v>
      </c>
      <c r="E506" s="371">
        <v>0</v>
      </c>
      <c r="F506" s="372">
        <f>+D506*E506</f>
        <v>0</v>
      </c>
      <c r="I506" s="24"/>
      <c r="J506" s="153"/>
      <c r="K506" s="66"/>
    </row>
    <row r="507" spans="1:12" s="40" customFormat="1">
      <c r="A507" s="55"/>
      <c r="B507" s="211"/>
      <c r="C507" s="135"/>
      <c r="D507" s="36"/>
      <c r="E507" s="369"/>
      <c r="F507" s="370"/>
      <c r="I507" s="22"/>
      <c r="J507" s="22"/>
      <c r="K507" s="22"/>
      <c r="L507" s="22"/>
    </row>
    <row r="508" spans="1:12" s="40" customFormat="1" ht="39.6">
      <c r="A508" s="55" t="s">
        <v>98</v>
      </c>
      <c r="B508" s="31" t="s">
        <v>309</v>
      </c>
      <c r="C508" s="135"/>
      <c r="D508" s="36"/>
      <c r="E508" s="369"/>
      <c r="F508" s="370"/>
      <c r="I508" s="22"/>
      <c r="J508" s="22"/>
      <c r="K508" s="22"/>
      <c r="L508" s="22"/>
    </row>
    <row r="509" spans="1:12" s="40" customFormat="1" ht="52.8">
      <c r="A509" s="55"/>
      <c r="B509" s="31" t="s">
        <v>310</v>
      </c>
      <c r="C509" s="135"/>
      <c r="D509" s="36"/>
      <c r="E509" s="369"/>
      <c r="F509" s="370"/>
      <c r="I509" s="22"/>
      <c r="J509" s="22"/>
      <c r="K509" s="22"/>
      <c r="L509" s="22"/>
    </row>
    <row r="510" spans="1:12" s="40" customFormat="1" ht="26.4">
      <c r="A510" s="55"/>
      <c r="B510" s="31" t="s">
        <v>91</v>
      </c>
      <c r="C510" s="114"/>
      <c r="D510" s="149"/>
      <c r="E510" s="395"/>
      <c r="F510" s="370"/>
      <c r="I510" s="22"/>
      <c r="J510" s="22"/>
      <c r="K510" s="22"/>
      <c r="L510" s="22"/>
    </row>
    <row r="511" spans="1:12" s="40" customFormat="1" ht="26.4">
      <c r="A511" s="55"/>
      <c r="B511" s="31" t="s">
        <v>312</v>
      </c>
      <c r="C511" s="114"/>
      <c r="D511" s="149"/>
      <c r="E511" s="395"/>
      <c r="F511" s="370"/>
      <c r="I511" s="22"/>
      <c r="J511" s="22"/>
      <c r="K511" s="22"/>
      <c r="L511" s="22"/>
    </row>
    <row r="512" spans="1:12" s="40" customFormat="1">
      <c r="A512" s="55"/>
      <c r="B512" s="211"/>
      <c r="C512" s="135"/>
      <c r="D512" s="36"/>
      <c r="E512" s="369"/>
      <c r="F512" s="370"/>
      <c r="I512" s="22"/>
      <c r="J512" s="22"/>
      <c r="K512" s="22"/>
      <c r="L512" s="22"/>
    </row>
    <row r="513" spans="1:12" ht="12.75" customHeight="1">
      <c r="A513" s="55"/>
      <c r="B513" s="21" t="s">
        <v>313</v>
      </c>
      <c r="C513" s="110"/>
      <c r="D513" s="21"/>
      <c r="E513" s="379"/>
      <c r="F513" s="372"/>
      <c r="I513" s="24"/>
      <c r="J513" s="153"/>
      <c r="K513" s="66"/>
    </row>
    <row r="514" spans="1:12" s="40" customFormat="1">
      <c r="A514" s="55"/>
      <c r="B514" s="170" t="s">
        <v>314</v>
      </c>
      <c r="C514" s="230" t="s">
        <v>19</v>
      </c>
      <c r="D514" s="231">
        <f>108.16+52*2+27.1+23.1</f>
        <v>262.36</v>
      </c>
      <c r="E514" s="396">
        <v>0</v>
      </c>
      <c r="F514" s="370">
        <f>+D514*E514</f>
        <v>0</v>
      </c>
      <c r="I514" s="22"/>
      <c r="J514" s="22"/>
      <c r="K514" s="22"/>
      <c r="L514" s="22"/>
    </row>
    <row r="515" spans="1:12" s="40" customFormat="1">
      <c r="A515" s="55"/>
      <c r="B515" s="170"/>
      <c r="C515" s="135"/>
      <c r="D515" s="36"/>
      <c r="E515" s="369"/>
      <c r="F515" s="370"/>
      <c r="I515" s="22"/>
      <c r="J515" s="22"/>
      <c r="K515" s="22"/>
      <c r="L515" s="22"/>
    </row>
    <row r="516" spans="1:12" s="40" customFormat="1" ht="39.6">
      <c r="A516" s="55" t="s">
        <v>100</v>
      </c>
      <c r="B516" s="75" t="s">
        <v>315</v>
      </c>
      <c r="C516" s="135"/>
      <c r="D516" s="36"/>
      <c r="E516" s="369"/>
      <c r="F516" s="370"/>
      <c r="I516" s="22"/>
      <c r="J516" s="22"/>
      <c r="K516" s="22"/>
      <c r="L516" s="22"/>
    </row>
    <row r="517" spans="1:12" s="40" customFormat="1" ht="52.8">
      <c r="A517" s="55"/>
      <c r="B517" s="75" t="s">
        <v>310</v>
      </c>
      <c r="C517" s="135"/>
      <c r="D517" s="36"/>
      <c r="E517" s="369"/>
      <c r="F517" s="370"/>
      <c r="I517" s="22"/>
      <c r="J517" s="22"/>
      <c r="K517" s="22"/>
      <c r="L517" s="22"/>
    </row>
    <row r="518" spans="1:12" s="40" customFormat="1" ht="26.4">
      <c r="A518" s="55"/>
      <c r="B518" s="75" t="s">
        <v>91</v>
      </c>
      <c r="C518" s="135"/>
      <c r="D518" s="36"/>
      <c r="E518" s="369"/>
      <c r="F518" s="370"/>
      <c r="I518" s="22"/>
      <c r="J518" s="22"/>
      <c r="K518" s="22"/>
      <c r="L518" s="22"/>
    </row>
    <row r="519" spans="1:12" s="40" customFormat="1" ht="26.4">
      <c r="A519" s="55"/>
      <c r="B519" s="75" t="s">
        <v>312</v>
      </c>
      <c r="C519" s="135"/>
      <c r="D519" s="36"/>
      <c r="E519" s="369"/>
      <c r="F519" s="370"/>
      <c r="I519" s="22"/>
      <c r="J519" s="22"/>
      <c r="K519" s="22"/>
      <c r="L519" s="22"/>
    </row>
    <row r="520" spans="1:12" s="40" customFormat="1">
      <c r="A520" s="55"/>
      <c r="B520" s="170"/>
      <c r="C520" s="135"/>
      <c r="D520" s="36"/>
      <c r="E520" s="369"/>
      <c r="F520" s="370"/>
      <c r="I520" s="22"/>
      <c r="J520" s="22"/>
      <c r="K520" s="22"/>
      <c r="L520" s="22"/>
    </row>
    <row r="521" spans="1:12" ht="12.75" customHeight="1">
      <c r="A521" s="55"/>
      <c r="B521" s="21" t="s">
        <v>316</v>
      </c>
      <c r="C521" s="110"/>
      <c r="D521" s="21"/>
      <c r="E521" s="379"/>
      <c r="F521" s="372"/>
      <c r="I521" s="24"/>
      <c r="J521" s="153"/>
      <c r="K521" s="66"/>
    </row>
    <row r="522" spans="1:12" s="40" customFormat="1">
      <c r="A522" s="55"/>
      <c r="B522" s="248" t="s">
        <v>317</v>
      </c>
      <c r="C522" s="135" t="s">
        <v>19</v>
      </c>
      <c r="D522" s="249">
        <f>24.2+12.8+24.7*2</f>
        <v>86.4</v>
      </c>
      <c r="E522" s="369">
        <v>0</v>
      </c>
      <c r="F522" s="370">
        <f>+D522*E522</f>
        <v>0</v>
      </c>
      <c r="I522" s="22"/>
      <c r="J522" s="22"/>
      <c r="K522" s="22"/>
      <c r="L522" s="22"/>
    </row>
    <row r="523" spans="1:12" s="40" customFormat="1">
      <c r="A523" s="55"/>
      <c r="B523" s="170"/>
      <c r="C523" s="230"/>
      <c r="D523" s="231"/>
      <c r="E523" s="396"/>
      <c r="F523" s="370"/>
      <c r="I523" s="22"/>
      <c r="J523" s="22"/>
      <c r="K523" s="22"/>
      <c r="L523" s="22"/>
    </row>
    <row r="524" spans="1:12" s="40" customFormat="1" ht="66">
      <c r="A524" s="55" t="s">
        <v>99</v>
      </c>
      <c r="B524" s="170" t="s">
        <v>318</v>
      </c>
      <c r="C524" s="230"/>
      <c r="D524" s="231"/>
      <c r="E524" s="396"/>
      <c r="F524" s="370"/>
      <c r="I524" s="22"/>
      <c r="J524" s="22"/>
      <c r="K524" s="22"/>
      <c r="L524" s="22"/>
    </row>
    <row r="525" spans="1:12" s="40" customFormat="1" ht="52.8">
      <c r="A525" s="55"/>
      <c r="B525" s="170" t="s">
        <v>94</v>
      </c>
      <c r="C525" s="230"/>
      <c r="D525" s="231"/>
      <c r="E525" s="396"/>
      <c r="F525" s="370"/>
      <c r="I525" s="22"/>
      <c r="J525" s="22"/>
      <c r="K525" s="22"/>
      <c r="L525" s="22"/>
    </row>
    <row r="526" spans="1:12" s="40" customFormat="1">
      <c r="A526" s="55"/>
      <c r="B526" s="170"/>
      <c r="C526" s="230"/>
      <c r="D526" s="231"/>
      <c r="E526" s="396"/>
      <c r="F526" s="370"/>
      <c r="I526" s="22"/>
      <c r="J526" s="22"/>
      <c r="K526" s="22"/>
      <c r="L526" s="22"/>
    </row>
    <row r="527" spans="1:12" s="40" customFormat="1" ht="26.4">
      <c r="A527" s="55"/>
      <c r="B527" s="170" t="s">
        <v>91</v>
      </c>
      <c r="C527" s="230"/>
      <c r="D527" s="231"/>
      <c r="E527" s="396"/>
      <c r="F527" s="370"/>
      <c r="I527" s="22"/>
      <c r="J527" s="22"/>
      <c r="K527" s="22"/>
      <c r="L527" s="22"/>
    </row>
    <row r="528" spans="1:12" s="40" customFormat="1">
      <c r="A528" s="55"/>
      <c r="B528" s="231" t="s">
        <v>22</v>
      </c>
      <c r="C528" s="247"/>
      <c r="D528" s="232"/>
      <c r="E528" s="371"/>
      <c r="F528" s="372"/>
      <c r="I528" s="22"/>
      <c r="J528" s="22"/>
      <c r="K528" s="22"/>
      <c r="L528" s="22"/>
    </row>
    <row r="529" spans="1:12" ht="12.75" customHeight="1">
      <c r="A529" s="288"/>
      <c r="B529" s="350"/>
      <c r="C529" s="334"/>
      <c r="D529" s="351"/>
      <c r="E529" s="374"/>
      <c r="F529" s="375"/>
      <c r="J529" s="76"/>
    </row>
    <row r="530" spans="1:12" s="40" customFormat="1" ht="26.4">
      <c r="A530" s="163" t="s">
        <v>631</v>
      </c>
      <c r="B530" s="25" t="s">
        <v>319</v>
      </c>
      <c r="C530" s="23"/>
      <c r="D530" s="66"/>
      <c r="E530" s="369"/>
      <c r="F530" s="370"/>
      <c r="I530" s="28"/>
      <c r="J530" s="76"/>
      <c r="K530" s="75"/>
      <c r="L530" s="22"/>
    </row>
    <row r="531" spans="1:12" s="40" customFormat="1">
      <c r="A531" s="163"/>
      <c r="B531" s="214" t="s">
        <v>321</v>
      </c>
      <c r="C531" s="23" t="s">
        <v>20</v>
      </c>
      <c r="D531" s="192">
        <f>34+22.75*2+10.2+9.65</f>
        <v>99.350000000000009</v>
      </c>
      <c r="E531" s="380">
        <v>0</v>
      </c>
      <c r="F531" s="372">
        <f>+D531*E531</f>
        <v>0</v>
      </c>
      <c r="I531" s="28"/>
      <c r="J531" s="76"/>
      <c r="K531" s="75"/>
      <c r="L531" s="22"/>
    </row>
    <row r="532" spans="1:12" s="40" customFormat="1">
      <c r="A532" s="163"/>
      <c r="B532" s="25"/>
      <c r="C532" s="23"/>
      <c r="D532" s="66"/>
      <c r="E532" s="369"/>
      <c r="F532" s="370"/>
      <c r="I532" s="28"/>
      <c r="J532" s="76"/>
      <c r="K532" s="75"/>
      <c r="L532" s="22"/>
    </row>
    <row r="533" spans="1:12" s="40" customFormat="1" ht="26.4">
      <c r="A533" s="163" t="s">
        <v>632</v>
      </c>
      <c r="B533" s="192" t="s">
        <v>320</v>
      </c>
      <c r="C533" s="23"/>
      <c r="D533" s="192"/>
      <c r="E533" s="369"/>
      <c r="F533" s="370"/>
      <c r="I533" s="22"/>
      <c r="J533" s="22"/>
      <c r="K533" s="22"/>
      <c r="L533" s="22"/>
    </row>
    <row r="534" spans="1:12" s="40" customFormat="1">
      <c r="A534" s="55"/>
      <c r="B534" s="192" t="s">
        <v>322</v>
      </c>
      <c r="C534" s="23" t="s">
        <v>20</v>
      </c>
      <c r="D534" s="192">
        <f>3.4+14.95+21.05*2</f>
        <v>60.45</v>
      </c>
      <c r="E534" s="380">
        <v>0</v>
      </c>
      <c r="F534" s="372">
        <f>+D534*E534</f>
        <v>0</v>
      </c>
      <c r="I534" s="22"/>
      <c r="J534" s="22"/>
      <c r="K534" s="22"/>
      <c r="L534" s="22"/>
    </row>
    <row r="535" spans="1:12" s="40" customFormat="1">
      <c r="A535" s="55"/>
      <c r="B535" s="25"/>
      <c r="C535" s="23"/>
      <c r="D535" s="66"/>
      <c r="E535" s="369"/>
      <c r="F535" s="370"/>
      <c r="I535" s="22"/>
      <c r="J535" s="22"/>
      <c r="K535" s="22"/>
      <c r="L535" s="22"/>
    </row>
    <row r="536" spans="1:12" s="40" customFormat="1" ht="66">
      <c r="A536" s="55" t="s">
        <v>528</v>
      </c>
      <c r="B536" s="22" t="s">
        <v>662</v>
      </c>
      <c r="C536" s="51"/>
      <c r="D536" s="59"/>
      <c r="E536" s="373"/>
      <c r="F536" s="372"/>
      <c r="I536" s="22"/>
      <c r="J536" s="22"/>
      <c r="K536" s="22"/>
      <c r="L536" s="22"/>
    </row>
    <row r="537" spans="1:12" s="40" customFormat="1" ht="52.8">
      <c r="A537" s="55"/>
      <c r="B537" s="22" t="s">
        <v>661</v>
      </c>
      <c r="C537" s="51"/>
      <c r="D537" s="59"/>
      <c r="E537" s="373"/>
      <c r="F537" s="372"/>
      <c r="I537" s="22"/>
      <c r="J537" s="22"/>
      <c r="K537" s="22"/>
      <c r="L537" s="22"/>
    </row>
    <row r="538" spans="1:12" s="40" customFormat="1" ht="52.8">
      <c r="A538" s="55"/>
      <c r="B538" s="22" t="s">
        <v>663</v>
      </c>
      <c r="C538" s="51"/>
      <c r="D538" s="59"/>
      <c r="E538" s="373"/>
      <c r="F538" s="372"/>
      <c r="I538" s="22"/>
      <c r="J538" s="22"/>
      <c r="K538" s="22"/>
      <c r="L538" s="22"/>
    </row>
    <row r="539" spans="1:12" s="40" customFormat="1">
      <c r="A539" s="55"/>
      <c r="B539" s="22" t="s">
        <v>22</v>
      </c>
      <c r="C539" s="51"/>
      <c r="D539" s="59"/>
      <c r="E539" s="373"/>
      <c r="F539" s="372"/>
      <c r="I539" s="22"/>
      <c r="J539" s="22"/>
      <c r="K539" s="22"/>
      <c r="L539" s="22"/>
    </row>
    <row r="540" spans="1:12" s="40" customFormat="1">
      <c r="A540" s="55"/>
      <c r="B540" s="22"/>
      <c r="C540" s="51"/>
      <c r="D540" s="59"/>
      <c r="E540" s="373"/>
      <c r="F540" s="372"/>
      <c r="I540" s="22"/>
      <c r="J540" s="22"/>
      <c r="K540" s="22"/>
      <c r="L540" s="22"/>
    </row>
    <row r="541" spans="1:12" s="40" customFormat="1" ht="26.4">
      <c r="A541" s="55"/>
      <c r="B541" s="234" t="s">
        <v>327</v>
      </c>
      <c r="C541" s="233" t="s">
        <v>19</v>
      </c>
      <c r="D541" s="243">
        <f>1.1*(1.28*4.52+2.6*0.51+0.14*(7.08+5.8+4.52+3.24))</f>
        <v>11.00132</v>
      </c>
      <c r="E541" s="371">
        <v>0</v>
      </c>
      <c r="F541" s="372">
        <f>+D541*E541</f>
        <v>0</v>
      </c>
      <c r="I541" s="22"/>
      <c r="J541" s="22"/>
      <c r="K541" s="22"/>
      <c r="L541" s="22"/>
    </row>
    <row r="542" spans="1:12" s="40" customFormat="1">
      <c r="A542" s="55"/>
      <c r="B542" s="26"/>
      <c r="C542" s="45"/>
      <c r="D542" s="27"/>
      <c r="E542" s="379"/>
      <c r="F542" s="372"/>
      <c r="I542" s="22"/>
      <c r="J542" s="22"/>
      <c r="K542" s="22"/>
      <c r="L542" s="22"/>
    </row>
    <row r="543" spans="1:12" s="40" customFormat="1" ht="39.6">
      <c r="A543" s="55" t="s">
        <v>667</v>
      </c>
      <c r="B543" s="75" t="s">
        <v>328</v>
      </c>
      <c r="C543" s="45"/>
      <c r="D543" s="27"/>
      <c r="E543" s="379"/>
      <c r="F543" s="372"/>
      <c r="I543" s="22"/>
      <c r="J543" s="22"/>
      <c r="K543" s="22"/>
      <c r="L543" s="22"/>
    </row>
    <row r="544" spans="1:12" s="40" customFormat="1" ht="92.4">
      <c r="A544" s="55"/>
      <c r="B544" s="26" t="s">
        <v>330</v>
      </c>
      <c r="C544" s="45"/>
      <c r="D544" s="27"/>
      <c r="E544" s="379"/>
      <c r="F544" s="372"/>
      <c r="I544" s="22"/>
      <c r="J544" s="22"/>
      <c r="K544" s="22"/>
      <c r="L544" s="22"/>
    </row>
    <row r="545" spans="1:12" s="40" customFormat="1" ht="39.6">
      <c r="A545" s="55"/>
      <c r="B545" s="26" t="s">
        <v>329</v>
      </c>
      <c r="C545" s="233"/>
      <c r="D545" s="27"/>
      <c r="E545" s="371"/>
      <c r="F545" s="372"/>
      <c r="I545" s="22"/>
      <c r="J545" s="22"/>
      <c r="K545" s="22"/>
      <c r="L545" s="22"/>
    </row>
    <row r="546" spans="1:12" s="40" customFormat="1" ht="105.6">
      <c r="A546" s="55"/>
      <c r="B546" s="26" t="s">
        <v>331</v>
      </c>
      <c r="C546" s="233"/>
      <c r="D546" s="27"/>
      <c r="E546" s="371"/>
      <c r="F546" s="372"/>
      <c r="I546" s="22"/>
      <c r="J546" s="22"/>
      <c r="K546" s="22"/>
      <c r="L546" s="22"/>
    </row>
    <row r="547" spans="1:12" s="40" customFormat="1" ht="26.4">
      <c r="A547" s="55"/>
      <c r="B547" s="26" t="s">
        <v>332</v>
      </c>
      <c r="C547" s="233"/>
      <c r="D547" s="27"/>
      <c r="E547" s="371"/>
      <c r="F547" s="372"/>
      <c r="I547" s="22"/>
      <c r="J547" s="22"/>
      <c r="K547" s="22"/>
      <c r="L547" s="22"/>
    </row>
    <row r="548" spans="1:12" s="40" customFormat="1">
      <c r="A548" s="55"/>
      <c r="B548" s="26"/>
      <c r="C548" s="51"/>
      <c r="D548" s="27"/>
      <c r="E548" s="373"/>
      <c r="F548" s="372"/>
      <c r="I548" s="22"/>
      <c r="J548" s="22"/>
      <c r="K548" s="22"/>
      <c r="L548" s="22"/>
    </row>
    <row r="549" spans="1:12" s="40" customFormat="1">
      <c r="A549" s="55"/>
      <c r="B549" s="26" t="s">
        <v>333</v>
      </c>
      <c r="C549" s="23" t="s">
        <v>19</v>
      </c>
      <c r="D549" s="27">
        <f>1.8*6.27+12*0.3*2.2+11*0.14*2.2</f>
        <v>22.594000000000001</v>
      </c>
      <c r="E549" s="373">
        <v>0</v>
      </c>
      <c r="F549" s="372">
        <f>+D549*E549</f>
        <v>0</v>
      </c>
      <c r="I549" s="22"/>
      <c r="J549" s="22"/>
      <c r="K549" s="22"/>
      <c r="L549" s="22"/>
    </row>
    <row r="550" spans="1:12" s="40" customFormat="1">
      <c r="A550" s="55"/>
      <c r="B550" s="26"/>
      <c r="C550" s="51"/>
      <c r="D550" s="27"/>
      <c r="E550" s="373"/>
      <c r="F550" s="372"/>
      <c r="I550" s="22"/>
      <c r="J550" s="22"/>
      <c r="K550" s="22"/>
      <c r="L550" s="22"/>
    </row>
    <row r="551" spans="1:12" s="40" customFormat="1" ht="39.6">
      <c r="A551" s="55" t="s">
        <v>668</v>
      </c>
      <c r="B551" s="26" t="s">
        <v>529</v>
      </c>
      <c r="C551" s="51"/>
      <c r="D551" s="27"/>
      <c r="E551" s="373"/>
      <c r="F551" s="372"/>
      <c r="I551" s="22"/>
      <c r="J551" s="22"/>
      <c r="K551" s="22"/>
      <c r="L551" s="22"/>
    </row>
    <row r="552" spans="1:12" s="40" customFormat="1" ht="52.8">
      <c r="A552" s="296"/>
      <c r="B552" s="300" t="s">
        <v>326</v>
      </c>
      <c r="C552" s="284"/>
      <c r="D552" s="291"/>
      <c r="E552" s="374"/>
      <c r="F552" s="375"/>
      <c r="I552" s="22"/>
      <c r="J552" s="22"/>
      <c r="K552" s="22"/>
      <c r="L552" s="22"/>
    </row>
    <row r="553" spans="1:12" s="40" customFormat="1" ht="52.8">
      <c r="A553" s="55"/>
      <c r="B553" s="22" t="s">
        <v>106</v>
      </c>
      <c r="C553" s="51"/>
      <c r="D553" s="27"/>
      <c r="E553" s="373"/>
      <c r="F553" s="372"/>
      <c r="I553" s="22"/>
      <c r="J553" s="22"/>
      <c r="K553" s="22"/>
      <c r="L553" s="22"/>
    </row>
    <row r="554" spans="1:12" s="40" customFormat="1" ht="79.2">
      <c r="A554" s="55"/>
      <c r="B554" s="22" t="s">
        <v>114</v>
      </c>
      <c r="C554" s="51"/>
      <c r="D554" s="27"/>
      <c r="E554" s="373"/>
      <c r="F554" s="372"/>
      <c r="I554" s="22"/>
      <c r="J554" s="22"/>
      <c r="K554" s="22"/>
      <c r="L554" s="22"/>
    </row>
    <row r="555" spans="1:12" s="40" customFormat="1" ht="52.8">
      <c r="A555" s="55"/>
      <c r="B555" s="22" t="s">
        <v>107</v>
      </c>
      <c r="C555" s="51"/>
      <c r="D555" s="27"/>
      <c r="E555" s="373"/>
      <c r="F555" s="372"/>
      <c r="I555" s="22"/>
      <c r="J555" s="22"/>
      <c r="K555" s="22"/>
      <c r="L555" s="22"/>
    </row>
    <row r="556" spans="1:12" s="40" customFormat="1" ht="92.4">
      <c r="A556" s="55"/>
      <c r="B556" s="22" t="s">
        <v>108</v>
      </c>
      <c r="C556" s="233"/>
      <c r="D556" s="27"/>
      <c r="E556" s="371"/>
      <c r="F556" s="372"/>
      <c r="I556" s="22"/>
      <c r="J556" s="22"/>
      <c r="K556" s="22"/>
      <c r="L556" s="22"/>
    </row>
    <row r="557" spans="1:12" s="40" customFormat="1" ht="66">
      <c r="A557" s="55"/>
      <c r="B557" s="22" t="s">
        <v>109</v>
      </c>
      <c r="C557" s="45"/>
      <c r="D557" s="27"/>
      <c r="E557" s="379"/>
      <c r="F557" s="372"/>
      <c r="I557" s="22"/>
      <c r="J557" s="22"/>
      <c r="K557" s="22"/>
      <c r="L557" s="22"/>
    </row>
    <row r="558" spans="1:12" s="40" customFormat="1" ht="39.6">
      <c r="A558" s="55"/>
      <c r="B558" s="22" t="s">
        <v>110</v>
      </c>
      <c r="C558" s="45"/>
      <c r="D558" s="27"/>
      <c r="E558" s="379"/>
      <c r="F558" s="372"/>
      <c r="I558" s="22"/>
      <c r="J558" s="22"/>
      <c r="K558" s="22"/>
      <c r="L558" s="22"/>
    </row>
    <row r="559" spans="1:12" s="40" customFormat="1">
      <c r="A559" s="55"/>
      <c r="B559" s="22" t="s">
        <v>111</v>
      </c>
      <c r="C559" s="45"/>
      <c r="D559" s="27"/>
      <c r="E559" s="379"/>
      <c r="F559" s="372"/>
      <c r="I559" s="22"/>
      <c r="J559" s="22"/>
      <c r="K559" s="22"/>
      <c r="L559" s="22"/>
    </row>
    <row r="560" spans="1:12" s="40" customFormat="1">
      <c r="A560" s="55"/>
      <c r="B560" s="26"/>
      <c r="C560" s="45"/>
      <c r="D560" s="27"/>
      <c r="E560" s="379"/>
      <c r="F560" s="372"/>
      <c r="I560" s="22"/>
      <c r="J560" s="22"/>
      <c r="K560" s="22"/>
      <c r="L560" s="22"/>
    </row>
    <row r="561" spans="1:12" s="40" customFormat="1">
      <c r="A561" s="55"/>
      <c r="B561" s="26" t="s">
        <v>530</v>
      </c>
      <c r="C561" s="45" t="s">
        <v>19</v>
      </c>
      <c r="D561" s="27">
        <f>13*0.31*2.2+1*2.2+0.51*2.2</f>
        <v>12.188000000000002</v>
      </c>
      <c r="E561" s="379">
        <v>0</v>
      </c>
      <c r="F561" s="372">
        <f>+D561*E561</f>
        <v>0</v>
      </c>
      <c r="I561" s="22"/>
      <c r="J561" s="22"/>
      <c r="K561" s="22"/>
      <c r="L561" s="22"/>
    </row>
    <row r="562" spans="1:12" s="40" customFormat="1" ht="13.8" thickBot="1">
      <c r="A562" s="55"/>
      <c r="B562" s="26"/>
      <c r="C562" s="45"/>
      <c r="D562" s="27"/>
      <c r="E562" s="379"/>
      <c r="F562" s="372"/>
      <c r="I562" s="22"/>
      <c r="J562" s="22"/>
      <c r="K562" s="22"/>
      <c r="L562" s="22"/>
    </row>
    <row r="563" spans="1:12" ht="15" customHeight="1" thickTop="1" thickBot="1">
      <c r="A563" s="126" t="str">
        <f>A499</f>
        <v>7.</v>
      </c>
      <c r="B563" s="14" t="s">
        <v>43</v>
      </c>
      <c r="C563" s="116"/>
      <c r="D563" s="108"/>
      <c r="E563" s="382"/>
      <c r="F563" s="383">
        <f>SUM(F504:F562)</f>
        <v>0</v>
      </c>
      <c r="I563" s="75"/>
    </row>
    <row r="564" spans="1:12" ht="15" customHeight="1" thickTop="1" thickBot="1">
      <c r="A564" s="127" t="s">
        <v>31</v>
      </c>
      <c r="B564" s="69" t="s">
        <v>510</v>
      </c>
      <c r="C564" s="72"/>
      <c r="D564" s="70"/>
      <c r="E564" s="376"/>
      <c r="F564" s="378"/>
    </row>
    <row r="565" spans="1:12" s="40" customFormat="1" ht="13.8" thickTop="1">
      <c r="A565" s="55"/>
      <c r="B565" s="43"/>
      <c r="C565" s="23"/>
      <c r="D565" s="27"/>
      <c r="E565" s="380"/>
      <c r="F565" s="372"/>
      <c r="I565" s="75"/>
      <c r="J565" s="22"/>
      <c r="K565" s="22"/>
      <c r="L565" s="22"/>
    </row>
    <row r="566" spans="1:12" s="40" customFormat="1" ht="15">
      <c r="A566" s="55"/>
      <c r="B566" s="161" t="s">
        <v>24</v>
      </c>
      <c r="C566" s="51"/>
      <c r="D566" s="27"/>
      <c r="E566" s="373"/>
      <c r="F566" s="372"/>
      <c r="I566" s="75"/>
      <c r="J566" s="22"/>
      <c r="K566" s="22"/>
      <c r="L566" s="22"/>
    </row>
    <row r="567" spans="1:12" s="40" customFormat="1" ht="92.4">
      <c r="A567" s="55"/>
      <c r="B567" s="162" t="s">
        <v>575</v>
      </c>
      <c r="C567" s="51"/>
      <c r="D567" s="27"/>
      <c r="E567" s="373"/>
      <c r="F567" s="372"/>
      <c r="I567" s="75"/>
      <c r="J567" s="22"/>
      <c r="K567" s="22"/>
      <c r="L567" s="22"/>
    </row>
    <row r="568" spans="1:12" s="40" customFormat="1" ht="39.6">
      <c r="A568" s="55"/>
      <c r="B568" s="162" t="s">
        <v>568</v>
      </c>
      <c r="C568" s="51"/>
      <c r="D568" s="27"/>
      <c r="E568" s="373"/>
      <c r="F568" s="372"/>
      <c r="I568" s="75"/>
      <c r="J568" s="22"/>
      <c r="K568" s="22"/>
      <c r="L568" s="22"/>
    </row>
    <row r="569" spans="1:12" s="40" customFormat="1" ht="52.8">
      <c r="A569" s="55"/>
      <c r="B569" s="162" t="s">
        <v>569</v>
      </c>
      <c r="C569" s="51"/>
      <c r="D569" s="27"/>
      <c r="E569" s="373"/>
      <c r="F569" s="372"/>
      <c r="I569" s="75"/>
      <c r="J569" s="22"/>
      <c r="K569" s="22"/>
      <c r="L569" s="22"/>
    </row>
    <row r="570" spans="1:12" s="40" customFormat="1" ht="92.4">
      <c r="A570" s="296"/>
      <c r="B570" s="352" t="s">
        <v>570</v>
      </c>
      <c r="C570" s="284"/>
      <c r="D570" s="291"/>
      <c r="E570" s="374"/>
      <c r="F570" s="375"/>
      <c r="I570" s="75"/>
      <c r="J570" s="22"/>
      <c r="K570" s="22"/>
      <c r="L570" s="22"/>
    </row>
    <row r="571" spans="1:12" s="40" customFormat="1" ht="39.6">
      <c r="A571" s="55"/>
      <c r="B571" s="162" t="s">
        <v>571</v>
      </c>
      <c r="C571" s="51"/>
      <c r="D571" s="27"/>
      <c r="E571" s="373"/>
      <c r="F571" s="372"/>
      <c r="I571" s="75"/>
      <c r="J571" s="22"/>
      <c r="K571" s="22"/>
      <c r="L571" s="22"/>
    </row>
    <row r="572" spans="1:12" s="40" customFormat="1" ht="92.4">
      <c r="A572" s="55"/>
      <c r="B572" s="162" t="s">
        <v>576</v>
      </c>
      <c r="C572" s="51"/>
      <c r="D572" s="27"/>
      <c r="E572" s="373"/>
      <c r="F572" s="372"/>
      <c r="I572" s="75"/>
      <c r="J572" s="22"/>
      <c r="K572" s="22"/>
      <c r="L572" s="22"/>
    </row>
    <row r="573" spans="1:12" s="40" customFormat="1" ht="79.2">
      <c r="A573" s="55"/>
      <c r="B573" s="250" t="s">
        <v>572</v>
      </c>
      <c r="C573" s="233"/>
      <c r="D573" s="27"/>
      <c r="E573" s="371"/>
      <c r="F573" s="372"/>
      <c r="I573" s="75"/>
      <c r="J573" s="22"/>
      <c r="K573" s="22"/>
      <c r="L573" s="22"/>
    </row>
    <row r="574" spans="1:12" s="40" customFormat="1" ht="39.6">
      <c r="A574" s="55"/>
      <c r="B574" s="251" t="s">
        <v>573</v>
      </c>
      <c r="C574" s="233"/>
      <c r="D574" s="27"/>
      <c r="E574" s="371"/>
      <c r="F574" s="372"/>
      <c r="I574" s="75"/>
      <c r="J574" s="22"/>
      <c r="K574" s="22"/>
      <c r="L574" s="22"/>
    </row>
    <row r="575" spans="1:12" s="40" customFormat="1" ht="39.6">
      <c r="A575" s="55"/>
      <c r="B575" s="162" t="s">
        <v>574</v>
      </c>
      <c r="C575" s="233"/>
      <c r="D575" s="27"/>
      <c r="E575" s="371"/>
      <c r="F575" s="372"/>
      <c r="I575" s="75"/>
      <c r="J575" s="22"/>
      <c r="K575" s="22"/>
      <c r="L575" s="22"/>
    </row>
    <row r="576" spans="1:12" s="40" customFormat="1">
      <c r="A576" s="55"/>
      <c r="B576" s="326"/>
      <c r="C576" s="45"/>
      <c r="D576" s="27"/>
      <c r="E576" s="379"/>
      <c r="F576" s="372"/>
      <c r="I576" s="75"/>
      <c r="J576" s="22"/>
      <c r="K576" s="22"/>
      <c r="L576" s="22"/>
    </row>
    <row r="577" spans="1:12" s="40" customFormat="1" ht="66">
      <c r="A577" s="55" t="s">
        <v>101</v>
      </c>
      <c r="B577" s="203" t="s">
        <v>531</v>
      </c>
      <c r="C577" s="45"/>
      <c r="D577" s="27"/>
      <c r="E577" s="379"/>
      <c r="F577" s="372"/>
      <c r="I577" s="75"/>
      <c r="J577" s="22"/>
      <c r="K577" s="22"/>
      <c r="L577" s="22"/>
    </row>
    <row r="578" spans="1:12" s="40" customFormat="1">
      <c r="A578" s="55"/>
      <c r="B578" s="203"/>
      <c r="C578" s="45"/>
      <c r="D578" s="27"/>
      <c r="E578" s="379"/>
      <c r="F578" s="372"/>
      <c r="I578" s="75"/>
      <c r="J578" s="22"/>
      <c r="K578" s="22"/>
      <c r="L578" s="22"/>
    </row>
    <row r="579" spans="1:12" s="40" customFormat="1" ht="66">
      <c r="A579" s="55"/>
      <c r="B579" s="203" t="s">
        <v>532</v>
      </c>
      <c r="C579" s="233"/>
      <c r="D579" s="27"/>
      <c r="E579" s="371"/>
      <c r="F579" s="372"/>
      <c r="I579" s="75"/>
      <c r="J579" s="22"/>
      <c r="K579" s="22"/>
      <c r="L579" s="22"/>
    </row>
    <row r="580" spans="1:12" s="40" customFormat="1" ht="66">
      <c r="A580" s="55"/>
      <c r="B580" s="215" t="s">
        <v>533</v>
      </c>
      <c r="C580" s="23"/>
      <c r="D580" s="27"/>
      <c r="E580" s="380"/>
      <c r="F580" s="372"/>
      <c r="I580" s="22"/>
      <c r="J580" s="22"/>
      <c r="K580" s="22"/>
      <c r="L580" s="22"/>
    </row>
    <row r="581" spans="1:12" s="40" customFormat="1" ht="90.6" customHeight="1">
      <c r="A581" s="55"/>
      <c r="B581" s="215" t="s">
        <v>739</v>
      </c>
      <c r="C581" s="51"/>
      <c r="D581" s="27"/>
      <c r="E581" s="373"/>
      <c r="F581" s="372"/>
      <c r="I581" s="168"/>
      <c r="J581" s="22"/>
      <c r="K581" s="22"/>
      <c r="L581" s="22"/>
    </row>
    <row r="582" spans="1:12" s="40" customFormat="1" ht="79.2">
      <c r="A582" s="55"/>
      <c r="B582" s="215" t="s">
        <v>534</v>
      </c>
      <c r="C582" s="23"/>
      <c r="D582" s="27"/>
      <c r="E582" s="380"/>
      <c r="F582" s="372"/>
      <c r="I582" s="75"/>
      <c r="J582" s="22"/>
      <c r="K582" s="22"/>
      <c r="L582" s="22"/>
    </row>
    <row r="583" spans="1:12" s="40" customFormat="1" ht="92.4">
      <c r="A583" s="296"/>
      <c r="B583" s="327" t="s">
        <v>526</v>
      </c>
      <c r="C583" s="284"/>
      <c r="D583" s="291"/>
      <c r="E583" s="374"/>
      <c r="F583" s="375"/>
      <c r="I583" s="75"/>
      <c r="J583" s="22"/>
      <c r="K583" s="22"/>
      <c r="L583" s="22"/>
    </row>
    <row r="584" spans="1:12" s="40" customFormat="1" ht="39.6">
      <c r="A584" s="55"/>
      <c r="B584" s="215" t="s">
        <v>527</v>
      </c>
      <c r="C584" s="23"/>
      <c r="D584" s="27"/>
      <c r="E584" s="380"/>
      <c r="F584" s="372"/>
      <c r="I584" s="75"/>
      <c r="J584" s="22"/>
      <c r="K584" s="22"/>
      <c r="L584" s="22"/>
    </row>
    <row r="585" spans="1:12" s="40" customFormat="1" ht="52.8">
      <c r="A585" s="55"/>
      <c r="B585" s="215" t="s">
        <v>567</v>
      </c>
      <c r="C585" s="23"/>
      <c r="D585" s="65"/>
      <c r="E585" s="380"/>
      <c r="F585" s="372"/>
      <c r="I585" s="75"/>
      <c r="J585" s="22"/>
      <c r="K585" s="22"/>
      <c r="L585" s="22"/>
    </row>
    <row r="586" spans="1:12" s="40" customFormat="1" ht="39.6">
      <c r="A586" s="55"/>
      <c r="B586" s="215" t="s">
        <v>587</v>
      </c>
      <c r="C586" s="51"/>
      <c r="D586" s="65"/>
      <c r="E586" s="373"/>
      <c r="F586" s="372"/>
      <c r="I586" s="75"/>
      <c r="J586" s="22"/>
      <c r="K586" s="22"/>
      <c r="L586" s="22"/>
    </row>
    <row r="587" spans="1:12" s="40" customFormat="1" ht="13.8" customHeight="1">
      <c r="A587" s="55"/>
      <c r="B587" s="203" t="s">
        <v>588</v>
      </c>
      <c r="C587" s="233"/>
      <c r="D587" s="301"/>
      <c r="E587" s="371"/>
      <c r="F587" s="372"/>
      <c r="I587" s="75"/>
      <c r="J587" s="22"/>
      <c r="K587" s="22"/>
      <c r="L587" s="22"/>
    </row>
    <row r="588" spans="1:12" s="40" customFormat="1">
      <c r="A588" s="55"/>
      <c r="B588" s="203"/>
      <c r="C588" s="233"/>
      <c r="D588" s="301"/>
      <c r="E588" s="371"/>
      <c r="F588" s="372"/>
      <c r="I588" s="75"/>
      <c r="J588" s="22"/>
      <c r="K588" s="22"/>
      <c r="L588" s="22"/>
    </row>
    <row r="589" spans="1:12" s="40" customFormat="1" ht="26.4">
      <c r="A589" s="54" t="s">
        <v>535</v>
      </c>
      <c r="B589" s="24" t="s">
        <v>730</v>
      </c>
      <c r="C589" s="233" t="s">
        <v>12</v>
      </c>
      <c r="D589" s="123">
        <v>7</v>
      </c>
      <c r="E589" s="371">
        <v>0</v>
      </c>
      <c r="F589" s="372">
        <f>+D589*E589</f>
        <v>0</v>
      </c>
      <c r="I589" s="75"/>
      <c r="J589" s="22"/>
      <c r="K589" s="22"/>
      <c r="L589" s="22"/>
    </row>
    <row r="590" spans="1:12" s="40" customFormat="1">
      <c r="A590" s="53"/>
      <c r="B590" s="76"/>
      <c r="C590" s="233"/>
      <c r="D590" s="123"/>
      <c r="E590" s="371"/>
      <c r="F590" s="372"/>
      <c r="I590" s="75"/>
      <c r="J590" s="22"/>
      <c r="K590" s="22"/>
      <c r="L590" s="22"/>
    </row>
    <row r="591" spans="1:12" s="40" customFormat="1" ht="26.4">
      <c r="A591" s="54" t="s">
        <v>536</v>
      </c>
      <c r="B591" s="24" t="s">
        <v>706</v>
      </c>
      <c r="C591" s="233" t="s">
        <v>12</v>
      </c>
      <c r="D591" s="123">
        <v>11</v>
      </c>
      <c r="E591" s="371">
        <v>0</v>
      </c>
      <c r="F591" s="372">
        <f>+D591*E591</f>
        <v>0</v>
      </c>
      <c r="I591" s="75"/>
      <c r="J591" s="22"/>
      <c r="K591" s="22"/>
      <c r="L591" s="22"/>
    </row>
    <row r="592" spans="1:12" s="40" customFormat="1">
      <c r="A592" s="53"/>
      <c r="B592" s="24"/>
      <c r="C592" s="233"/>
      <c r="D592" s="123"/>
      <c r="E592" s="371"/>
      <c r="F592" s="372"/>
      <c r="I592" s="75"/>
      <c r="J592" s="22"/>
      <c r="K592" s="22"/>
      <c r="L592" s="22"/>
    </row>
    <row r="593" spans="1:12" s="40" customFormat="1" ht="26.4">
      <c r="A593" s="54" t="s">
        <v>537</v>
      </c>
      <c r="B593" s="24" t="s">
        <v>731</v>
      </c>
      <c r="C593" s="233" t="s">
        <v>12</v>
      </c>
      <c r="D593" s="123">
        <v>10</v>
      </c>
      <c r="E593" s="371">
        <v>0</v>
      </c>
      <c r="F593" s="372">
        <f>+D593*E593</f>
        <v>0</v>
      </c>
      <c r="I593" s="75"/>
      <c r="J593" s="22"/>
      <c r="K593" s="22"/>
      <c r="L593" s="22"/>
    </row>
    <row r="594" spans="1:12" s="40" customFormat="1">
      <c r="A594" s="53"/>
      <c r="B594" s="24"/>
      <c r="C594" s="45"/>
      <c r="D594" s="123"/>
      <c r="E594" s="379"/>
      <c r="F594" s="372"/>
      <c r="I594" s="75"/>
      <c r="J594" s="22"/>
      <c r="K594" s="22"/>
      <c r="L594" s="22"/>
    </row>
    <row r="595" spans="1:12" s="40" customFormat="1" ht="26.4">
      <c r="A595" s="54" t="s">
        <v>538</v>
      </c>
      <c r="B595" s="24" t="s">
        <v>708</v>
      </c>
      <c r="C595" s="45" t="s">
        <v>12</v>
      </c>
      <c r="D595" s="123">
        <v>1</v>
      </c>
      <c r="E595" s="379">
        <v>0</v>
      </c>
      <c r="F595" s="372">
        <f>+D595*E595</f>
        <v>0</v>
      </c>
      <c r="I595" s="75"/>
      <c r="J595" s="22"/>
      <c r="K595" s="22"/>
      <c r="L595" s="22"/>
    </row>
    <row r="596" spans="1:12" s="40" customFormat="1">
      <c r="A596" s="53"/>
      <c r="B596" s="24"/>
      <c r="C596" s="45"/>
      <c r="D596" s="123"/>
      <c r="E596" s="379"/>
      <c r="F596" s="372"/>
      <c r="I596" s="75"/>
      <c r="J596" s="22"/>
      <c r="K596" s="22"/>
      <c r="L596" s="22"/>
    </row>
    <row r="597" spans="1:12" s="40" customFormat="1" ht="26.4">
      <c r="A597" s="54" t="s">
        <v>539</v>
      </c>
      <c r="B597" s="24" t="s">
        <v>732</v>
      </c>
      <c r="C597" s="45" t="s">
        <v>12</v>
      </c>
      <c r="D597" s="123">
        <v>8</v>
      </c>
      <c r="E597" s="379">
        <v>0</v>
      </c>
      <c r="F597" s="372">
        <f>+D597*E597</f>
        <v>0</v>
      </c>
      <c r="I597" s="75"/>
      <c r="J597" s="22"/>
      <c r="K597" s="22"/>
      <c r="L597" s="22"/>
    </row>
    <row r="598" spans="1:12" s="40" customFormat="1">
      <c r="A598" s="53"/>
      <c r="B598" s="24"/>
      <c r="C598" s="45"/>
      <c r="D598" s="123"/>
      <c r="E598" s="379"/>
      <c r="F598" s="372"/>
      <c r="I598" s="75"/>
      <c r="J598" s="22"/>
      <c r="K598" s="22"/>
      <c r="L598" s="22"/>
    </row>
    <row r="599" spans="1:12" s="40" customFormat="1" ht="26.4">
      <c r="A599" s="54" t="s">
        <v>540</v>
      </c>
      <c r="B599" s="24" t="s">
        <v>709</v>
      </c>
      <c r="C599" s="45" t="s">
        <v>12</v>
      </c>
      <c r="D599" s="123">
        <v>2</v>
      </c>
      <c r="E599" s="379">
        <v>0</v>
      </c>
      <c r="F599" s="372">
        <f>+D599*E599</f>
        <v>0</v>
      </c>
      <c r="I599" s="75"/>
      <c r="J599" s="22"/>
      <c r="K599" s="22"/>
      <c r="L599" s="22"/>
    </row>
    <row r="600" spans="1:12" s="40" customFormat="1">
      <c r="A600" s="53"/>
      <c r="B600" s="24"/>
      <c r="C600" s="45"/>
      <c r="D600" s="123"/>
      <c r="E600" s="379"/>
      <c r="F600" s="372"/>
      <c r="I600" s="75"/>
      <c r="J600" s="22"/>
      <c r="K600" s="22"/>
      <c r="L600" s="22"/>
    </row>
    <row r="601" spans="1:12" s="40" customFormat="1" ht="26.4">
      <c r="A601" s="160" t="s">
        <v>541</v>
      </c>
      <c r="B601" s="24" t="s">
        <v>710</v>
      </c>
      <c r="C601" s="45" t="s">
        <v>12</v>
      </c>
      <c r="D601" s="123">
        <v>32</v>
      </c>
      <c r="E601" s="379">
        <v>0</v>
      </c>
      <c r="F601" s="372">
        <f>+D601*E601</f>
        <v>0</v>
      </c>
      <c r="I601" s="75"/>
      <c r="J601" s="22"/>
      <c r="K601" s="22"/>
      <c r="L601" s="22"/>
    </row>
    <row r="602" spans="1:12" s="40" customFormat="1">
      <c r="A602" s="53"/>
      <c r="B602" s="76"/>
      <c r="C602" s="233"/>
      <c r="D602" s="123"/>
      <c r="E602" s="371"/>
      <c r="F602" s="372"/>
      <c r="I602" s="75"/>
      <c r="J602" s="22"/>
      <c r="K602" s="22"/>
      <c r="L602" s="22"/>
    </row>
    <row r="603" spans="1:12" s="40" customFormat="1" ht="26.4">
      <c r="A603" s="54" t="s">
        <v>542</v>
      </c>
      <c r="B603" s="24" t="s">
        <v>733</v>
      </c>
      <c r="C603" s="233" t="s">
        <v>12</v>
      </c>
      <c r="D603" s="123">
        <v>4</v>
      </c>
      <c r="E603" s="371">
        <v>0</v>
      </c>
      <c r="F603" s="372">
        <f>+D603*E603</f>
        <v>0</v>
      </c>
      <c r="G603" s="22"/>
      <c r="I603" s="75"/>
      <c r="J603" s="22"/>
      <c r="K603" s="22"/>
      <c r="L603" s="22"/>
    </row>
    <row r="604" spans="1:12" s="40" customFormat="1">
      <c r="A604" s="53"/>
      <c r="B604" s="24"/>
      <c r="C604" s="233"/>
      <c r="D604" s="123"/>
      <c r="E604" s="371"/>
      <c r="F604" s="372"/>
      <c r="G604" s="22"/>
      <c r="I604" s="75"/>
      <c r="J604" s="22"/>
      <c r="K604" s="22"/>
      <c r="L604" s="22"/>
    </row>
    <row r="605" spans="1:12" s="40" customFormat="1" ht="26.4">
      <c r="A605" s="54" t="s">
        <v>543</v>
      </c>
      <c r="B605" s="24" t="s">
        <v>734</v>
      </c>
      <c r="C605" s="51" t="s">
        <v>12</v>
      </c>
      <c r="D605" s="123">
        <v>3</v>
      </c>
      <c r="E605" s="373">
        <v>0</v>
      </c>
      <c r="F605" s="372">
        <f>+D605*E605</f>
        <v>0</v>
      </c>
      <c r="I605" s="75"/>
      <c r="J605" s="22"/>
      <c r="K605" s="22"/>
      <c r="L605" s="22"/>
    </row>
    <row r="606" spans="1:12" s="40" customFormat="1">
      <c r="A606" s="53"/>
      <c r="B606" s="24"/>
      <c r="C606" s="51"/>
      <c r="D606" s="123"/>
      <c r="E606" s="373"/>
      <c r="F606" s="372"/>
      <c r="I606" s="75"/>
      <c r="J606" s="22"/>
      <c r="K606" s="22"/>
      <c r="L606" s="22"/>
    </row>
    <row r="607" spans="1:12" s="40" customFormat="1" ht="26.4">
      <c r="A607" s="54" t="s">
        <v>544</v>
      </c>
      <c r="B607" s="24" t="s">
        <v>735</v>
      </c>
      <c r="C607" s="51" t="s">
        <v>12</v>
      </c>
      <c r="D607" s="123">
        <v>3</v>
      </c>
      <c r="E607" s="373">
        <v>0</v>
      </c>
      <c r="F607" s="372">
        <f>+D607*E607</f>
        <v>0</v>
      </c>
      <c r="I607" s="75"/>
      <c r="J607" s="22"/>
      <c r="K607" s="22"/>
      <c r="L607" s="22"/>
    </row>
    <row r="608" spans="1:12" s="40" customFormat="1">
      <c r="A608" s="53"/>
      <c r="B608" s="24"/>
      <c r="C608" s="51"/>
      <c r="D608" s="123"/>
      <c r="E608" s="373"/>
      <c r="F608" s="372"/>
      <c r="I608" s="75"/>
      <c r="J608" s="22"/>
      <c r="K608" s="22"/>
      <c r="L608" s="22"/>
    </row>
    <row r="609" spans="1:12" s="40" customFormat="1" ht="26.4">
      <c r="A609" s="54" t="s">
        <v>545</v>
      </c>
      <c r="B609" s="24" t="s">
        <v>736</v>
      </c>
      <c r="C609" s="51" t="s">
        <v>12</v>
      </c>
      <c r="D609" s="123">
        <v>1</v>
      </c>
      <c r="E609" s="373">
        <v>0</v>
      </c>
      <c r="F609" s="372">
        <f>+D609*E609</f>
        <v>0</v>
      </c>
      <c r="I609" s="75"/>
      <c r="J609" s="22"/>
      <c r="K609" s="22"/>
      <c r="L609" s="22"/>
    </row>
    <row r="610" spans="1:12" s="40" customFormat="1">
      <c r="A610" s="53"/>
      <c r="B610" s="24"/>
      <c r="C610" s="51"/>
      <c r="D610" s="123"/>
      <c r="E610" s="373"/>
      <c r="F610" s="372"/>
      <c r="I610" s="75"/>
      <c r="J610" s="22"/>
      <c r="K610" s="22"/>
      <c r="L610" s="22"/>
    </row>
    <row r="611" spans="1:12" s="40" customFormat="1" ht="26.4">
      <c r="A611" s="54" t="s">
        <v>546</v>
      </c>
      <c r="B611" s="24" t="s">
        <v>723</v>
      </c>
      <c r="C611" s="51" t="s">
        <v>12</v>
      </c>
      <c r="D611" s="123">
        <v>9</v>
      </c>
      <c r="E611" s="373">
        <v>0</v>
      </c>
      <c r="F611" s="372">
        <f>+D611*E611</f>
        <v>0</v>
      </c>
      <c r="I611" s="75"/>
      <c r="J611" s="22"/>
      <c r="K611" s="22"/>
      <c r="L611" s="22"/>
    </row>
    <row r="612" spans="1:12" s="40" customFormat="1">
      <c r="A612" s="53"/>
      <c r="B612" s="24"/>
      <c r="C612" s="51"/>
      <c r="D612" s="123"/>
      <c r="E612" s="373"/>
      <c r="F612" s="372"/>
      <c r="I612" s="75"/>
      <c r="J612" s="22"/>
      <c r="K612" s="22"/>
      <c r="L612" s="22"/>
    </row>
    <row r="613" spans="1:12" s="40" customFormat="1" ht="26.4">
      <c r="A613" s="54" t="s">
        <v>547</v>
      </c>
      <c r="B613" s="24" t="s">
        <v>718</v>
      </c>
      <c r="C613" s="51" t="s">
        <v>12</v>
      </c>
      <c r="D613" s="123">
        <v>11</v>
      </c>
      <c r="E613" s="373">
        <v>0</v>
      </c>
      <c r="F613" s="372">
        <f>+D613*E613</f>
        <v>0</v>
      </c>
      <c r="I613" s="75"/>
      <c r="J613" s="22"/>
      <c r="K613" s="22"/>
      <c r="L613" s="22"/>
    </row>
    <row r="614" spans="1:12" s="40" customFormat="1">
      <c r="A614" s="53"/>
      <c r="B614" s="24"/>
      <c r="C614" s="51"/>
      <c r="D614" s="123"/>
      <c r="E614" s="373"/>
      <c r="F614" s="372"/>
      <c r="I614" s="75"/>
      <c r="J614" s="22"/>
      <c r="K614" s="22"/>
      <c r="L614" s="22"/>
    </row>
    <row r="615" spans="1:12" s="40" customFormat="1" ht="26.4">
      <c r="A615" s="54" t="s">
        <v>548</v>
      </c>
      <c r="B615" s="24" t="s">
        <v>719</v>
      </c>
      <c r="C615" s="51" t="s">
        <v>12</v>
      </c>
      <c r="D615" s="123">
        <v>1</v>
      </c>
      <c r="E615" s="373">
        <v>0</v>
      </c>
      <c r="F615" s="372">
        <f>+D615*E615</f>
        <v>0</v>
      </c>
      <c r="I615" s="75"/>
      <c r="J615" s="22"/>
      <c r="K615" s="22"/>
      <c r="L615" s="22"/>
    </row>
    <row r="616" spans="1:12" s="40" customFormat="1">
      <c r="A616" s="53"/>
      <c r="B616" s="24"/>
      <c r="C616" s="51"/>
      <c r="D616" s="123"/>
      <c r="E616" s="373"/>
      <c r="F616" s="372"/>
      <c r="I616" s="75"/>
      <c r="J616" s="22"/>
      <c r="K616" s="22"/>
      <c r="L616" s="22"/>
    </row>
    <row r="617" spans="1:12" s="40" customFormat="1" ht="26.4">
      <c r="A617" s="54" t="s">
        <v>549</v>
      </c>
      <c r="B617" s="24" t="s">
        <v>720</v>
      </c>
      <c r="C617" s="51" t="s">
        <v>12</v>
      </c>
      <c r="D617" s="123">
        <v>6</v>
      </c>
      <c r="E617" s="373">
        <v>0</v>
      </c>
      <c r="F617" s="372">
        <f>+D617*E617</f>
        <v>0</v>
      </c>
      <c r="I617" s="75"/>
      <c r="J617" s="22"/>
      <c r="K617" s="22"/>
      <c r="L617" s="22"/>
    </row>
    <row r="618" spans="1:12" s="40" customFormat="1">
      <c r="A618" s="53"/>
      <c r="B618" s="24"/>
      <c r="C618" s="51"/>
      <c r="D618" s="123"/>
      <c r="E618" s="373"/>
      <c r="F618" s="372"/>
      <c r="I618" s="75"/>
      <c r="J618" s="22"/>
      <c r="K618" s="22"/>
      <c r="L618" s="22"/>
    </row>
    <row r="619" spans="1:12" s="40" customFormat="1" ht="26.4">
      <c r="A619" s="54" t="s">
        <v>550</v>
      </c>
      <c r="B619" s="24" t="s">
        <v>721</v>
      </c>
      <c r="C619" s="51" t="s">
        <v>12</v>
      </c>
      <c r="D619" s="123">
        <v>1</v>
      </c>
      <c r="E619" s="373">
        <v>0</v>
      </c>
      <c r="F619" s="372">
        <f>+D619*E619</f>
        <v>0</v>
      </c>
      <c r="I619" s="75"/>
      <c r="J619" s="22"/>
      <c r="K619" s="22"/>
      <c r="L619" s="22"/>
    </row>
    <row r="620" spans="1:12" s="40" customFormat="1">
      <c r="A620" s="278"/>
      <c r="B620" s="283"/>
      <c r="C620" s="284"/>
      <c r="D620" s="287"/>
      <c r="E620" s="374"/>
      <c r="F620" s="375"/>
      <c r="I620" s="75"/>
      <c r="J620" s="22"/>
      <c r="K620" s="22"/>
      <c r="L620" s="22"/>
    </row>
    <row r="621" spans="1:12" s="40" customFormat="1" ht="26.4">
      <c r="A621" s="54" t="s">
        <v>551</v>
      </c>
      <c r="B621" s="24" t="s">
        <v>722</v>
      </c>
      <c r="C621" s="51" t="s">
        <v>12</v>
      </c>
      <c r="D621" s="123">
        <v>3</v>
      </c>
      <c r="E621" s="373">
        <v>0</v>
      </c>
      <c r="F621" s="372">
        <f>+D621*E621</f>
        <v>0</v>
      </c>
      <c r="I621" s="75"/>
      <c r="J621" s="22"/>
      <c r="K621" s="22"/>
      <c r="L621" s="22"/>
    </row>
    <row r="622" spans="1:12" s="40" customFormat="1">
      <c r="A622" s="53"/>
      <c r="B622" s="24"/>
      <c r="C622" s="51"/>
      <c r="D622" s="123"/>
      <c r="E622" s="373"/>
      <c r="F622" s="372"/>
      <c r="I622" s="75"/>
      <c r="J622" s="22"/>
      <c r="K622" s="22"/>
      <c r="L622" s="22"/>
    </row>
    <row r="623" spans="1:12" s="40" customFormat="1" ht="26.4">
      <c r="A623" s="54" t="s">
        <v>552</v>
      </c>
      <c r="B623" s="24" t="s">
        <v>737</v>
      </c>
      <c r="C623" s="233" t="s">
        <v>12</v>
      </c>
      <c r="D623" s="123">
        <v>6</v>
      </c>
      <c r="E623" s="371">
        <v>0</v>
      </c>
      <c r="F623" s="372">
        <f>+D623*E623</f>
        <v>0</v>
      </c>
      <c r="I623" s="75"/>
      <c r="J623" s="22"/>
      <c r="K623" s="22"/>
      <c r="L623" s="22"/>
    </row>
    <row r="624" spans="1:12" s="40" customFormat="1">
      <c r="A624" s="53"/>
      <c r="B624" s="24"/>
      <c r="C624" s="233"/>
      <c r="D624" s="123"/>
      <c r="E624" s="371"/>
      <c r="F624" s="372"/>
      <c r="I624" s="75"/>
      <c r="J624" s="22"/>
      <c r="K624" s="22"/>
      <c r="L624" s="22"/>
    </row>
    <row r="625" spans="1:12" s="40" customFormat="1" ht="26.4">
      <c r="A625" s="54" t="s">
        <v>553</v>
      </c>
      <c r="B625" s="24" t="s">
        <v>725</v>
      </c>
      <c r="C625" s="233" t="s">
        <v>12</v>
      </c>
      <c r="D625" s="123">
        <v>5</v>
      </c>
      <c r="E625" s="371">
        <v>0</v>
      </c>
      <c r="F625" s="372">
        <f>+D625*E625</f>
        <v>0</v>
      </c>
      <c r="I625" s="75"/>
      <c r="J625" s="22"/>
      <c r="K625" s="22"/>
      <c r="L625" s="22"/>
    </row>
    <row r="626" spans="1:12" s="40" customFormat="1">
      <c r="A626" s="53"/>
      <c r="B626" s="24"/>
      <c r="C626" s="233"/>
      <c r="D626" s="123"/>
      <c r="E626" s="371"/>
      <c r="F626" s="372"/>
      <c r="I626" s="75"/>
      <c r="J626" s="22"/>
      <c r="K626" s="22"/>
      <c r="L626" s="22"/>
    </row>
    <row r="627" spans="1:12" s="40" customFormat="1" ht="26.4">
      <c r="A627" s="54" t="s">
        <v>554</v>
      </c>
      <c r="B627" s="24" t="s">
        <v>726</v>
      </c>
      <c r="C627" s="233" t="s">
        <v>12</v>
      </c>
      <c r="D627" s="123">
        <v>5</v>
      </c>
      <c r="E627" s="371">
        <v>0</v>
      </c>
      <c r="F627" s="372">
        <f>+D627*E627</f>
        <v>0</v>
      </c>
      <c r="I627" s="75"/>
      <c r="J627" s="22"/>
      <c r="K627" s="22"/>
      <c r="L627" s="22"/>
    </row>
    <row r="628" spans="1:12" s="40" customFormat="1">
      <c r="A628" s="53"/>
      <c r="B628" s="24"/>
      <c r="C628" s="233"/>
      <c r="D628" s="123"/>
      <c r="E628" s="371"/>
      <c r="F628" s="372"/>
      <c r="I628" s="75"/>
      <c r="J628" s="22"/>
      <c r="K628" s="22"/>
      <c r="L628" s="22"/>
    </row>
    <row r="629" spans="1:12" s="40" customFormat="1" ht="26.4">
      <c r="A629" s="54" t="s">
        <v>555</v>
      </c>
      <c r="B629" s="24" t="s">
        <v>727</v>
      </c>
      <c r="C629" s="233" t="s">
        <v>12</v>
      </c>
      <c r="D629" s="123">
        <v>2</v>
      </c>
      <c r="E629" s="371">
        <v>0</v>
      </c>
      <c r="F629" s="372">
        <f>+D629*E629</f>
        <v>0</v>
      </c>
      <c r="I629" s="75"/>
      <c r="J629" s="22"/>
      <c r="K629" s="22"/>
      <c r="L629" s="22"/>
    </row>
    <row r="630" spans="1:12" s="40" customFormat="1">
      <c r="A630" s="53"/>
      <c r="B630" s="24"/>
      <c r="C630" s="233"/>
      <c r="D630" s="123"/>
      <c r="E630" s="371"/>
      <c r="F630" s="372"/>
      <c r="I630" s="75"/>
      <c r="J630" s="22"/>
      <c r="K630" s="22"/>
      <c r="L630" s="22"/>
    </row>
    <row r="631" spans="1:12" s="40" customFormat="1" ht="26.4">
      <c r="A631" s="54" t="s">
        <v>556</v>
      </c>
      <c r="B631" s="24" t="s">
        <v>715</v>
      </c>
      <c r="C631" s="233" t="s">
        <v>12</v>
      </c>
      <c r="D631" s="123">
        <v>4</v>
      </c>
      <c r="E631" s="371">
        <v>0</v>
      </c>
      <c r="F631" s="372">
        <f>+D631*E631</f>
        <v>0</v>
      </c>
      <c r="I631" s="75"/>
      <c r="J631" s="22"/>
      <c r="K631" s="22"/>
      <c r="L631" s="22"/>
    </row>
    <row r="632" spans="1:12" s="40" customFormat="1">
      <c r="A632" s="53"/>
      <c r="B632" s="24"/>
      <c r="C632" s="233"/>
      <c r="D632" s="123"/>
      <c r="E632" s="371"/>
      <c r="F632" s="372"/>
      <c r="I632" s="75"/>
      <c r="J632" s="22"/>
      <c r="K632" s="22"/>
      <c r="L632" s="22"/>
    </row>
    <row r="633" spans="1:12" s="40" customFormat="1" ht="26.4">
      <c r="A633" s="54" t="s">
        <v>557</v>
      </c>
      <c r="B633" s="24" t="s">
        <v>716</v>
      </c>
      <c r="C633" s="45" t="s">
        <v>12</v>
      </c>
      <c r="D633" s="123">
        <v>2</v>
      </c>
      <c r="E633" s="379">
        <v>0</v>
      </c>
      <c r="F633" s="372">
        <f>+D633*E633</f>
        <v>0</v>
      </c>
      <c r="I633" s="75"/>
      <c r="J633" s="22"/>
      <c r="K633" s="22"/>
      <c r="L633" s="22"/>
    </row>
    <row r="634" spans="1:12" s="40" customFormat="1">
      <c r="A634" s="53"/>
      <c r="B634" s="24"/>
      <c r="C634" s="45"/>
      <c r="D634" s="123"/>
      <c r="E634" s="379"/>
      <c r="F634" s="372"/>
      <c r="I634" s="75"/>
      <c r="J634" s="22"/>
      <c r="K634" s="22"/>
      <c r="L634" s="22"/>
    </row>
    <row r="635" spans="1:12" s="40" customFormat="1" ht="26.4">
      <c r="A635" s="54" t="s">
        <v>558</v>
      </c>
      <c r="B635" s="24" t="s">
        <v>728</v>
      </c>
      <c r="C635" s="45" t="s">
        <v>12</v>
      </c>
      <c r="D635" s="123">
        <v>2</v>
      </c>
      <c r="E635" s="379">
        <v>0</v>
      </c>
      <c r="F635" s="372">
        <f>+D635*E635</f>
        <v>0</v>
      </c>
      <c r="I635" s="75"/>
      <c r="J635" s="22"/>
      <c r="K635" s="22"/>
      <c r="L635" s="22"/>
    </row>
    <row r="636" spans="1:12" s="40" customFormat="1">
      <c r="A636" s="53"/>
      <c r="B636" s="24"/>
      <c r="C636" s="45"/>
      <c r="D636" s="123"/>
      <c r="E636" s="379"/>
      <c r="F636" s="372"/>
      <c r="I636" s="75"/>
      <c r="J636" s="22"/>
      <c r="K636" s="22"/>
      <c r="L636" s="22"/>
    </row>
    <row r="637" spans="1:12" s="40" customFormat="1" ht="26.4">
      <c r="A637" s="54" t="s">
        <v>559</v>
      </c>
      <c r="B637" s="24" t="s">
        <v>729</v>
      </c>
      <c r="C637" s="45" t="s">
        <v>12</v>
      </c>
      <c r="D637" s="123">
        <v>6</v>
      </c>
      <c r="E637" s="379">
        <v>0</v>
      </c>
      <c r="F637" s="372">
        <f>+D637*E637</f>
        <v>0</v>
      </c>
      <c r="I637" s="75"/>
      <c r="J637" s="22"/>
      <c r="K637" s="22"/>
      <c r="L637" s="22"/>
    </row>
    <row r="638" spans="1:12" s="40" customFormat="1">
      <c r="A638" s="53"/>
      <c r="B638" s="76"/>
      <c r="C638" s="45"/>
      <c r="D638" s="123"/>
      <c r="E638" s="379"/>
      <c r="F638" s="372"/>
      <c r="I638" s="75"/>
      <c r="J638" s="22"/>
      <c r="K638" s="22"/>
      <c r="L638" s="22"/>
    </row>
    <row r="639" spans="1:12" s="40" customFormat="1" ht="26.4">
      <c r="A639" s="54" t="s">
        <v>560</v>
      </c>
      <c r="B639" s="24" t="s">
        <v>473</v>
      </c>
      <c r="C639" s="45" t="s">
        <v>12</v>
      </c>
      <c r="D639" s="123">
        <v>1</v>
      </c>
      <c r="E639" s="379">
        <v>0</v>
      </c>
      <c r="F639" s="372">
        <f>+D639*E639</f>
        <v>0</v>
      </c>
      <c r="I639" s="75"/>
      <c r="J639" s="22"/>
      <c r="K639" s="22"/>
      <c r="L639" s="22"/>
    </row>
    <row r="640" spans="1:12" s="40" customFormat="1">
      <c r="A640" s="53"/>
      <c r="B640" s="24"/>
      <c r="C640" s="45"/>
      <c r="D640" s="123"/>
      <c r="E640" s="379"/>
      <c r="F640" s="372"/>
      <c r="I640" s="75"/>
      <c r="J640" s="22"/>
      <c r="K640" s="22"/>
      <c r="L640" s="22"/>
    </row>
    <row r="641" spans="1:12" s="40" customFormat="1" ht="26.4">
      <c r="A641" s="54" t="s">
        <v>561</v>
      </c>
      <c r="B641" s="24" t="s">
        <v>740</v>
      </c>
      <c r="C641" s="45" t="s">
        <v>12</v>
      </c>
      <c r="D641" s="123">
        <v>1</v>
      </c>
      <c r="E641" s="379">
        <v>0</v>
      </c>
      <c r="F641" s="372">
        <f>+D641*E641</f>
        <v>0</v>
      </c>
      <c r="I641" s="75"/>
      <c r="J641" s="22"/>
      <c r="K641" s="22"/>
      <c r="L641" s="22"/>
    </row>
    <row r="642" spans="1:12" s="40" customFormat="1">
      <c r="A642" s="53"/>
      <c r="B642" s="24"/>
      <c r="C642" s="233"/>
      <c r="D642" s="123"/>
      <c r="E642" s="371"/>
      <c r="F642" s="372"/>
      <c r="I642" s="75"/>
      <c r="J642" s="22"/>
      <c r="K642" s="22"/>
      <c r="L642" s="22"/>
    </row>
    <row r="643" spans="1:12" s="40" customFormat="1" ht="26.4">
      <c r="A643" s="54" t="s">
        <v>562</v>
      </c>
      <c r="B643" s="24" t="s">
        <v>738</v>
      </c>
      <c r="C643" s="233" t="s">
        <v>12</v>
      </c>
      <c r="D643" s="123">
        <v>2</v>
      </c>
      <c r="E643" s="371">
        <v>0</v>
      </c>
      <c r="F643" s="372">
        <f>+D643*E643</f>
        <v>0</v>
      </c>
      <c r="I643" s="75"/>
      <c r="J643" s="22"/>
      <c r="K643" s="22"/>
      <c r="L643" s="22"/>
    </row>
    <row r="644" spans="1:12" s="40" customFormat="1">
      <c r="A644" s="53"/>
      <c r="B644" s="24"/>
      <c r="C644" s="233"/>
      <c r="D644" s="123"/>
      <c r="E644" s="371"/>
      <c r="F644" s="372"/>
      <c r="I644" s="75"/>
      <c r="J644" s="22"/>
      <c r="K644" s="22"/>
      <c r="L644" s="22"/>
    </row>
    <row r="645" spans="1:12" s="40" customFormat="1" ht="26.4">
      <c r="A645" s="54" t="s">
        <v>563</v>
      </c>
      <c r="B645" s="24" t="s">
        <v>475</v>
      </c>
      <c r="C645" s="233" t="s">
        <v>12</v>
      </c>
      <c r="D645" s="123">
        <v>1</v>
      </c>
      <c r="E645" s="371">
        <v>0</v>
      </c>
      <c r="F645" s="372">
        <f>+D645*E645</f>
        <v>0</v>
      </c>
      <c r="I645" s="75"/>
      <c r="J645" s="22"/>
      <c r="K645" s="22"/>
      <c r="L645" s="22"/>
    </row>
    <row r="646" spans="1:12" s="40" customFormat="1">
      <c r="A646" s="53"/>
      <c r="B646" s="24"/>
      <c r="C646" s="233"/>
      <c r="D646" s="123"/>
      <c r="E646" s="371"/>
      <c r="F646" s="372"/>
      <c r="I646" s="75"/>
      <c r="J646" s="22"/>
      <c r="K646" s="22"/>
      <c r="L646" s="22"/>
    </row>
    <row r="647" spans="1:12" s="40" customFormat="1" ht="26.4">
      <c r="A647" s="54" t="s">
        <v>564</v>
      </c>
      <c r="B647" s="24" t="s">
        <v>476</v>
      </c>
      <c r="C647" s="233" t="s">
        <v>12</v>
      </c>
      <c r="D647" s="123">
        <v>2</v>
      </c>
      <c r="E647" s="371">
        <v>0</v>
      </c>
      <c r="F647" s="372">
        <f>+D647*E647</f>
        <v>0</v>
      </c>
      <c r="I647" s="75"/>
      <c r="J647" s="22"/>
      <c r="K647" s="22"/>
      <c r="L647" s="22"/>
    </row>
    <row r="648" spans="1:12" s="40" customFormat="1">
      <c r="A648" s="53"/>
      <c r="B648" s="24"/>
      <c r="C648" s="233"/>
      <c r="D648" s="123"/>
      <c r="E648" s="371"/>
      <c r="F648" s="372"/>
      <c r="I648" s="75"/>
      <c r="J648" s="22"/>
      <c r="K648" s="22"/>
      <c r="L648" s="22"/>
    </row>
    <row r="649" spans="1:12" s="40" customFormat="1" ht="26.4">
      <c r="A649" s="54" t="s">
        <v>565</v>
      </c>
      <c r="B649" s="24" t="s">
        <v>741</v>
      </c>
      <c r="C649" s="233" t="s">
        <v>12</v>
      </c>
      <c r="D649" s="123">
        <v>1</v>
      </c>
      <c r="E649" s="371">
        <v>0</v>
      </c>
      <c r="F649" s="372">
        <f>+D649*E649</f>
        <v>0</v>
      </c>
      <c r="I649" s="75"/>
      <c r="J649" s="22"/>
      <c r="K649" s="22"/>
      <c r="L649" s="22"/>
    </row>
    <row r="650" spans="1:12" s="40" customFormat="1">
      <c r="A650" s="53"/>
      <c r="B650" s="24"/>
      <c r="C650" s="233"/>
      <c r="D650" s="123"/>
      <c r="E650" s="371"/>
      <c r="F650" s="372"/>
      <c r="I650" s="75"/>
      <c r="J650" s="22"/>
      <c r="K650" s="22"/>
      <c r="L650" s="22"/>
    </row>
    <row r="651" spans="1:12" s="40" customFormat="1" ht="26.4">
      <c r="A651" s="54" t="s">
        <v>566</v>
      </c>
      <c r="B651" s="24" t="s">
        <v>478</v>
      </c>
      <c r="C651" s="233" t="s">
        <v>12</v>
      </c>
      <c r="D651" s="123">
        <v>2</v>
      </c>
      <c r="E651" s="371">
        <v>0</v>
      </c>
      <c r="F651" s="372">
        <f>+D651*E651</f>
        <v>0</v>
      </c>
      <c r="I651" s="75"/>
      <c r="J651" s="22"/>
      <c r="K651" s="22"/>
      <c r="L651" s="22"/>
    </row>
    <row r="652" spans="1:12" s="40" customFormat="1" ht="13.8" thickBot="1">
      <c r="A652" s="55"/>
      <c r="B652" s="353"/>
      <c r="C652" s="233"/>
      <c r="D652" s="301"/>
      <c r="E652" s="371"/>
      <c r="F652" s="372"/>
      <c r="I652" s="75"/>
      <c r="J652" s="22"/>
      <c r="K652" s="22"/>
      <c r="L652" s="22"/>
    </row>
    <row r="653" spans="1:12" ht="15" customHeight="1" thickTop="1" thickBot="1">
      <c r="A653" s="126" t="str">
        <f>A564</f>
        <v>8.</v>
      </c>
      <c r="B653" s="14" t="s">
        <v>511</v>
      </c>
      <c r="C653" s="143"/>
      <c r="D653" s="2"/>
      <c r="E653" s="405"/>
      <c r="F653" s="383">
        <f>SUM(F583:F652)</f>
        <v>0</v>
      </c>
      <c r="I653" s="75"/>
    </row>
    <row r="654" spans="1:12" ht="15" customHeight="1" thickTop="1" thickBot="1">
      <c r="A654" s="125" t="s">
        <v>33</v>
      </c>
      <c r="B654" s="173" t="s">
        <v>38</v>
      </c>
      <c r="C654" s="139"/>
      <c r="D654" s="6"/>
      <c r="E654" s="390"/>
      <c r="F654" s="391"/>
      <c r="I654" s="75"/>
    </row>
    <row r="655" spans="1:12" ht="12.75" customHeight="1" thickTop="1">
      <c r="A655" s="129"/>
      <c r="B655" s="4"/>
      <c r="C655" s="140"/>
      <c r="D655" s="7"/>
      <c r="E655" s="392"/>
      <c r="F655" s="393"/>
    </row>
    <row r="656" spans="1:12" ht="117.75" customHeight="1">
      <c r="A656" s="130"/>
      <c r="B656" s="211" t="s">
        <v>686</v>
      </c>
      <c r="C656" s="227"/>
      <c r="D656" s="228"/>
      <c r="E656" s="406"/>
      <c r="F656" s="407"/>
    </row>
    <row r="657" spans="1:12" ht="12.75" customHeight="1">
      <c r="A657" s="130"/>
      <c r="B657" s="211"/>
      <c r="C657" s="227"/>
      <c r="D657" s="228"/>
      <c r="E657" s="406"/>
      <c r="F657" s="407"/>
    </row>
    <row r="658" spans="1:12" s="40" customFormat="1" ht="39.6">
      <c r="A658" s="55" t="s">
        <v>112</v>
      </c>
      <c r="B658" s="211" t="s">
        <v>633</v>
      </c>
      <c r="C658" s="135"/>
      <c r="D658" s="36"/>
      <c r="E658" s="369"/>
      <c r="F658" s="370"/>
      <c r="I658" s="22"/>
      <c r="J658" s="22"/>
      <c r="K658" s="22"/>
      <c r="L658" s="22"/>
    </row>
    <row r="659" spans="1:12" s="40" customFormat="1" ht="92.4">
      <c r="A659" s="55"/>
      <c r="B659" s="211" t="s">
        <v>348</v>
      </c>
      <c r="C659" s="135"/>
      <c r="D659" s="36"/>
      <c r="E659" s="369"/>
      <c r="F659" s="370"/>
      <c r="I659" s="22"/>
      <c r="J659" s="22"/>
      <c r="K659" s="22"/>
      <c r="L659" s="22"/>
    </row>
    <row r="660" spans="1:12" ht="12.75" customHeight="1">
      <c r="A660" s="130"/>
      <c r="B660" s="179" t="s">
        <v>22</v>
      </c>
      <c r="C660" s="150"/>
      <c r="D660" s="151"/>
      <c r="E660" s="408"/>
      <c r="F660" s="407"/>
      <c r="G660" s="40"/>
      <c r="H660" s="40"/>
      <c r="I660" s="22"/>
      <c r="J660" s="22"/>
      <c r="K660" s="22"/>
    </row>
    <row r="661" spans="1:12" ht="12.75" customHeight="1">
      <c r="A661" s="130"/>
      <c r="B661" s="178"/>
      <c r="C661" s="136"/>
      <c r="D661" s="12"/>
      <c r="E661" s="409"/>
      <c r="F661" s="407"/>
      <c r="G661" s="40"/>
      <c r="H661" s="40"/>
      <c r="I661" s="22"/>
      <c r="J661" s="22"/>
      <c r="K661" s="22"/>
    </row>
    <row r="662" spans="1:12" s="40" customFormat="1" ht="79.2">
      <c r="A662" s="55"/>
      <c r="B662" s="32" t="s">
        <v>397</v>
      </c>
      <c r="C662" s="135" t="s">
        <v>19</v>
      </c>
      <c r="D662" s="325">
        <f>(42.8+26.5+74.23+55.9+133.05+39.2+107.45)-(2.08*1.5*2+1.4*2.35+1.95*1.8*10-3*13)+(14.95+14.6+105.76+3.2*78-65-(1.65*2.36-3)+59.5+53.02+60.3+44)</f>
        <v>1009.336</v>
      </c>
      <c r="E662" s="369">
        <v>0</v>
      </c>
      <c r="F662" s="370">
        <f>+D662*E662</f>
        <v>0</v>
      </c>
      <c r="I662" s="22"/>
      <c r="J662" s="22"/>
      <c r="K662" s="22"/>
      <c r="L662" s="22"/>
    </row>
    <row r="663" spans="1:12" ht="12.75" customHeight="1">
      <c r="A663" s="130"/>
      <c r="B663" s="29"/>
      <c r="C663" s="227"/>
      <c r="D663" s="228"/>
      <c r="E663" s="406"/>
      <c r="F663" s="407"/>
      <c r="G663" s="40"/>
      <c r="H663" s="40"/>
      <c r="I663" s="22"/>
      <c r="J663" s="22"/>
      <c r="K663" s="22"/>
    </row>
    <row r="664" spans="1:12" s="40" customFormat="1" ht="52.8">
      <c r="A664" s="55" t="s">
        <v>512</v>
      </c>
      <c r="B664" s="75" t="s">
        <v>366</v>
      </c>
      <c r="C664" s="135"/>
      <c r="D664" s="36"/>
      <c r="E664" s="369"/>
      <c r="F664" s="370"/>
      <c r="I664" s="22"/>
      <c r="J664" s="22"/>
      <c r="K664" s="22"/>
      <c r="L664" s="22"/>
    </row>
    <row r="665" spans="1:12" s="40" customFormat="1" ht="105.6">
      <c r="A665" s="55"/>
      <c r="B665" s="75" t="s">
        <v>403</v>
      </c>
      <c r="C665" s="230"/>
      <c r="D665" s="231"/>
      <c r="E665" s="396"/>
      <c r="F665" s="370"/>
      <c r="I665" s="22"/>
      <c r="J665" s="22"/>
      <c r="K665" s="22"/>
      <c r="L665" s="22"/>
    </row>
    <row r="666" spans="1:12" s="40" customFormat="1" ht="79.2">
      <c r="A666" s="55"/>
      <c r="B666" s="75" t="s">
        <v>350</v>
      </c>
      <c r="C666" s="230"/>
      <c r="D666" s="231"/>
      <c r="E666" s="396"/>
      <c r="F666" s="370"/>
      <c r="I666" s="22"/>
      <c r="J666" s="22"/>
      <c r="K666" s="22"/>
      <c r="L666" s="22"/>
    </row>
    <row r="667" spans="1:12" s="40" customFormat="1">
      <c r="A667" s="55"/>
      <c r="B667" s="75"/>
      <c r="C667" s="230"/>
      <c r="D667" s="231"/>
      <c r="E667" s="396"/>
      <c r="F667" s="370"/>
      <c r="I667" s="22"/>
      <c r="J667" s="22"/>
      <c r="K667" s="22"/>
      <c r="L667" s="22"/>
    </row>
    <row r="668" spans="1:12" s="40" customFormat="1" ht="66">
      <c r="A668" s="296"/>
      <c r="B668" s="316" t="s">
        <v>351</v>
      </c>
      <c r="C668" s="297"/>
      <c r="D668" s="298"/>
      <c r="E668" s="397"/>
      <c r="F668" s="402"/>
      <c r="I668" s="22"/>
      <c r="J668" s="22"/>
      <c r="K668" s="22"/>
      <c r="L668" s="22"/>
    </row>
    <row r="669" spans="1:12" s="40" customFormat="1" ht="79.2">
      <c r="A669" s="55"/>
      <c r="B669" s="31" t="s">
        <v>349</v>
      </c>
      <c r="C669" s="135"/>
      <c r="D669" s="36"/>
      <c r="E669" s="369"/>
      <c r="F669" s="370"/>
      <c r="I669" s="22"/>
      <c r="J669" s="22"/>
      <c r="K669" s="22"/>
      <c r="L669" s="22"/>
    </row>
    <row r="670" spans="1:12" s="40" customFormat="1" ht="66">
      <c r="A670" s="55"/>
      <c r="B670" s="75" t="s">
        <v>352</v>
      </c>
      <c r="C670" s="135"/>
      <c r="D670" s="36"/>
      <c r="E670" s="369"/>
      <c r="F670" s="370"/>
      <c r="I670" s="22"/>
      <c r="J670" s="22"/>
      <c r="K670" s="22"/>
      <c r="L670" s="22"/>
    </row>
    <row r="671" spans="1:12" s="40" customFormat="1" ht="39.6">
      <c r="A671" s="55"/>
      <c r="B671" s="31" t="s">
        <v>353</v>
      </c>
      <c r="C671" s="135"/>
      <c r="D671" s="36"/>
      <c r="E671" s="369"/>
      <c r="F671" s="370"/>
      <c r="I671" s="22"/>
      <c r="J671" s="22"/>
      <c r="K671" s="22"/>
      <c r="L671" s="22"/>
    </row>
    <row r="672" spans="1:12" s="40" customFormat="1" ht="79.2">
      <c r="A672" s="55"/>
      <c r="B672" s="31" t="s">
        <v>354</v>
      </c>
      <c r="C672" s="114"/>
      <c r="D672" s="149"/>
      <c r="E672" s="395"/>
      <c r="F672" s="370"/>
      <c r="I672" s="24"/>
      <c r="J672" s="154"/>
      <c r="K672" s="22"/>
      <c r="L672" s="22"/>
    </row>
    <row r="673" spans="1:12" s="40" customFormat="1" ht="52.8">
      <c r="A673" s="55"/>
      <c r="B673" s="31" t="s">
        <v>355</v>
      </c>
      <c r="C673" s="135"/>
      <c r="D673" s="36"/>
      <c r="E673" s="369"/>
      <c r="F673" s="370"/>
      <c r="I673" s="26"/>
      <c r="J673" s="153"/>
      <c r="K673" s="26"/>
      <c r="L673" s="22"/>
    </row>
    <row r="674" spans="1:12" ht="12.75" customHeight="1">
      <c r="A674" s="55"/>
      <c r="B674" s="169" t="s">
        <v>22</v>
      </c>
      <c r="C674" s="152"/>
      <c r="D674" s="169"/>
      <c r="E674" s="410"/>
      <c r="F674" s="411"/>
      <c r="G674" s="40"/>
      <c r="H674" s="40"/>
      <c r="I674" s="26"/>
      <c r="J674" s="153"/>
      <c r="K674" s="26"/>
    </row>
    <row r="675" spans="1:12" ht="12.75" customHeight="1">
      <c r="A675" s="55"/>
      <c r="B675" s="170"/>
      <c r="C675" s="152"/>
      <c r="D675" s="169"/>
      <c r="E675" s="410"/>
      <c r="F675" s="411"/>
      <c r="G675" s="40"/>
      <c r="H675" s="40"/>
      <c r="I675" s="75"/>
    </row>
    <row r="676" spans="1:12" ht="12.75" customHeight="1">
      <c r="A676" s="55"/>
      <c r="B676" s="170" t="s">
        <v>369</v>
      </c>
      <c r="C676" s="152"/>
      <c r="D676" s="170"/>
      <c r="E676" s="410"/>
      <c r="F676" s="411"/>
      <c r="G676" s="40"/>
      <c r="H676" s="40"/>
      <c r="I676" s="75"/>
    </row>
    <row r="677" spans="1:12" s="40" customFormat="1" ht="66">
      <c r="A677" s="55"/>
      <c r="B677" s="32" t="s">
        <v>367</v>
      </c>
      <c r="C677" s="135"/>
      <c r="D677" s="328">
        <f>0.3*(42.8+26.5+74.23+55.9+133.05+39.2+107.45)-(2.08*1.5*2+1.4*2.35+1.95*1.8*10-3*13)+0.3*(14.95+14.6+105.76)-(1.65*2.36-3)+0.3*(59.5+53.02+60.3+44)</f>
        <v>242.85399999999998</v>
      </c>
      <c r="E677" s="369"/>
      <c r="F677" s="370"/>
      <c r="I677" s="22"/>
      <c r="J677" s="22"/>
      <c r="K677" s="22"/>
      <c r="L677" s="22"/>
    </row>
    <row r="678" spans="1:12" s="40" customFormat="1" ht="39.6">
      <c r="A678" s="55"/>
      <c r="B678" s="32" t="s">
        <v>368</v>
      </c>
      <c r="C678" s="135"/>
      <c r="D678" s="321">
        <f>0.3*((14.95+14.6+105.76+3.2*78-65-(1.65*2.36-3)+59.5+53.02+60.3+44))</f>
        <v>160.7508</v>
      </c>
      <c r="E678" s="369"/>
      <c r="F678" s="370"/>
      <c r="I678" s="26"/>
      <c r="J678" s="26"/>
      <c r="K678" s="26"/>
      <c r="L678" s="22"/>
    </row>
    <row r="679" spans="1:12" s="40" customFormat="1">
      <c r="A679" s="55"/>
      <c r="B679" s="26"/>
      <c r="C679" s="135"/>
      <c r="D679" s="328"/>
      <c r="E679" s="369"/>
      <c r="F679" s="370"/>
      <c r="I679" s="26"/>
      <c r="J679" s="26"/>
      <c r="K679" s="26"/>
      <c r="L679" s="22"/>
    </row>
    <row r="680" spans="1:12" s="40" customFormat="1" ht="39.6">
      <c r="A680" s="55"/>
      <c r="B680" s="24" t="s">
        <v>402</v>
      </c>
      <c r="C680" s="135"/>
      <c r="D680" s="22"/>
      <c r="E680" s="369"/>
      <c r="F680" s="370"/>
      <c r="I680" s="22"/>
      <c r="J680" s="154"/>
      <c r="K680" s="22"/>
      <c r="L680" s="22"/>
    </row>
    <row r="681" spans="1:12" s="40" customFormat="1" ht="26.4">
      <c r="A681" s="55"/>
      <c r="B681" s="32" t="s">
        <v>577</v>
      </c>
      <c r="C681" s="45"/>
      <c r="D681" s="321">
        <f>0.3*(22.7+6.05+0.7*0.6+6.65+2.5*0.6+1*1.9)</f>
        <v>11.766</v>
      </c>
      <c r="E681" s="369"/>
      <c r="F681" s="370"/>
      <c r="I681" s="22"/>
      <c r="J681" s="154"/>
      <c r="K681" s="27"/>
      <c r="L681" s="22"/>
    </row>
    <row r="682" spans="1:12" s="40" customFormat="1">
      <c r="A682" s="55"/>
      <c r="B682" s="26"/>
      <c r="C682" s="45"/>
      <c r="D682" s="26"/>
      <c r="E682" s="369"/>
      <c r="F682" s="370"/>
      <c r="I682" s="22"/>
      <c r="J682" s="154"/>
      <c r="K682" s="27"/>
      <c r="L682" s="22"/>
    </row>
    <row r="683" spans="1:12" s="40" customFormat="1" ht="26.4">
      <c r="A683" s="55"/>
      <c r="B683" s="26" t="s">
        <v>405</v>
      </c>
      <c r="C683" s="234"/>
      <c r="D683" s="26"/>
      <c r="E683" s="396"/>
      <c r="F683" s="370"/>
      <c r="I683" s="26"/>
      <c r="J683" s="153"/>
      <c r="K683" s="27"/>
      <c r="L683" s="22"/>
    </row>
    <row r="684" spans="1:12" s="40" customFormat="1" ht="66">
      <c r="A684" s="55"/>
      <c r="B684" s="234" t="s">
        <v>398</v>
      </c>
      <c r="C684" s="230"/>
      <c r="D684" s="243">
        <f>0.2*(2.4+5.35+4.74+1.5+4.6+17+2.5+7.6+27.23+1.7+0.8+12.9+1.4+10.31+11.7+(2.2+7.9+7.6+4.5)*2+1.75+11.46+2.4+2.8+6.3+0.7+1.4+1.6+1.9*2+0.9+5.1+4.6+3.8+3.76+5.2+4.04)</f>
        <v>43.14800000000001</v>
      </c>
      <c r="E684" s="396"/>
      <c r="F684" s="370"/>
      <c r="I684" s="26"/>
      <c r="J684" s="26"/>
      <c r="K684" s="26"/>
      <c r="L684" s="22"/>
    </row>
    <row r="685" spans="1:12" ht="12.75" customHeight="1">
      <c r="A685" s="130"/>
      <c r="B685" s="21"/>
      <c r="C685" s="234"/>
      <c r="D685" s="21"/>
      <c r="E685" s="412"/>
      <c r="F685" s="413"/>
      <c r="G685" s="40"/>
      <c r="H685" s="40"/>
      <c r="I685" s="22"/>
    </row>
    <row r="686" spans="1:12" s="40" customFormat="1" ht="26.4">
      <c r="A686" s="55"/>
      <c r="B686" s="234" t="s">
        <v>404</v>
      </c>
      <c r="C686" s="230"/>
      <c r="D686" s="243"/>
      <c r="E686" s="396"/>
      <c r="F686" s="370"/>
      <c r="I686" s="26"/>
      <c r="J686" s="26"/>
      <c r="K686" s="26"/>
      <c r="L686" s="22"/>
    </row>
    <row r="687" spans="1:12" s="40" customFormat="1" ht="79.2">
      <c r="A687" s="55"/>
      <c r="B687" s="234" t="s">
        <v>401</v>
      </c>
      <c r="C687" s="230"/>
      <c r="D687" s="243">
        <f>0.3*(10*1.6*(0.3+0.15)+10*0.15*0.3+4*1.6*(0.3+0.15)+10*0.15*0.3+0.3*(1.7+1.28)+0.15*(1.7+0.62+1.28+0.3*2)+4.03*0.15+4*1.5*0.15+3*1.5*0.3+4*0.3*0.15+10*2.2*(0.3+0.15)+20*0.15*0.3+2.2*0.6)</f>
        <v>8.2975499999999993</v>
      </c>
      <c r="E687" s="396"/>
      <c r="F687" s="370"/>
      <c r="I687" s="26"/>
      <c r="J687" s="26"/>
      <c r="K687" s="26"/>
      <c r="L687" s="22"/>
    </row>
    <row r="688" spans="1:12" ht="12.75" customHeight="1">
      <c r="A688" s="130"/>
      <c r="B688" s="26"/>
      <c r="C688" s="234"/>
      <c r="D688" s="22"/>
      <c r="E688" s="412"/>
      <c r="F688" s="413"/>
      <c r="G688" s="40"/>
      <c r="H688" s="40"/>
      <c r="I688" s="22"/>
    </row>
    <row r="689" spans="1:12" ht="12.75" customHeight="1">
      <c r="A689" s="354"/>
      <c r="B689" s="290" t="s">
        <v>513</v>
      </c>
      <c r="C689" s="297" t="s">
        <v>19</v>
      </c>
      <c r="D689" s="300">
        <f>SUM(D677:D688)</f>
        <v>466.81635</v>
      </c>
      <c r="E689" s="397">
        <v>0</v>
      </c>
      <c r="F689" s="402">
        <f>+D689*E689</f>
        <v>0</v>
      </c>
      <c r="G689" s="40"/>
      <c r="H689" s="40"/>
      <c r="I689" s="22"/>
    </row>
    <row r="690" spans="1:12" ht="12.75" customHeight="1">
      <c r="A690" s="130"/>
      <c r="B690" s="26"/>
      <c r="C690" s="49"/>
      <c r="D690" s="40"/>
      <c r="E690" s="414"/>
      <c r="F690" s="413"/>
      <c r="G690" s="40"/>
      <c r="H690" s="40"/>
      <c r="I690" s="22"/>
    </row>
    <row r="691" spans="1:12" s="40" customFormat="1" ht="26.4">
      <c r="A691" s="55" t="s">
        <v>514</v>
      </c>
      <c r="B691" s="31" t="s">
        <v>357</v>
      </c>
      <c r="C691" s="135"/>
      <c r="D691" s="36"/>
      <c r="E691" s="369"/>
      <c r="F691" s="370"/>
      <c r="I691" s="22"/>
      <c r="J691" s="22"/>
      <c r="K691" s="22"/>
      <c r="L691" s="22"/>
    </row>
    <row r="692" spans="1:12" s="40" customFormat="1" ht="94.8" customHeight="1">
      <c r="A692" s="55"/>
      <c r="B692" s="104" t="s">
        <v>358</v>
      </c>
      <c r="C692" s="135"/>
      <c r="D692" s="36"/>
      <c r="E692" s="369"/>
      <c r="F692" s="370"/>
      <c r="I692" s="22"/>
      <c r="J692" s="22"/>
      <c r="K692" s="22"/>
      <c r="L692" s="22"/>
    </row>
    <row r="693" spans="1:12" s="40" customFormat="1" ht="52.8">
      <c r="A693" s="55"/>
      <c r="B693" s="31" t="s">
        <v>359</v>
      </c>
      <c r="C693" s="135"/>
      <c r="D693" s="36"/>
      <c r="E693" s="369"/>
      <c r="F693" s="370"/>
      <c r="I693" s="22"/>
      <c r="J693" s="22"/>
      <c r="K693" s="22"/>
      <c r="L693" s="22"/>
    </row>
    <row r="694" spans="1:12" s="40" customFormat="1" ht="39.6">
      <c r="A694" s="55"/>
      <c r="B694" s="31" t="s">
        <v>360</v>
      </c>
      <c r="C694" s="114"/>
      <c r="D694" s="149"/>
      <c r="E694" s="395"/>
      <c r="F694" s="370"/>
      <c r="I694" s="22"/>
      <c r="J694" s="22"/>
      <c r="K694" s="22"/>
      <c r="L694" s="22"/>
    </row>
    <row r="695" spans="1:12" s="40" customFormat="1" ht="66">
      <c r="A695" s="55"/>
      <c r="B695" s="31" t="s">
        <v>356</v>
      </c>
      <c r="C695" s="135"/>
      <c r="D695" s="36"/>
      <c r="E695" s="369"/>
      <c r="F695" s="370"/>
      <c r="I695" s="22"/>
      <c r="J695" s="22"/>
      <c r="K695" s="22"/>
      <c r="L695" s="22"/>
    </row>
    <row r="696" spans="1:12" ht="12.75" customHeight="1">
      <c r="A696" s="55"/>
      <c r="B696" s="50" t="s">
        <v>22</v>
      </c>
      <c r="C696" s="152"/>
      <c r="D696" s="169"/>
      <c r="E696" s="410"/>
      <c r="F696" s="411"/>
      <c r="G696" s="40"/>
      <c r="H696" s="40"/>
      <c r="I696" s="22"/>
    </row>
    <row r="697" spans="1:12" ht="12.75" customHeight="1">
      <c r="A697" s="55"/>
      <c r="B697" s="169"/>
      <c r="C697" s="152"/>
      <c r="D697" s="169"/>
      <c r="E697" s="410"/>
      <c r="F697" s="411"/>
      <c r="G697" s="40"/>
      <c r="H697" s="40"/>
      <c r="I697" s="22"/>
    </row>
    <row r="698" spans="1:12" s="40" customFormat="1" ht="66">
      <c r="A698" s="55"/>
      <c r="B698" s="244" t="s">
        <v>396</v>
      </c>
      <c r="C698" s="230" t="s">
        <v>19</v>
      </c>
      <c r="D698" s="231">
        <f>42.8+26.5+74.23+55.9+133.05+39.2+107.45-(2.08*1.5*2+1.4*2.35+1.95*1.8*10-3*13)+14.95+14.6+105.76+3.2*78-65-(1.65*2.36-3)+59.5+53.02+60.3+44</f>
        <v>1009.336</v>
      </c>
      <c r="E698" s="396">
        <v>0</v>
      </c>
      <c r="F698" s="370">
        <f>D698*E698</f>
        <v>0</v>
      </c>
      <c r="I698" s="22"/>
      <c r="J698" s="22"/>
      <c r="K698" s="22"/>
      <c r="L698" s="22"/>
    </row>
    <row r="699" spans="1:12" ht="12.75" customHeight="1">
      <c r="A699" s="55"/>
      <c r="B699" s="329"/>
      <c r="C699" s="330"/>
      <c r="D699" s="329"/>
      <c r="E699" s="415"/>
      <c r="F699" s="411"/>
      <c r="G699" s="40"/>
      <c r="H699" s="40"/>
      <c r="I699" s="22"/>
    </row>
    <row r="700" spans="1:12" s="40" customFormat="1" ht="39.6">
      <c r="A700" s="55" t="s">
        <v>515</v>
      </c>
      <c r="B700" s="112" t="s">
        <v>96</v>
      </c>
      <c r="C700" s="135"/>
      <c r="D700" s="36"/>
      <c r="E700" s="369"/>
      <c r="F700" s="370"/>
      <c r="I700" s="22"/>
      <c r="J700" s="22"/>
      <c r="K700" s="22"/>
      <c r="L700" s="22"/>
    </row>
    <row r="701" spans="1:12" s="40" customFormat="1" ht="66">
      <c r="A701" s="55"/>
      <c r="B701" s="75" t="s">
        <v>95</v>
      </c>
      <c r="C701" s="135"/>
      <c r="D701" s="36"/>
      <c r="E701" s="369"/>
      <c r="F701" s="370"/>
      <c r="I701" s="22"/>
      <c r="J701" s="22"/>
      <c r="K701" s="22"/>
      <c r="L701" s="22"/>
    </row>
    <row r="702" spans="1:12" s="40" customFormat="1" ht="66">
      <c r="A702" s="55"/>
      <c r="B702" s="252" t="s">
        <v>361</v>
      </c>
      <c r="C702" s="230"/>
      <c r="D702" s="231"/>
      <c r="E702" s="396"/>
      <c r="F702" s="370"/>
      <c r="I702" s="22"/>
      <c r="J702" s="22"/>
      <c r="K702" s="22"/>
      <c r="L702" s="22"/>
    </row>
    <row r="703" spans="1:12" s="40" customFormat="1">
      <c r="A703" s="55"/>
      <c r="B703" s="252"/>
      <c r="C703" s="230"/>
      <c r="D703" s="231"/>
      <c r="E703" s="396"/>
      <c r="F703" s="370"/>
      <c r="I703" s="22"/>
      <c r="J703" s="22"/>
      <c r="K703" s="22"/>
      <c r="L703" s="22"/>
    </row>
    <row r="704" spans="1:12" s="40" customFormat="1" ht="118.8">
      <c r="A704" s="296"/>
      <c r="B704" s="316" t="s">
        <v>664</v>
      </c>
      <c r="C704" s="297"/>
      <c r="D704" s="298"/>
      <c r="E704" s="397"/>
      <c r="F704" s="402"/>
      <c r="I704" s="22"/>
      <c r="J704" s="22"/>
      <c r="K704" s="22"/>
      <c r="L704" s="22"/>
    </row>
    <row r="705" spans="1:12" s="40" customFormat="1" ht="118.8">
      <c r="A705" s="55"/>
      <c r="B705" s="212" t="s">
        <v>363</v>
      </c>
      <c r="C705" s="114"/>
      <c r="D705" s="22"/>
      <c r="E705" s="395"/>
      <c r="F705" s="370"/>
      <c r="I705" s="22"/>
      <c r="J705" s="22"/>
      <c r="K705" s="22"/>
      <c r="L705" s="22"/>
    </row>
    <row r="706" spans="1:12" s="40" customFormat="1" ht="66">
      <c r="A706" s="55"/>
      <c r="B706" s="212" t="s">
        <v>364</v>
      </c>
      <c r="C706" s="114"/>
      <c r="D706" s="22"/>
      <c r="E706" s="395"/>
      <c r="F706" s="370"/>
      <c r="I706" s="22"/>
      <c r="J706" s="22"/>
      <c r="K706" s="22"/>
      <c r="L706" s="22"/>
    </row>
    <row r="707" spans="1:12" s="40" customFormat="1" ht="92.4">
      <c r="A707" s="55"/>
      <c r="B707" s="211" t="s">
        <v>374</v>
      </c>
      <c r="C707" s="114"/>
      <c r="D707" s="22"/>
      <c r="E707" s="395"/>
      <c r="F707" s="370"/>
      <c r="I707" s="22"/>
      <c r="J707" s="22"/>
      <c r="K707" s="22"/>
      <c r="L707" s="22"/>
    </row>
    <row r="708" spans="1:12" s="40" customFormat="1" ht="39.6">
      <c r="A708" s="55"/>
      <c r="B708" s="211" t="s">
        <v>362</v>
      </c>
      <c r="C708" s="64"/>
      <c r="D708" s="22"/>
      <c r="E708" s="389"/>
      <c r="F708" s="370"/>
      <c r="I708" s="22"/>
      <c r="J708" s="22"/>
      <c r="K708" s="22"/>
      <c r="L708" s="22"/>
    </row>
    <row r="709" spans="1:12" s="40" customFormat="1" ht="39.6">
      <c r="A709" s="55"/>
      <c r="B709" s="31" t="s">
        <v>97</v>
      </c>
      <c r="C709" s="135"/>
      <c r="D709" s="22"/>
      <c r="E709" s="369"/>
      <c r="F709" s="370"/>
      <c r="I709" s="22"/>
      <c r="J709" s="22"/>
      <c r="K709" s="22"/>
      <c r="L709" s="22"/>
    </row>
    <row r="710" spans="1:12" s="40" customFormat="1">
      <c r="A710" s="55"/>
      <c r="B710" s="317" t="s">
        <v>22</v>
      </c>
      <c r="C710" s="233"/>
      <c r="D710" s="27"/>
      <c r="E710" s="371"/>
      <c r="F710" s="372">
        <f>+D710*E710</f>
        <v>0</v>
      </c>
      <c r="I710" s="75"/>
      <c r="J710" s="22"/>
      <c r="K710" s="22"/>
      <c r="L710" s="22"/>
    </row>
    <row r="711" spans="1:12" s="40" customFormat="1">
      <c r="A711" s="163"/>
      <c r="B711" s="29"/>
      <c r="C711" s="45"/>
      <c r="D711" s="66"/>
      <c r="E711" s="379"/>
      <c r="F711" s="372"/>
      <c r="I711" s="75"/>
      <c r="J711" s="22"/>
      <c r="K711" s="22"/>
      <c r="L711" s="22"/>
    </row>
    <row r="712" spans="1:12" s="40" customFormat="1">
      <c r="A712" s="163" t="s">
        <v>579</v>
      </c>
      <c r="B712" s="29" t="s">
        <v>578</v>
      </c>
      <c r="C712" s="45"/>
      <c r="D712" s="66"/>
      <c r="E712" s="379"/>
      <c r="F712" s="372"/>
      <c r="I712" s="75"/>
      <c r="J712" s="22"/>
      <c r="K712" s="22"/>
      <c r="L712" s="22"/>
    </row>
    <row r="713" spans="1:12" s="40" customFormat="1">
      <c r="A713" s="163"/>
      <c r="B713" s="29" t="s">
        <v>584</v>
      </c>
      <c r="C713" s="45"/>
      <c r="D713" s="66"/>
      <c r="E713" s="379"/>
      <c r="F713" s="372"/>
      <c r="I713" s="75"/>
      <c r="J713" s="22"/>
      <c r="K713" s="22"/>
      <c r="L713" s="22"/>
    </row>
    <row r="714" spans="1:12" s="40" customFormat="1" ht="118.8">
      <c r="A714" s="163"/>
      <c r="B714" s="32" t="s">
        <v>252</v>
      </c>
      <c r="C714" s="45" t="s">
        <v>19</v>
      </c>
      <c r="D714" s="325">
        <f>206.67+221.3+18.2*9+35.2+91.5+25.71+102.27+36.81+505.97+52.69+17.87+146.1+6.53+3.2*5+9.92+140.71+7.32*5+11.09+45.88+96.77+373.65+42.17-(2.45*1.75*9+2.45*2.6*9+3.5*1.6*4+3.5*2.12*4+1.6*2.2*6+2.25*1.5*10+3.1*2.6*5+1.2*15.02*2+2.2*2.55*2-3*51)</f>
        <v>2247.7745</v>
      </c>
      <c r="E714" s="379">
        <v>0</v>
      </c>
      <c r="F714" s="372">
        <f>+D714*E714</f>
        <v>0</v>
      </c>
      <c r="I714" s="75"/>
      <c r="J714" s="22"/>
      <c r="K714" s="22"/>
      <c r="L714" s="22"/>
    </row>
    <row r="715" spans="1:12" s="40" customFormat="1">
      <c r="A715" s="163"/>
      <c r="B715" s="241"/>
      <c r="C715" s="233"/>
      <c r="D715" s="66"/>
      <c r="E715" s="371"/>
      <c r="F715" s="372"/>
      <c r="I715" s="75"/>
      <c r="J715" s="22"/>
      <c r="K715" s="22"/>
      <c r="L715" s="22"/>
    </row>
    <row r="716" spans="1:12" s="40" customFormat="1" ht="26.4">
      <c r="A716" s="163" t="s">
        <v>580</v>
      </c>
      <c r="B716" s="241" t="s">
        <v>585</v>
      </c>
      <c r="C716" s="233"/>
      <c r="D716" s="66"/>
      <c r="E716" s="371"/>
      <c r="F716" s="372"/>
      <c r="I716" s="75"/>
      <c r="J716" s="22"/>
      <c r="K716" s="22"/>
      <c r="L716" s="22"/>
    </row>
    <row r="717" spans="1:12" s="40" customFormat="1" ht="184.8">
      <c r="A717" s="55"/>
      <c r="B717" s="234" t="s">
        <v>251</v>
      </c>
      <c r="C717" s="233"/>
      <c r="D717" s="244">
        <f>243.24*2+2*137.8+137.98+100*3+307.8*2+135.6*2+102*4+127.2*2+106.5*3+290.2*2+121.1+260.6*2+154.5+85.6+149.97+189.9+107.2+509.98+96.9+192.96+44.8+69.12+127.55+159.23+251.1+237.73+273.9+326.4+125.27+157.4+143.46+125.54+127.56-(1.5*2.4*3+1.5*2.2*2+1.35*3.15+1.3*2.8+1.25*2.75*20+1.25*2.75+1.25*2.81*13+1.1*2.8*16+1.1*2.8+1.25*2.6*4+2.04*2.6*2+1.1*2.8*7+1.1*3.73+1.45*2.9*3+1.24*2.7*3+1.1*2.8*8+1.45*2.9*2+1.24*2.7*3+1.2*3.7*13+2.05*2.9*2+1.25*2.8*4+1.25*2.7*5-3*125)</f>
        <v>7911.5185000000001</v>
      </c>
      <c r="E717" s="371"/>
      <c r="F717" s="372"/>
      <c r="I717" s="75"/>
      <c r="J717" s="22"/>
      <c r="K717" s="190"/>
      <c r="L717" s="22"/>
    </row>
    <row r="718" spans="1:12" s="40" customFormat="1" ht="39.6">
      <c r="A718" s="296"/>
      <c r="B718" s="302" t="s">
        <v>257</v>
      </c>
      <c r="C718" s="284"/>
      <c r="D718" s="302">
        <f>15*55-(1.1*2.8*7+2.2*1.6*3+1.3*2.5*2-3*12)</f>
        <v>822.38</v>
      </c>
      <c r="E718" s="374"/>
      <c r="F718" s="375"/>
      <c r="I718" s="75"/>
      <c r="J718" s="22"/>
      <c r="K718" s="22"/>
      <c r="L718" s="22"/>
    </row>
    <row r="719" spans="1:12" s="40" customFormat="1" ht="52.8">
      <c r="A719" s="55"/>
      <c r="B719" s="49" t="s">
        <v>250</v>
      </c>
      <c r="C719" s="51"/>
      <c r="D719" s="195">
        <f>514.6+25.43+59.4+186.3+423.77+113.4+113.4-(0.95*11.31*3+1.95*1.8*40+2.15*3*4-3*47)</f>
        <v>1378.8665000000001</v>
      </c>
      <c r="E719" s="373"/>
      <c r="F719" s="372"/>
      <c r="I719" s="75"/>
      <c r="J719" s="22"/>
      <c r="K719" s="22"/>
      <c r="L719" s="22"/>
    </row>
    <row r="720" spans="1:12" s="40" customFormat="1">
      <c r="A720" s="55"/>
      <c r="B720" s="49"/>
      <c r="C720" s="51"/>
      <c r="D720" s="21"/>
      <c r="E720" s="373"/>
      <c r="F720" s="372"/>
      <c r="I720" s="75"/>
      <c r="J720" s="22"/>
      <c r="K720" s="22"/>
      <c r="L720" s="22"/>
    </row>
    <row r="721" spans="1:12" s="40" customFormat="1">
      <c r="A721" s="55"/>
      <c r="B721" s="48" t="s">
        <v>581</v>
      </c>
      <c r="C721" s="23" t="s">
        <v>19</v>
      </c>
      <c r="D721" s="41">
        <f>SUM(D717:D720)</f>
        <v>10112.764999999999</v>
      </c>
      <c r="E721" s="379">
        <v>0</v>
      </c>
      <c r="F721" s="372">
        <f>+D721*E721</f>
        <v>0</v>
      </c>
      <c r="I721" s="75"/>
      <c r="J721" s="22"/>
      <c r="K721" s="22"/>
      <c r="L721" s="22"/>
    </row>
    <row r="722" spans="1:12" s="40" customFormat="1">
      <c r="A722" s="55"/>
      <c r="B722" s="49"/>
      <c r="C722" s="51"/>
      <c r="D722" s="21"/>
      <c r="E722" s="373"/>
      <c r="F722" s="372"/>
      <c r="I722" s="75"/>
      <c r="J722" s="22"/>
      <c r="K722" s="22"/>
      <c r="L722" s="22"/>
    </row>
    <row r="723" spans="1:12" s="40" customFormat="1" ht="39.6">
      <c r="A723" s="163" t="s">
        <v>582</v>
      </c>
      <c r="B723" s="48" t="s">
        <v>583</v>
      </c>
      <c r="C723" s="51"/>
      <c r="D723" s="21"/>
      <c r="E723" s="373"/>
      <c r="F723" s="372"/>
      <c r="I723" s="75"/>
      <c r="J723" s="22"/>
      <c r="K723" s="22"/>
      <c r="L723" s="22"/>
    </row>
    <row r="724" spans="1:12" s="40" customFormat="1" ht="39.6">
      <c r="A724" s="55"/>
      <c r="B724" s="189" t="s">
        <v>241</v>
      </c>
      <c r="C724" s="23" t="s">
        <v>19</v>
      </c>
      <c r="D724" s="190">
        <f>1.02*(20+24+23+5)+0.98*(12*2+16+22)+1.36*(2+2+3)+1.03*21+2.07+0.25*5</f>
        <v>168.67</v>
      </c>
      <c r="E724" s="379">
        <v>0</v>
      </c>
      <c r="F724" s="372">
        <f>+D724*E724</f>
        <v>0</v>
      </c>
      <c r="I724" s="75"/>
      <c r="J724" s="22"/>
      <c r="K724" s="22"/>
      <c r="L724" s="22"/>
    </row>
    <row r="725" spans="1:12" s="40" customFormat="1">
      <c r="A725" s="55"/>
      <c r="B725" s="49"/>
      <c r="C725" s="51"/>
      <c r="D725" s="27"/>
      <c r="E725" s="373"/>
      <c r="F725" s="372"/>
      <c r="I725" s="75"/>
      <c r="J725" s="22"/>
      <c r="K725" s="22"/>
      <c r="L725" s="22"/>
    </row>
    <row r="726" spans="1:12" s="40" customFormat="1" ht="26.4">
      <c r="A726" s="55" t="s">
        <v>516</v>
      </c>
      <c r="B726" s="31" t="s">
        <v>384</v>
      </c>
      <c r="C726" s="51"/>
      <c r="D726" s="56"/>
      <c r="E726" s="373"/>
      <c r="F726" s="372"/>
      <c r="I726" s="75"/>
      <c r="J726" s="22"/>
      <c r="K726" s="22"/>
      <c r="L726" s="22"/>
    </row>
    <row r="727" spans="1:12" s="40" customFormat="1" ht="92.4">
      <c r="A727" s="55"/>
      <c r="B727" s="331" t="s">
        <v>697</v>
      </c>
      <c r="C727" s="45"/>
      <c r="D727" s="46"/>
      <c r="E727" s="379"/>
      <c r="F727" s="372"/>
      <c r="I727" s="75"/>
      <c r="J727" s="22"/>
      <c r="K727" s="22"/>
      <c r="L727" s="22"/>
    </row>
    <row r="728" spans="1:12" s="40" customFormat="1" ht="105.6">
      <c r="A728" s="55"/>
      <c r="B728" s="75" t="s">
        <v>334</v>
      </c>
      <c r="C728" s="45"/>
      <c r="D728" s="46"/>
      <c r="E728" s="379"/>
      <c r="F728" s="372"/>
      <c r="I728" s="75"/>
      <c r="J728" s="22"/>
      <c r="K728" s="22"/>
      <c r="L728" s="22"/>
    </row>
    <row r="729" spans="1:12" s="40" customFormat="1" ht="39.6">
      <c r="A729" s="55"/>
      <c r="B729" s="75" t="s">
        <v>97</v>
      </c>
      <c r="C729" s="45"/>
      <c r="D729" s="46"/>
      <c r="E729" s="379"/>
      <c r="F729" s="372"/>
      <c r="I729" s="75"/>
      <c r="J729" s="22"/>
      <c r="K729" s="22"/>
      <c r="L729" s="22"/>
    </row>
    <row r="730" spans="1:12" s="40" customFormat="1">
      <c r="A730" s="55"/>
      <c r="B730" s="24" t="s">
        <v>86</v>
      </c>
      <c r="C730" s="45"/>
      <c r="D730" s="46"/>
      <c r="E730" s="379"/>
      <c r="F730" s="372"/>
      <c r="I730" s="75"/>
      <c r="J730" s="22"/>
      <c r="K730" s="22"/>
      <c r="L730" s="22"/>
    </row>
    <row r="731" spans="1:12" s="40" customFormat="1">
      <c r="A731" s="55"/>
      <c r="B731" s="24"/>
      <c r="C731" s="45"/>
      <c r="D731" s="46"/>
      <c r="E731" s="379"/>
      <c r="F731" s="372"/>
      <c r="I731" s="75"/>
      <c r="J731" s="22"/>
      <c r="K731" s="22"/>
      <c r="L731" s="22"/>
    </row>
    <row r="732" spans="1:12" s="40" customFormat="1">
      <c r="A732" s="55"/>
      <c r="B732" s="24" t="s">
        <v>370</v>
      </c>
      <c r="C732" s="45"/>
      <c r="D732" s="59"/>
      <c r="E732" s="379"/>
      <c r="F732" s="372"/>
      <c r="I732" s="75"/>
      <c r="J732" s="22"/>
      <c r="K732" s="22"/>
      <c r="L732" s="22"/>
    </row>
    <row r="733" spans="1:12" s="40" customFormat="1" ht="52.8">
      <c r="A733" s="55"/>
      <c r="B733" s="26" t="s">
        <v>335</v>
      </c>
      <c r="C733" s="233"/>
      <c r="D733" s="27">
        <f>8*0.16*1.25+7*0.33*1.25+4*2.9*0.14+3*0.31*2.9+1.35*2.9+7*2.5*0.14+6*2.5*0.31+1.05*2.5+6*2.2*0.15+5*2.2*0.3</f>
        <v>27.728500000000004</v>
      </c>
      <c r="E733" s="371"/>
      <c r="F733" s="372">
        <f>+D733*E733</f>
        <v>0</v>
      </c>
      <c r="I733" s="216"/>
      <c r="J733" s="153"/>
      <c r="K733" s="59"/>
      <c r="L733" s="22"/>
    </row>
    <row r="734" spans="1:12" s="40" customFormat="1">
      <c r="A734" s="55"/>
      <c r="B734" s="355"/>
      <c r="C734" s="233"/>
      <c r="D734" s="240"/>
      <c r="E734" s="371"/>
      <c r="F734" s="372"/>
      <c r="I734" s="22"/>
      <c r="J734" s="22"/>
      <c r="K734" s="22"/>
      <c r="L734" s="22"/>
    </row>
    <row r="735" spans="1:12" s="40" customFormat="1">
      <c r="A735" s="55"/>
      <c r="B735" s="355" t="s">
        <v>371</v>
      </c>
      <c r="C735" s="233"/>
      <c r="D735" s="240"/>
      <c r="E735" s="371"/>
      <c r="F735" s="372"/>
      <c r="I735" s="22"/>
      <c r="J735" s="22"/>
      <c r="K735" s="22"/>
      <c r="L735" s="22"/>
    </row>
    <row r="736" spans="1:12" s="40" customFormat="1" ht="105.6">
      <c r="A736" s="55"/>
      <c r="B736" s="356" t="s">
        <v>249</v>
      </c>
      <c r="C736" s="233"/>
      <c r="D736" s="156">
        <f>3*(0.2+0.1*2)*(6.25*2+21.55+3.5*2+6.35*2+14.4*2+16*2+1.58*2+7.1*2)+(0.5+0.1*2)*(6+21.05*2+6+3.55*6*2+12.85*3*2+6.2*4*2+5.65*4*2+13.87*5+14.15*7)+(0.1+0.05*2)*(3.5*2*4+6.35*2*2+18.65*4+6.25*10+3.46*2*2+5.16*2+21.05+3.46*18+9.05*2*2+5.65*6*2+6.2*2)</f>
        <v>547.06999999999994</v>
      </c>
      <c r="E736" s="371"/>
      <c r="F736" s="372"/>
      <c r="I736" s="188"/>
      <c r="J736" s="22"/>
      <c r="K736" s="22"/>
      <c r="L736" s="22"/>
    </row>
    <row r="737" spans="1:12" s="40" customFormat="1" ht="92.4">
      <c r="A737" s="55"/>
      <c r="B737" s="356" t="s">
        <v>247</v>
      </c>
      <c r="C737" s="233"/>
      <c r="D737" s="156"/>
      <c r="E737" s="371"/>
      <c r="F737" s="372"/>
      <c r="I737" s="188"/>
      <c r="J737" s="153"/>
      <c r="K737" s="156"/>
      <c r="L737" s="22"/>
    </row>
    <row r="738" spans="1:12" s="40" customFormat="1" ht="26.4">
      <c r="A738" s="296"/>
      <c r="B738" s="357" t="s">
        <v>248</v>
      </c>
      <c r="C738" s="284"/>
      <c r="D738" s="295">
        <f>(0.1+0.05*2)*(11.05*4+5.58*2*3+(2.4*2*2+3.9*2+22.5)*4+11.35*4*2+3.45*6*2+7.9*3+3.05*8+3.1*2*5+2.6*2*5+1.45*10+3.95*2+3.55*2+3.85*2+15.8*4+1.75*2+1.3*2*2*5+1.65*2*2*5+1.3*2*2*6+2.4*2*2*6+6.7*12+1.3*2*13+1.4*2*13+2.21*2+1.4*2+14.95*4+15.04*4+1.4*2*2+2.4*11*2+6.2*4*2+5.65*4*2)</f>
        <v>231.45199999999997</v>
      </c>
      <c r="E738" s="374"/>
      <c r="F738" s="375"/>
      <c r="I738" s="156"/>
      <c r="J738" s="153"/>
      <c r="K738" s="59"/>
      <c r="L738" s="22"/>
    </row>
    <row r="739" spans="1:12" s="40" customFormat="1">
      <c r="A739" s="55"/>
      <c r="B739" s="155"/>
      <c r="C739" s="51"/>
      <c r="D739" s="50"/>
      <c r="E739" s="373"/>
      <c r="F739" s="372"/>
      <c r="I739" s="75"/>
      <c r="J739" s="153"/>
      <c r="K739" s="35"/>
      <c r="L739" s="22"/>
    </row>
    <row r="740" spans="1:12" s="40" customFormat="1" ht="39.6">
      <c r="A740" s="55"/>
      <c r="B740" s="185" t="s">
        <v>183</v>
      </c>
      <c r="C740" s="51"/>
      <c r="D740" s="50"/>
      <c r="E740" s="373"/>
      <c r="F740" s="372"/>
      <c r="I740" s="75"/>
      <c r="J740" s="153"/>
      <c r="K740" s="59"/>
      <c r="L740" s="22"/>
    </row>
    <row r="741" spans="1:12" s="40" customFormat="1">
      <c r="A741" s="55"/>
      <c r="B741" s="189" t="s">
        <v>230</v>
      </c>
      <c r="C741" s="51"/>
      <c r="D741" s="190">
        <f>9.97*2+7.75*2*2</f>
        <v>50.94</v>
      </c>
      <c r="E741" s="373"/>
      <c r="F741" s="372"/>
      <c r="I741" s="35"/>
      <c r="J741" s="153"/>
      <c r="K741" s="59"/>
      <c r="L741" s="22"/>
    </row>
    <row r="742" spans="1:12" s="40" customFormat="1">
      <c r="A742" s="55"/>
      <c r="B742" s="29"/>
      <c r="C742" s="45"/>
      <c r="D742" s="46"/>
      <c r="E742" s="379"/>
      <c r="F742" s="372"/>
      <c r="I742" s="59"/>
      <c r="J742" s="153"/>
      <c r="K742" s="156"/>
      <c r="L742" s="22"/>
    </row>
    <row r="743" spans="1:12" s="40" customFormat="1">
      <c r="A743" s="55"/>
      <c r="B743" s="32" t="s">
        <v>382</v>
      </c>
      <c r="C743" s="45"/>
      <c r="D743" s="47"/>
      <c r="E743" s="379"/>
      <c r="F743" s="372"/>
      <c r="I743" s="156"/>
      <c r="J743" s="153"/>
      <c r="K743" s="59"/>
      <c r="L743" s="22"/>
    </row>
    <row r="744" spans="1:12" s="40" customFormat="1">
      <c r="A744" s="55"/>
      <c r="B744" s="189" t="s">
        <v>383</v>
      </c>
      <c r="C744" s="45"/>
      <c r="D744" s="188">
        <f>0.2*(8.26+9.2+4.3)</f>
        <v>4.3520000000000003</v>
      </c>
      <c r="E744" s="379"/>
      <c r="F744" s="372"/>
      <c r="I744" s="156"/>
      <c r="J744" s="153"/>
      <c r="K744" s="59"/>
      <c r="L744" s="22"/>
    </row>
    <row r="745" spans="1:12" s="40" customFormat="1">
      <c r="A745" s="55"/>
      <c r="B745" s="189"/>
      <c r="C745" s="51"/>
      <c r="D745" s="190"/>
      <c r="E745" s="373"/>
      <c r="F745" s="372"/>
      <c r="I745" s="35"/>
      <c r="J745" s="153"/>
      <c r="K745" s="59"/>
      <c r="L745" s="22"/>
    </row>
    <row r="746" spans="1:12" s="40" customFormat="1" ht="79.2">
      <c r="A746" s="55"/>
      <c r="B746" s="189" t="s">
        <v>406</v>
      </c>
      <c r="C746" s="51"/>
      <c r="D746" s="190"/>
      <c r="E746" s="373"/>
      <c r="F746" s="372"/>
      <c r="I746" s="35"/>
      <c r="J746" s="153"/>
      <c r="K746" s="59"/>
      <c r="L746" s="22"/>
    </row>
    <row r="747" spans="1:12" s="40" customFormat="1" ht="39.6">
      <c r="A747" s="55"/>
      <c r="B747" s="189" t="s">
        <v>407</v>
      </c>
      <c r="C747" s="51"/>
      <c r="D747" s="188">
        <f>0.1*(4*5.9*0.4*4+4.5*4*0.4*4+2*2*4.5*(3.3+0.2)+2*6.5+(3.3+0.2)+4*1.2*4*0.17)</f>
        <v>14.932400000000001</v>
      </c>
      <c r="E747" s="373"/>
      <c r="F747" s="372"/>
      <c r="I747" s="188"/>
      <c r="J747" s="188"/>
      <c r="K747" s="188"/>
      <c r="L747" s="22"/>
    </row>
    <row r="748" spans="1:12" s="40" customFormat="1">
      <c r="A748" s="55"/>
      <c r="B748" s="189"/>
      <c r="C748" s="51"/>
      <c r="D748" s="188"/>
      <c r="E748" s="373"/>
      <c r="F748" s="372"/>
      <c r="I748" s="182"/>
      <c r="J748" s="153"/>
      <c r="K748" s="59"/>
      <c r="L748" s="22"/>
    </row>
    <row r="749" spans="1:12" s="40" customFormat="1">
      <c r="A749" s="55"/>
      <c r="B749" s="26" t="s">
        <v>517</v>
      </c>
      <c r="C749" s="233" t="s">
        <v>19</v>
      </c>
      <c r="D749" s="27">
        <f>SUM(D733:D748)</f>
        <v>876.47489999999993</v>
      </c>
      <c r="E749" s="371">
        <v>0</v>
      </c>
      <c r="F749" s="372">
        <f>+D749*E749</f>
        <v>0</v>
      </c>
      <c r="I749" s="217"/>
      <c r="J749" s="153"/>
      <c r="K749" s="35"/>
      <c r="L749" s="22"/>
    </row>
    <row r="750" spans="1:12" s="40" customFormat="1">
      <c r="A750" s="55"/>
      <c r="B750" s="26"/>
      <c r="C750" s="45"/>
      <c r="D750" s="27"/>
      <c r="E750" s="379"/>
      <c r="F750" s="372"/>
      <c r="I750" s="182"/>
      <c r="J750" s="153"/>
      <c r="K750" s="59"/>
      <c r="L750" s="22"/>
    </row>
    <row r="751" spans="1:12" s="40" customFormat="1" ht="79.2">
      <c r="A751" s="55" t="s">
        <v>518</v>
      </c>
      <c r="B751" s="75" t="s">
        <v>379</v>
      </c>
      <c r="C751" s="45"/>
      <c r="D751" s="27"/>
      <c r="E751" s="379"/>
      <c r="F751" s="372"/>
      <c r="I751" s="182"/>
      <c r="J751" s="153"/>
      <c r="K751" s="59"/>
      <c r="L751" s="22"/>
    </row>
    <row r="752" spans="1:12" s="40" customFormat="1">
      <c r="A752" s="55"/>
      <c r="B752" s="75"/>
      <c r="C752" s="45"/>
      <c r="D752" s="27"/>
      <c r="E752" s="379"/>
      <c r="F752" s="372"/>
      <c r="I752" s="182"/>
      <c r="J752" s="153"/>
      <c r="K752" s="59"/>
      <c r="L752" s="22"/>
    </row>
    <row r="753" spans="1:12" s="40" customFormat="1" ht="79.2">
      <c r="A753" s="55"/>
      <c r="B753" s="75" t="s">
        <v>375</v>
      </c>
      <c r="C753" s="233"/>
      <c r="D753" s="27"/>
      <c r="E753" s="371"/>
      <c r="F753" s="372"/>
      <c r="I753" s="217"/>
      <c r="J753" s="153"/>
      <c r="K753" s="156"/>
      <c r="L753" s="22"/>
    </row>
    <row r="754" spans="1:12" s="40" customFormat="1" ht="118.8">
      <c r="A754" s="55"/>
      <c r="B754" s="75" t="s">
        <v>376</v>
      </c>
      <c r="C754" s="233"/>
      <c r="D754" s="27"/>
      <c r="E754" s="371"/>
      <c r="F754" s="372"/>
      <c r="I754" s="182"/>
      <c r="J754" s="153"/>
      <c r="K754" s="59"/>
      <c r="L754" s="22"/>
    </row>
    <row r="755" spans="1:12" s="40" customFormat="1" ht="52.8">
      <c r="A755" s="55"/>
      <c r="B755" s="75" t="s">
        <v>377</v>
      </c>
      <c r="C755" s="233"/>
      <c r="D755" s="27"/>
      <c r="E755" s="371"/>
      <c r="F755" s="372"/>
      <c r="I755" s="216"/>
      <c r="J755" s="153"/>
      <c r="K755" s="59"/>
      <c r="L755" s="22"/>
    </row>
    <row r="756" spans="1:12" s="40" customFormat="1" ht="66">
      <c r="A756" s="55"/>
      <c r="B756" s="75" t="s">
        <v>378</v>
      </c>
      <c r="C756" s="233"/>
      <c r="D756" s="238"/>
      <c r="E756" s="371"/>
      <c r="F756" s="372"/>
      <c r="I756" s="22"/>
      <c r="J756" s="22"/>
      <c r="K756" s="22"/>
      <c r="L756" s="22"/>
    </row>
    <row r="757" spans="1:12" s="40" customFormat="1" ht="79.2">
      <c r="A757" s="55"/>
      <c r="B757" s="75" t="s">
        <v>381</v>
      </c>
      <c r="C757" s="233"/>
      <c r="D757" s="238"/>
      <c r="E757" s="371"/>
      <c r="F757" s="372"/>
      <c r="I757" s="22"/>
      <c r="J757" s="22"/>
      <c r="K757" s="22"/>
      <c r="L757" s="22"/>
    </row>
    <row r="758" spans="1:12" s="40" customFormat="1" ht="26.4">
      <c r="A758" s="296"/>
      <c r="B758" s="293" t="s">
        <v>380</v>
      </c>
      <c r="C758" s="284"/>
      <c r="D758" s="286"/>
      <c r="E758" s="374"/>
      <c r="F758" s="375"/>
      <c r="I758" s="28"/>
      <c r="J758" s="76"/>
      <c r="K758" s="75"/>
      <c r="L758" s="22"/>
    </row>
    <row r="759" spans="1:12" s="40" customFormat="1">
      <c r="A759" s="55"/>
      <c r="B759" s="244" t="s">
        <v>35</v>
      </c>
      <c r="C759" s="230"/>
      <c r="D759" s="244"/>
      <c r="E759" s="371"/>
      <c r="F759" s="372"/>
      <c r="I759" s="28"/>
      <c r="J759" s="76"/>
      <c r="K759" s="75"/>
      <c r="L759" s="22"/>
    </row>
    <row r="760" spans="1:12" s="40" customFormat="1">
      <c r="A760" s="55"/>
      <c r="B760" s="241"/>
      <c r="C760" s="233"/>
      <c r="D760" s="238"/>
      <c r="E760" s="371"/>
      <c r="F760" s="372"/>
      <c r="I760" s="28"/>
      <c r="J760" s="76"/>
      <c r="K760" s="75"/>
      <c r="L760" s="22"/>
    </row>
    <row r="761" spans="1:12" s="40" customFormat="1">
      <c r="A761" s="55"/>
      <c r="B761" s="24" t="s">
        <v>240</v>
      </c>
      <c r="C761" s="233"/>
      <c r="D761" s="59"/>
      <c r="E761" s="371"/>
      <c r="F761" s="372"/>
      <c r="I761" s="22"/>
      <c r="J761" s="76"/>
      <c r="K761" s="75"/>
      <c r="L761" s="22"/>
    </row>
    <row r="762" spans="1:12" s="40" customFormat="1" ht="52.8">
      <c r="A762" s="55"/>
      <c r="B762" s="26" t="s">
        <v>219</v>
      </c>
      <c r="C762" s="51"/>
      <c r="D762" s="27">
        <f>0.45*(14.59*3*2+10.16+7.6*2*2+15.44*3+10.16+5.86+5.76+17.54+8.14+2.02+7.6*2+18.05*2+4.46+7.9*2+1.96+8.4+18.05*3+4.2)</f>
        <v>163.87649999999996</v>
      </c>
      <c r="E762" s="379"/>
      <c r="F762" s="372"/>
      <c r="J762" s="76"/>
      <c r="K762" s="75"/>
      <c r="L762" s="22"/>
    </row>
    <row r="763" spans="1:12" s="40" customFormat="1" ht="39.6">
      <c r="A763" s="55"/>
      <c r="B763" s="26" t="s">
        <v>220</v>
      </c>
      <c r="C763" s="51"/>
      <c r="D763" s="27">
        <f>0.45*(15.4+15.3+39.67+2.7+4.15+19.5+8.92+7.76+2.01*2+22.5*2+10.8*2+14.4*2+6.2+15.9*2+6.2)</f>
        <v>115.65900000000002</v>
      </c>
      <c r="E763" s="379"/>
      <c r="F763" s="372"/>
      <c r="I763" s="27" t="s">
        <v>422</v>
      </c>
      <c r="J763" s="22"/>
      <c r="K763" s="22"/>
      <c r="L763" s="22"/>
    </row>
    <row r="764" spans="1:12" s="40" customFormat="1" ht="66">
      <c r="A764" s="55"/>
      <c r="B764" s="26" t="s">
        <v>221</v>
      </c>
      <c r="C764" s="51"/>
      <c r="D764" s="27">
        <f>0.45*(18.05*2+4.2+5.8+17.89+7.88+8.67*3+7.98+18.05*2+17.95+4.2+5.86+4.2+5.9+15.44*3+7.6*2+8.98*3+15.44*3+4.6+34.2*2+21.1+6.25*2+20.95+6.25*2)</f>
        <v>204.70500000000001</v>
      </c>
      <c r="E764" s="373"/>
      <c r="F764" s="372"/>
      <c r="I764" s="27"/>
      <c r="J764" s="22"/>
      <c r="K764" s="22"/>
      <c r="L764" s="22"/>
    </row>
    <row r="765" spans="1:12" s="40" customFormat="1" ht="26.4">
      <c r="A765" s="55"/>
      <c r="B765" s="26" t="s">
        <v>222</v>
      </c>
      <c r="C765" s="51"/>
      <c r="D765" s="27">
        <f>0.45*(2*(8.75+2.4*2+13.4*2+18.03+9.4))</f>
        <v>61.002000000000002</v>
      </c>
      <c r="E765" s="373"/>
      <c r="F765" s="372"/>
      <c r="I765" s="27" t="s">
        <v>422</v>
      </c>
      <c r="J765" s="22"/>
      <c r="K765" s="22"/>
      <c r="L765" s="22"/>
    </row>
    <row r="766" spans="1:12" s="40" customFormat="1">
      <c r="A766" s="55"/>
      <c r="B766" s="66" t="s">
        <v>223</v>
      </c>
      <c r="C766" s="233"/>
      <c r="D766" s="88">
        <f>0.45*(2*11.84+14.2+11.85*2+6.3*2)</f>
        <v>33.381</v>
      </c>
      <c r="E766" s="371"/>
      <c r="F766" s="372"/>
      <c r="I766" s="88"/>
      <c r="J766" s="22"/>
      <c r="K766" s="22"/>
      <c r="L766" s="22"/>
    </row>
    <row r="767" spans="1:12" s="40" customFormat="1" ht="26.4">
      <c r="A767" s="55"/>
      <c r="B767" s="26" t="s">
        <v>224</v>
      </c>
      <c r="C767" s="45"/>
      <c r="D767" s="27">
        <f>0.45*(9.61+17.34*2+20.81+1.6+1.4+20.93+16.12+6.85)</f>
        <v>50.4</v>
      </c>
      <c r="E767" s="379"/>
      <c r="F767" s="372"/>
      <c r="I767" s="27" t="s">
        <v>422</v>
      </c>
      <c r="J767" s="22"/>
      <c r="K767" s="22"/>
      <c r="L767" s="22"/>
    </row>
    <row r="768" spans="1:12" s="40" customFormat="1" ht="26.4">
      <c r="A768" s="55"/>
      <c r="B768" s="26" t="s">
        <v>225</v>
      </c>
      <c r="C768" s="45"/>
      <c r="D768" s="27">
        <f>0.45*(23.75+7.61+14.08*2+17.64*2+9.67*2)</f>
        <v>51.363</v>
      </c>
      <c r="E768" s="379"/>
      <c r="F768" s="372"/>
      <c r="I768" s="27"/>
      <c r="J768" s="22"/>
      <c r="K768" s="22"/>
      <c r="L768" s="22"/>
    </row>
    <row r="769" spans="1:12" s="40" customFormat="1">
      <c r="A769" s="55"/>
      <c r="B769" s="26"/>
      <c r="C769" s="45"/>
      <c r="D769" s="27"/>
      <c r="E769" s="379"/>
      <c r="F769" s="372"/>
      <c r="I769" s="27"/>
      <c r="J769" s="22"/>
      <c r="K769" s="22"/>
      <c r="L769" s="22"/>
    </row>
    <row r="770" spans="1:12" s="40" customFormat="1">
      <c r="A770" s="55"/>
      <c r="B770" s="66" t="s">
        <v>226</v>
      </c>
      <c r="C770" s="45"/>
      <c r="D770" s="88">
        <f>0.45*(5.4*2+9.79*2+5.4*2)*2</f>
        <v>37.061999999999998</v>
      </c>
      <c r="E770" s="379"/>
      <c r="F770" s="372"/>
      <c r="I770" s="88" t="s">
        <v>422</v>
      </c>
      <c r="J770" s="22"/>
      <c r="K770" s="22"/>
      <c r="L770" s="22"/>
    </row>
    <row r="771" spans="1:12" s="40" customFormat="1" ht="26.4">
      <c r="A771" s="55"/>
      <c r="B771" s="26" t="s">
        <v>242</v>
      </c>
      <c r="C771" s="45"/>
      <c r="D771" s="27">
        <f>0.45*(13.88+8.35+8.35+3.96+1.25+1.6*2)+7.6*12</f>
        <v>108.74549999999999</v>
      </c>
      <c r="E771" s="379"/>
      <c r="F771" s="372"/>
      <c r="I771" s="27"/>
      <c r="J771" s="22"/>
      <c r="K771" s="22"/>
      <c r="L771" s="22"/>
    </row>
    <row r="772" spans="1:12" s="40" customFormat="1">
      <c r="A772" s="55"/>
      <c r="B772" s="66"/>
      <c r="C772" s="45"/>
      <c r="D772" s="122"/>
      <c r="E772" s="379"/>
      <c r="F772" s="372"/>
      <c r="I772" s="122"/>
      <c r="J772" s="22"/>
      <c r="K772" s="22"/>
      <c r="L772" s="22"/>
    </row>
    <row r="773" spans="1:12" s="40" customFormat="1">
      <c r="A773" s="55"/>
      <c r="B773" s="26" t="s">
        <v>239</v>
      </c>
      <c r="C773" s="45"/>
      <c r="D773" s="122"/>
      <c r="E773" s="379"/>
      <c r="F773" s="372"/>
      <c r="I773" s="122"/>
      <c r="J773" s="22"/>
      <c r="K773" s="22"/>
      <c r="L773" s="22"/>
    </row>
    <row r="774" spans="1:12" s="40" customFormat="1" ht="79.2">
      <c r="A774" s="55"/>
      <c r="B774" s="26" t="s">
        <v>256</v>
      </c>
      <c r="C774" s="233"/>
      <c r="D774" s="21">
        <f>0.45*(15.64*16+17.01*6+16.3+17.21*3+16.36*2+20.36+15.16*5*2+18.48*2+13.62*13+15.58*26+13.62*12+15.78+24+13.11*4+13.64+15.76+16.95*3+15.18*4+13.65*18+13.65*16+15.78*34*2+16.3+12.8*12+14.55*24)</f>
        <v>1663.596</v>
      </c>
      <c r="E774" s="371"/>
      <c r="F774" s="372"/>
      <c r="I774" s="21"/>
      <c r="J774" s="22"/>
      <c r="K774" s="22"/>
      <c r="L774" s="22"/>
    </row>
    <row r="775" spans="1:12" s="40" customFormat="1">
      <c r="A775" s="55"/>
      <c r="B775" s="76"/>
      <c r="C775" s="233"/>
      <c r="D775" s="122"/>
      <c r="E775" s="371"/>
      <c r="F775" s="372"/>
      <c r="I775" s="122"/>
      <c r="J775" s="22"/>
      <c r="K775" s="22"/>
      <c r="L775" s="22"/>
    </row>
    <row r="776" spans="1:12" s="40" customFormat="1">
      <c r="A776" s="55"/>
      <c r="B776" s="26" t="s">
        <v>519</v>
      </c>
      <c r="C776" s="233" t="s">
        <v>37</v>
      </c>
      <c r="D776" s="21">
        <f>SUM(D762:D775)</f>
        <v>2489.79</v>
      </c>
      <c r="E776" s="371">
        <v>0</v>
      </c>
      <c r="F776" s="372">
        <f>+D776*E776</f>
        <v>0</v>
      </c>
      <c r="I776" s="75"/>
      <c r="J776" s="22"/>
      <c r="K776" s="22"/>
      <c r="L776" s="22"/>
    </row>
    <row r="777" spans="1:12" s="40" customFormat="1">
      <c r="A777" s="55"/>
      <c r="B777" s="241"/>
      <c r="C777" s="233"/>
      <c r="D777" s="238"/>
      <c r="E777" s="371"/>
      <c r="F777" s="372"/>
      <c r="I777" s="75"/>
      <c r="J777" s="22"/>
      <c r="K777" s="22"/>
      <c r="L777" s="22"/>
    </row>
    <row r="778" spans="1:12" s="40" customFormat="1" ht="39.6">
      <c r="A778" s="55" t="s">
        <v>520</v>
      </c>
      <c r="B778" s="170" t="s">
        <v>409</v>
      </c>
      <c r="C778" s="233"/>
      <c r="D778" s="238"/>
      <c r="E778" s="371"/>
      <c r="F778" s="372"/>
      <c r="I778" s="75"/>
      <c r="J778" s="22"/>
      <c r="K778" s="22"/>
      <c r="L778" s="22"/>
    </row>
    <row r="779" spans="1:12" s="40" customFormat="1" ht="92.4">
      <c r="A779" s="55"/>
      <c r="B779" s="170" t="s">
        <v>410</v>
      </c>
      <c r="C779" s="233"/>
      <c r="D779" s="27"/>
      <c r="E779" s="371"/>
      <c r="F779" s="372"/>
      <c r="I779" s="75"/>
      <c r="J779" s="22"/>
      <c r="K779" s="22"/>
      <c r="L779" s="22"/>
    </row>
    <row r="780" spans="1:12" s="40" customFormat="1" ht="118.8">
      <c r="A780" s="296"/>
      <c r="B780" s="299" t="s">
        <v>416</v>
      </c>
      <c r="C780" s="284"/>
      <c r="D780" s="291"/>
      <c r="E780" s="374"/>
      <c r="F780" s="375"/>
      <c r="I780" s="75"/>
      <c r="J780" s="22"/>
      <c r="K780" s="22"/>
      <c r="L780" s="22"/>
    </row>
    <row r="781" spans="1:12" s="40" customFormat="1" ht="105.6">
      <c r="A781" s="55"/>
      <c r="B781" s="170" t="s">
        <v>413</v>
      </c>
      <c r="C781" s="233"/>
      <c r="D781" s="27"/>
      <c r="E781" s="371"/>
      <c r="F781" s="372"/>
      <c r="I781" s="75"/>
      <c r="J781" s="22"/>
      <c r="K781" s="22"/>
      <c r="L781" s="22"/>
    </row>
    <row r="782" spans="1:12" s="40" customFormat="1" ht="132">
      <c r="A782" s="55"/>
      <c r="B782" s="170" t="s">
        <v>411</v>
      </c>
      <c r="C782" s="233"/>
      <c r="D782" s="27"/>
      <c r="E782" s="371"/>
      <c r="F782" s="372"/>
      <c r="I782" s="75"/>
      <c r="J782" s="22"/>
      <c r="K782" s="22"/>
      <c r="L782" s="22"/>
    </row>
    <row r="783" spans="1:12" s="40" customFormat="1" ht="39.6">
      <c r="A783" s="55"/>
      <c r="B783" s="170" t="s">
        <v>412</v>
      </c>
      <c r="C783" s="233"/>
      <c r="D783" s="27"/>
      <c r="E783" s="371"/>
      <c r="F783" s="372"/>
      <c r="I783" s="75"/>
      <c r="J783" s="22"/>
      <c r="K783" s="22"/>
      <c r="L783" s="22"/>
    </row>
    <row r="784" spans="1:12" s="40" customFormat="1">
      <c r="A784" s="55"/>
      <c r="B784" s="170"/>
      <c r="C784" s="45"/>
      <c r="D784" s="27"/>
      <c r="E784" s="379"/>
      <c r="F784" s="372"/>
      <c r="I784" s="75"/>
      <c r="J784" s="22"/>
      <c r="K784" s="22"/>
      <c r="L784" s="22"/>
    </row>
    <row r="785" spans="1:12" s="40" customFormat="1">
      <c r="A785" s="55"/>
      <c r="B785" s="170" t="s">
        <v>408</v>
      </c>
      <c r="C785" s="45"/>
      <c r="D785" s="27"/>
      <c r="E785" s="379"/>
      <c r="F785" s="372"/>
      <c r="I785" s="75"/>
      <c r="J785" s="22"/>
      <c r="K785" s="22"/>
      <c r="L785" s="22"/>
    </row>
    <row r="786" spans="1:12" s="40" customFormat="1" ht="66">
      <c r="A786" s="55"/>
      <c r="B786" s="170" t="s">
        <v>414</v>
      </c>
      <c r="C786" s="45"/>
      <c r="D786" s="27"/>
      <c r="E786" s="379"/>
      <c r="F786" s="372"/>
      <c r="I786" s="75"/>
      <c r="J786" s="22"/>
      <c r="K786" s="22"/>
      <c r="L786" s="22"/>
    </row>
    <row r="787" spans="1:12" s="40" customFormat="1" ht="39.6">
      <c r="A787" s="55"/>
      <c r="B787" s="170" t="s">
        <v>415</v>
      </c>
      <c r="C787" s="45"/>
      <c r="D787" s="27"/>
      <c r="E787" s="379"/>
      <c r="F787" s="372"/>
      <c r="I787" s="75"/>
      <c r="J787" s="22"/>
      <c r="K787" s="22"/>
      <c r="L787" s="22"/>
    </row>
    <row r="788" spans="1:12" s="40" customFormat="1">
      <c r="A788" s="55"/>
      <c r="B788" s="170" t="s">
        <v>86</v>
      </c>
      <c r="C788" s="45"/>
      <c r="D788" s="27"/>
      <c r="E788" s="379"/>
      <c r="F788" s="372"/>
      <c r="I788" s="75"/>
      <c r="J788" s="22"/>
      <c r="K788" s="22"/>
      <c r="L788" s="22"/>
    </row>
    <row r="789" spans="1:12" s="40" customFormat="1">
      <c r="A789" s="55"/>
      <c r="B789" s="170"/>
      <c r="C789" s="233"/>
      <c r="D789" s="27"/>
      <c r="E789" s="371"/>
      <c r="F789" s="372"/>
      <c r="I789" s="75"/>
      <c r="J789" s="22"/>
      <c r="K789" s="22"/>
      <c r="L789" s="22"/>
    </row>
    <row r="790" spans="1:12" s="40" customFormat="1" ht="105.6">
      <c r="A790" s="55"/>
      <c r="B790" s="189" t="s">
        <v>417</v>
      </c>
      <c r="C790" s="51"/>
      <c r="D790" s="188">
        <f>0.1*((0.15+0.9+0.07)*(14.3+7.9+8.25+15.44+3.85*2*2+8.35+1.1*2+8.5+0.4+0.15+2.15*2+18.05+9.05+0.95+1.1+8.3+3.5*2+8.65+10.25+18.05+9.05+0.95+1.1+8.3+3.5*2+8.65+10.25+18.05+2.03*2+2*(2.03*2+17.5+3.75*2+8.7+17.65+3.5*2+2.03*2+0.25+1.1+0.45+0.6+0.95+0.33+0.2+3.15)))</f>
        <v>42.672000000000004</v>
      </c>
      <c r="E790" s="373"/>
      <c r="F790" s="372"/>
      <c r="I790" s="75"/>
      <c r="J790" s="22"/>
      <c r="K790" s="22"/>
      <c r="L790" s="22"/>
    </row>
    <row r="791" spans="1:12" s="40" customFormat="1" ht="92.4">
      <c r="A791" s="55"/>
      <c r="B791" s="189" t="s">
        <v>418</v>
      </c>
      <c r="C791" s="51"/>
      <c r="D791" s="188">
        <f>0.1*((0.15+0.9+0.07)*(9.15+5.5+17.48+2.6+3.9+2.9+6.15+2.9+11.3+1.5+16.2+16.12+1.62+7.5+3.8*2+2.4+5.78+3.75+17.48+2.8+5.45+9.25+6.97+13.3+17.9+(8.97+5.45+2.3+5.55+6.97+13.3)*2+11.8*2+3.9+6.2+4+0.3*2+2.1*2))</f>
        <v>36.408960000000008</v>
      </c>
      <c r="E791" s="373"/>
      <c r="F791" s="372"/>
      <c r="I791" s="75"/>
      <c r="J791" s="22"/>
      <c r="K791" s="22"/>
      <c r="L791" s="22"/>
    </row>
    <row r="792" spans="1:12" s="40" customFormat="1" ht="15">
      <c r="A792" s="55"/>
      <c r="B792" s="166"/>
      <c r="C792" s="51"/>
      <c r="D792" s="59"/>
      <c r="E792" s="373"/>
      <c r="F792" s="372"/>
      <c r="I792" s="75"/>
      <c r="J792" s="22"/>
      <c r="K792" s="22"/>
      <c r="L792" s="22"/>
    </row>
    <row r="793" spans="1:12" s="40" customFormat="1">
      <c r="A793" s="55"/>
      <c r="B793" s="216" t="s">
        <v>521</v>
      </c>
      <c r="C793" s="233" t="s">
        <v>19</v>
      </c>
      <c r="D793" s="59">
        <f>SUM(D790:D792)</f>
        <v>79.080960000000005</v>
      </c>
      <c r="E793" s="371">
        <v>0</v>
      </c>
      <c r="F793" s="372">
        <f>+D793*E793</f>
        <v>0</v>
      </c>
      <c r="I793" s="75"/>
      <c r="J793" s="22"/>
      <c r="K793" s="22"/>
      <c r="L793" s="22"/>
    </row>
    <row r="794" spans="1:12" s="40" customFormat="1">
      <c r="A794" s="55"/>
      <c r="B794" s="26"/>
      <c r="C794" s="51"/>
      <c r="D794" s="27"/>
      <c r="E794" s="373"/>
      <c r="F794" s="372"/>
      <c r="I794" s="75"/>
      <c r="J794" s="22"/>
      <c r="K794" s="22"/>
      <c r="L794" s="22"/>
    </row>
    <row r="795" spans="1:12" s="40" customFormat="1" ht="26.4">
      <c r="A795" s="55" t="s">
        <v>522</v>
      </c>
      <c r="B795" s="211" t="s">
        <v>419</v>
      </c>
      <c r="C795" s="51"/>
      <c r="D795" s="27"/>
      <c r="E795" s="373"/>
      <c r="F795" s="372"/>
      <c r="I795" s="75"/>
      <c r="J795" s="22"/>
      <c r="K795" s="22"/>
      <c r="L795" s="22"/>
    </row>
    <row r="796" spans="1:12" s="40" customFormat="1" ht="79.2">
      <c r="A796" s="296"/>
      <c r="B796" s="299" t="s">
        <v>421</v>
      </c>
      <c r="C796" s="284"/>
      <c r="D796" s="291"/>
      <c r="E796" s="374"/>
      <c r="F796" s="375"/>
      <c r="I796" s="75"/>
      <c r="J796" s="22"/>
      <c r="K796" s="22"/>
      <c r="L796" s="22"/>
    </row>
    <row r="797" spans="1:12" s="40" customFormat="1" ht="66">
      <c r="A797" s="55"/>
      <c r="B797" s="211" t="s">
        <v>420</v>
      </c>
      <c r="C797" s="51"/>
      <c r="D797" s="27"/>
      <c r="E797" s="373"/>
      <c r="F797" s="372"/>
      <c r="I797" s="75"/>
      <c r="J797" s="22"/>
      <c r="K797" s="22"/>
      <c r="L797" s="22"/>
    </row>
    <row r="798" spans="1:12" s="40" customFormat="1">
      <c r="A798" s="55"/>
      <c r="B798" s="211" t="s">
        <v>86</v>
      </c>
      <c r="C798" s="51"/>
      <c r="D798" s="27"/>
      <c r="E798" s="373"/>
      <c r="F798" s="372"/>
      <c r="I798" s="75"/>
      <c r="J798" s="22"/>
      <c r="K798" s="22"/>
      <c r="L798" s="22"/>
    </row>
    <row r="799" spans="1:12" s="40" customFormat="1">
      <c r="A799" s="55"/>
      <c r="B799" s="26"/>
      <c r="C799" s="51"/>
      <c r="D799" s="27"/>
      <c r="E799" s="373"/>
      <c r="F799" s="372"/>
      <c r="I799" s="75"/>
      <c r="J799" s="22"/>
      <c r="K799" s="22"/>
      <c r="L799" s="22"/>
    </row>
    <row r="800" spans="1:12" s="40" customFormat="1" ht="105.6">
      <c r="A800" s="55"/>
      <c r="B800" s="27" t="s">
        <v>523</v>
      </c>
      <c r="C800" s="233"/>
      <c r="D800" s="27"/>
      <c r="E800" s="371"/>
      <c r="F800" s="372"/>
      <c r="I800" s="75"/>
      <c r="J800" s="22"/>
      <c r="K800" s="22"/>
      <c r="L800" s="22"/>
    </row>
    <row r="801" spans="1:12" s="40" customFormat="1">
      <c r="A801" s="55"/>
      <c r="B801" s="27"/>
      <c r="C801" s="45"/>
      <c r="D801" s="27"/>
      <c r="E801" s="379"/>
      <c r="F801" s="372"/>
      <c r="I801" s="75"/>
      <c r="J801" s="22"/>
      <c r="K801" s="22"/>
      <c r="L801" s="22"/>
    </row>
    <row r="802" spans="1:12" s="40" customFormat="1" ht="92.4">
      <c r="A802" s="55"/>
      <c r="B802" s="170" t="s">
        <v>524</v>
      </c>
      <c r="C802" s="45"/>
      <c r="D802" s="27"/>
      <c r="E802" s="379"/>
      <c r="F802" s="372"/>
      <c r="I802" s="75"/>
      <c r="J802" s="22"/>
      <c r="K802" s="22"/>
      <c r="L802" s="22"/>
    </row>
    <row r="803" spans="1:12" s="40" customFormat="1" ht="79.2">
      <c r="A803" s="55"/>
      <c r="B803" s="170" t="s">
        <v>525</v>
      </c>
      <c r="C803" s="45" t="s">
        <v>19</v>
      </c>
      <c r="D803" s="46">
        <f>0.33*(14.59*3*2+10.16+7.6*2*2+15.44*3+10.16+5.86+5.76+17.54+8.14+2.02+7.6*2+18.05*2+4.46+7.9*2+1.96+8.4+18.05*3+4.2)+0.33*(18.05*2+4.2+5.8+17.89+7.88+8.67*3+7.98+18.05*2+17.95+4.2+5.86+4.2+5.9+15.44*3+7.6*2+8.98*3+15.44*3+4.6+34.2*2+21.1+6.25*2+20.95+6.25*2)+0.33*(2*(8.75+2.4*2+13.4*2+18.03+9.4))+0.33*(2*11.84+14.2+11.85*2+6.3*2)+0.33*(9.61+17.34*2+20.81+1.6+1.4+20.93+16.12+6.85)+0.33*(23.75+7.61+14.08*2+17.64*2+9.67*2)+0.33*(5.4*2+9.79*2+5.4*2)*2+0.33*(13.88+8.35+8.35+3.96+1.25+1.6*2)+7.6*12+0.33*(15.64*16+17.01*6+16.3+17.21*3+16.36*2+20.36+15.16*5*2+18.48*2+13.62*13+15.58*26+13.62*12+15.78+24+13.11*4+13.64+15.76+16.95*3+15.18*4+13.65*18+13.65*16+15.78*34*2+16.3+12.8*12+14.55*24)</f>
        <v>1765.3494000000001</v>
      </c>
      <c r="E803" s="379">
        <v>0</v>
      </c>
      <c r="F803" s="372">
        <f>+D803*E803</f>
        <v>0</v>
      </c>
      <c r="I803" s="75"/>
      <c r="J803" s="22"/>
      <c r="K803" s="22"/>
      <c r="L803" s="22"/>
    </row>
    <row r="804" spans="1:12" s="40" customFormat="1">
      <c r="A804" s="55"/>
      <c r="B804" s="170"/>
      <c r="C804" s="233"/>
      <c r="D804" s="59"/>
      <c r="E804" s="371"/>
      <c r="F804" s="372"/>
      <c r="I804" s="75"/>
      <c r="J804" s="22"/>
      <c r="K804" s="22"/>
      <c r="L804" s="22"/>
    </row>
    <row r="805" spans="1:12" s="40" customFormat="1" ht="79.2">
      <c r="A805" s="55" t="s">
        <v>620</v>
      </c>
      <c r="B805" s="303" t="s">
        <v>634</v>
      </c>
      <c r="C805" s="233"/>
      <c r="D805" s="59"/>
      <c r="E805" s="371"/>
      <c r="F805" s="372"/>
      <c r="I805" s="75"/>
      <c r="J805" s="22"/>
      <c r="K805" s="22"/>
      <c r="L805" s="22"/>
    </row>
    <row r="806" spans="1:12" s="40" customFormat="1" ht="79.2">
      <c r="A806" s="55"/>
      <c r="B806" s="303" t="s">
        <v>621</v>
      </c>
      <c r="C806" s="233"/>
      <c r="D806" s="59"/>
      <c r="E806" s="371"/>
      <c r="F806" s="372"/>
      <c r="I806" s="75"/>
      <c r="J806" s="22"/>
      <c r="K806" s="22"/>
      <c r="L806" s="22"/>
    </row>
    <row r="807" spans="1:12" s="40" customFormat="1" ht="26.4">
      <c r="A807" s="55"/>
      <c r="B807" s="303" t="s">
        <v>36</v>
      </c>
      <c r="C807" s="233"/>
      <c r="D807" s="59"/>
      <c r="E807" s="371"/>
      <c r="F807" s="372"/>
      <c r="I807" s="75"/>
      <c r="J807" s="22"/>
      <c r="K807" s="22"/>
      <c r="L807" s="22"/>
    </row>
    <row r="808" spans="1:12" s="40" customFormat="1">
      <c r="A808" s="55"/>
      <c r="B808" s="170" t="s">
        <v>86</v>
      </c>
      <c r="C808" s="233"/>
      <c r="D808" s="59"/>
      <c r="E808" s="371"/>
      <c r="F808" s="372"/>
      <c r="I808" s="75"/>
      <c r="J808" s="22"/>
      <c r="K808" s="22"/>
      <c r="L808" s="22"/>
    </row>
    <row r="809" spans="1:12" s="40" customFormat="1">
      <c r="A809" s="55"/>
      <c r="B809" s="170"/>
      <c r="C809" s="233"/>
      <c r="D809" s="59"/>
      <c r="E809" s="371"/>
      <c r="F809" s="372"/>
      <c r="I809" s="75"/>
      <c r="J809" s="22"/>
      <c r="K809" s="22"/>
      <c r="L809" s="22"/>
    </row>
    <row r="810" spans="1:12" s="40" customFormat="1">
      <c r="A810" s="55"/>
      <c r="B810" s="253" t="s">
        <v>622</v>
      </c>
      <c r="C810" s="233" t="s">
        <v>19</v>
      </c>
      <c r="D810" s="254">
        <f>(2.03*3)*3+0.6*3*2</f>
        <v>21.869999999999997</v>
      </c>
      <c r="E810" s="371">
        <v>0</v>
      </c>
      <c r="F810" s="372">
        <f>+D810*E810</f>
        <v>0</v>
      </c>
      <c r="I810" s="75"/>
      <c r="J810" s="22"/>
      <c r="K810" s="22"/>
      <c r="L810" s="22"/>
    </row>
    <row r="811" spans="1:12" s="40" customFormat="1">
      <c r="A811" s="55"/>
      <c r="B811" s="253"/>
      <c r="C811" s="233"/>
      <c r="D811" s="254"/>
      <c r="E811" s="371"/>
      <c r="F811" s="372"/>
      <c r="I811" s="75"/>
      <c r="J811" s="22"/>
      <c r="K811" s="22"/>
      <c r="L811" s="22"/>
    </row>
    <row r="812" spans="1:12" s="40" customFormat="1" ht="39.6">
      <c r="A812" s="55" t="s">
        <v>648</v>
      </c>
      <c r="B812" s="303" t="s">
        <v>649</v>
      </c>
      <c r="C812" s="233"/>
      <c r="D812" s="254"/>
      <c r="E812" s="371"/>
      <c r="F812" s="372"/>
      <c r="I812" s="75"/>
      <c r="J812" s="22"/>
      <c r="K812" s="22"/>
      <c r="L812" s="22"/>
    </row>
    <row r="813" spans="1:12" s="40" customFormat="1" ht="79.2">
      <c r="A813" s="296"/>
      <c r="B813" s="358" t="s">
        <v>652</v>
      </c>
      <c r="C813" s="284"/>
      <c r="D813" s="359"/>
      <c r="E813" s="374"/>
      <c r="F813" s="375"/>
      <c r="I813" s="75"/>
      <c r="J813" s="22"/>
      <c r="K813" s="22"/>
      <c r="L813" s="22"/>
    </row>
    <row r="814" spans="1:12" s="40" customFormat="1" ht="145.19999999999999">
      <c r="A814" s="55"/>
      <c r="B814" s="303" t="s">
        <v>653</v>
      </c>
      <c r="C814" s="233"/>
      <c r="D814" s="254"/>
      <c r="E814" s="371"/>
      <c r="F814" s="372"/>
      <c r="I814" s="75"/>
      <c r="J814" s="22"/>
      <c r="K814" s="22"/>
      <c r="L814" s="22"/>
    </row>
    <row r="815" spans="1:12" s="40" customFormat="1">
      <c r="A815" s="55"/>
      <c r="B815" s="303"/>
      <c r="C815" s="45"/>
      <c r="D815" s="254"/>
      <c r="E815" s="379"/>
      <c r="F815" s="372"/>
      <c r="I815" s="75"/>
      <c r="J815" s="22"/>
      <c r="K815" s="22"/>
      <c r="L815" s="22"/>
    </row>
    <row r="816" spans="1:12" s="40" customFormat="1" ht="92.4">
      <c r="A816" s="55"/>
      <c r="B816" s="303" t="s">
        <v>650</v>
      </c>
      <c r="C816" s="45"/>
      <c r="D816" s="254"/>
      <c r="E816" s="379"/>
      <c r="F816" s="372"/>
      <c r="I816" s="75"/>
      <c r="J816" s="22"/>
      <c r="K816" s="22"/>
      <c r="L816" s="22"/>
    </row>
    <row r="817" spans="1:12" s="40" customFormat="1" ht="39.6">
      <c r="A817" s="55"/>
      <c r="B817" s="218" t="s">
        <v>362</v>
      </c>
      <c r="C817" s="51"/>
      <c r="D817" s="220"/>
      <c r="E817" s="373"/>
      <c r="F817" s="372"/>
      <c r="I817" s="75"/>
      <c r="J817" s="22"/>
      <c r="K817" s="22"/>
      <c r="L817" s="22"/>
    </row>
    <row r="818" spans="1:12" s="40" customFormat="1">
      <c r="A818" s="55"/>
      <c r="B818" s="219" t="s">
        <v>651</v>
      </c>
      <c r="C818" s="51"/>
      <c r="D818" s="220"/>
      <c r="E818" s="373"/>
      <c r="F818" s="372"/>
      <c r="I818" s="75"/>
      <c r="J818" s="22"/>
      <c r="K818" s="22"/>
      <c r="L818" s="22"/>
    </row>
    <row r="819" spans="1:12" s="40" customFormat="1">
      <c r="A819" s="55"/>
      <c r="B819" s="219"/>
      <c r="C819" s="51"/>
      <c r="D819" s="220"/>
      <c r="E819" s="373"/>
      <c r="F819" s="372"/>
      <c r="I819" s="75"/>
      <c r="J819" s="22"/>
      <c r="K819" s="22"/>
      <c r="L819" s="22"/>
    </row>
    <row r="820" spans="1:12" s="40" customFormat="1" ht="26.4">
      <c r="A820" s="55"/>
      <c r="B820" s="219" t="s">
        <v>441</v>
      </c>
      <c r="C820" s="51" t="s">
        <v>19</v>
      </c>
      <c r="D820" s="220">
        <f>22.7+6.05+0.7*0.6+6.65+2.5*0.6+1*1.9</f>
        <v>39.22</v>
      </c>
      <c r="E820" s="373">
        <v>0</v>
      </c>
      <c r="F820" s="372">
        <f>+D820*E820</f>
        <v>0</v>
      </c>
      <c r="I820" s="75"/>
      <c r="J820" s="22"/>
      <c r="K820" s="22"/>
      <c r="L820" s="22"/>
    </row>
    <row r="821" spans="1:12" s="40" customFormat="1" ht="13.8" thickBot="1">
      <c r="A821" s="55"/>
      <c r="B821" s="26"/>
      <c r="C821" s="45"/>
      <c r="D821" s="27"/>
      <c r="E821" s="379"/>
      <c r="F821" s="372"/>
      <c r="I821" s="75"/>
      <c r="J821" s="22"/>
      <c r="K821" s="22"/>
      <c r="L821" s="22"/>
    </row>
    <row r="822" spans="1:12" ht="15" customHeight="1" thickTop="1" thickBot="1">
      <c r="A822" s="126" t="str">
        <f>A654</f>
        <v>9.</v>
      </c>
      <c r="B822" s="14" t="s">
        <v>39</v>
      </c>
      <c r="C822" s="143"/>
      <c r="D822" s="2"/>
      <c r="E822" s="405"/>
      <c r="F822" s="383">
        <f>SUM(F658:F821)</f>
        <v>0</v>
      </c>
      <c r="G822" s="59"/>
      <c r="I822" s="75"/>
    </row>
    <row r="823" spans="1:12" ht="15" customHeight="1" thickTop="1" thickBot="1">
      <c r="A823" s="127" t="s">
        <v>34</v>
      </c>
      <c r="B823" s="69" t="s">
        <v>297</v>
      </c>
      <c r="C823" s="70"/>
      <c r="D823" s="70"/>
      <c r="E823" s="376"/>
      <c r="F823" s="378"/>
    </row>
    <row r="824" spans="1:12" s="40" customFormat="1" ht="13.8" thickTop="1">
      <c r="A824" s="55"/>
      <c r="B824" s="43"/>
      <c r="C824" s="23"/>
      <c r="D824" s="27"/>
      <c r="E824" s="380"/>
      <c r="F824" s="372"/>
      <c r="I824" s="75"/>
      <c r="J824" s="22"/>
      <c r="K824" s="22"/>
      <c r="L824" s="22"/>
    </row>
    <row r="825" spans="1:12" s="40" customFormat="1" ht="79.2">
      <c r="A825" s="55" t="s">
        <v>113</v>
      </c>
      <c r="B825" s="221" t="s">
        <v>299</v>
      </c>
      <c r="C825" s="51"/>
      <c r="D825" s="27"/>
      <c r="E825" s="373"/>
      <c r="F825" s="372"/>
      <c r="I825" s="75"/>
      <c r="J825" s="22"/>
      <c r="K825" s="22"/>
      <c r="L825" s="22"/>
    </row>
    <row r="826" spans="1:12" s="40" customFormat="1" ht="92.4">
      <c r="A826" s="55"/>
      <c r="B826" s="221" t="s">
        <v>300</v>
      </c>
      <c r="C826" s="51"/>
      <c r="D826" s="27"/>
      <c r="E826" s="373"/>
      <c r="F826" s="372"/>
      <c r="I826" s="75"/>
      <c r="J826" s="22"/>
      <c r="K826" s="22"/>
      <c r="L826" s="22"/>
    </row>
    <row r="827" spans="1:12" s="40" customFormat="1" ht="79.2">
      <c r="A827" s="55"/>
      <c r="B827" s="221" t="s">
        <v>301</v>
      </c>
      <c r="C827" s="23"/>
      <c r="D827" s="27"/>
      <c r="E827" s="380"/>
      <c r="F827" s="372"/>
      <c r="I827" s="75"/>
      <c r="J827" s="22"/>
      <c r="K827" s="22"/>
      <c r="L827" s="22"/>
    </row>
    <row r="828" spans="1:12" s="40" customFormat="1" ht="92.4">
      <c r="A828" s="296"/>
      <c r="B828" s="360" t="s">
        <v>302</v>
      </c>
      <c r="C828" s="284"/>
      <c r="D828" s="291"/>
      <c r="E828" s="374"/>
      <c r="F828" s="375"/>
      <c r="I828" s="171"/>
      <c r="J828" s="22"/>
      <c r="K828" s="22"/>
      <c r="L828" s="22"/>
    </row>
    <row r="829" spans="1:12" s="40" customFormat="1" ht="52.8">
      <c r="A829" s="55"/>
      <c r="B829" s="221" t="s">
        <v>303</v>
      </c>
      <c r="C829" s="23"/>
      <c r="D829" s="27"/>
      <c r="E829" s="380"/>
      <c r="F829" s="372"/>
      <c r="I829" s="75"/>
      <c r="J829" s="22"/>
      <c r="K829" s="22"/>
      <c r="L829" s="22"/>
    </row>
    <row r="830" spans="1:12" s="40" customFormat="1" ht="52.8">
      <c r="A830" s="55"/>
      <c r="B830" s="221" t="s">
        <v>304</v>
      </c>
      <c r="C830" s="233"/>
      <c r="D830" s="57"/>
      <c r="E830" s="371"/>
      <c r="F830" s="372">
        <f>D830*E830</f>
        <v>0</v>
      </c>
      <c r="I830" s="75"/>
      <c r="J830" s="22"/>
      <c r="K830" s="22"/>
      <c r="L830" s="22"/>
    </row>
    <row r="831" spans="1:12" s="40" customFormat="1" ht="66">
      <c r="A831" s="55"/>
      <c r="B831" s="221" t="s">
        <v>305</v>
      </c>
      <c r="C831" s="45"/>
      <c r="D831" s="57"/>
      <c r="E831" s="379"/>
      <c r="F831" s="372"/>
      <c r="I831" s="75"/>
      <c r="J831" s="22"/>
      <c r="K831" s="22"/>
      <c r="L831" s="22"/>
    </row>
    <row r="832" spans="1:12" s="40" customFormat="1" ht="39.6">
      <c r="A832" s="55"/>
      <c r="B832" s="221" t="s">
        <v>306</v>
      </c>
      <c r="C832" s="45"/>
      <c r="D832" s="57"/>
      <c r="E832" s="379"/>
      <c r="F832" s="372"/>
      <c r="I832" s="75"/>
      <c r="J832" s="22"/>
      <c r="K832" s="22"/>
      <c r="L832" s="22"/>
    </row>
    <row r="833" spans="1:12" s="40" customFormat="1" ht="52.8">
      <c r="A833" s="55"/>
      <c r="B833" s="221" t="s">
        <v>307</v>
      </c>
      <c r="C833" s="45"/>
      <c r="D833" s="57"/>
      <c r="E833" s="379"/>
      <c r="F833" s="372"/>
      <c r="I833" s="75"/>
      <c r="J833" s="22"/>
      <c r="K833" s="22"/>
      <c r="L833" s="22"/>
    </row>
    <row r="834" spans="1:12" s="40" customFormat="1">
      <c r="A834" s="55"/>
      <c r="B834" s="43"/>
      <c r="C834" s="51"/>
      <c r="D834" s="57"/>
      <c r="E834" s="373"/>
      <c r="F834" s="372"/>
      <c r="I834" s="75"/>
      <c r="J834" s="22"/>
      <c r="K834" s="22"/>
      <c r="L834" s="22"/>
    </row>
    <row r="835" spans="1:12" s="40" customFormat="1">
      <c r="A835" s="55"/>
      <c r="B835" s="43" t="s">
        <v>308</v>
      </c>
      <c r="C835" s="23" t="s">
        <v>292</v>
      </c>
      <c r="D835" s="21">
        <v>1622.35</v>
      </c>
      <c r="E835" s="380">
        <v>0</v>
      </c>
      <c r="F835" s="372">
        <f>+D835*E835</f>
        <v>0</v>
      </c>
      <c r="I835" s="75"/>
      <c r="J835" s="22"/>
      <c r="K835" s="22"/>
      <c r="L835" s="22"/>
    </row>
    <row r="836" spans="1:12" s="40" customFormat="1" ht="13.8" thickBot="1">
      <c r="A836" s="55"/>
      <c r="B836" s="43"/>
      <c r="C836" s="23"/>
      <c r="D836" s="27"/>
      <c r="E836" s="380"/>
      <c r="F836" s="372"/>
      <c r="I836" s="75"/>
      <c r="J836" s="22"/>
      <c r="K836" s="22"/>
      <c r="L836" s="22"/>
    </row>
    <row r="837" spans="1:12" ht="15" customHeight="1" thickTop="1" thickBot="1">
      <c r="A837" s="126" t="str">
        <f>A823</f>
        <v>10.</v>
      </c>
      <c r="B837" s="14" t="s">
        <v>298</v>
      </c>
      <c r="C837" s="143"/>
      <c r="D837" s="2"/>
      <c r="E837" s="405"/>
      <c r="F837" s="383">
        <f>SUM(F828:F836)</f>
        <v>0</v>
      </c>
      <c r="I837" s="75"/>
    </row>
    <row r="838" spans="1:12" ht="15" customHeight="1" thickTop="1" thickBot="1">
      <c r="A838" s="127" t="s">
        <v>140</v>
      </c>
      <c r="B838" s="69" t="s">
        <v>5</v>
      </c>
      <c r="C838" s="70"/>
      <c r="D838" s="70"/>
      <c r="E838" s="376"/>
      <c r="F838" s="378"/>
    </row>
    <row r="839" spans="1:12" ht="12.75" customHeight="1" thickTop="1">
      <c r="A839" s="128"/>
      <c r="B839" s="92"/>
      <c r="C839" s="93"/>
      <c r="D839" s="94"/>
      <c r="E839" s="384"/>
      <c r="F839" s="385"/>
    </row>
    <row r="840" spans="1:12" s="40" customFormat="1" ht="52.8">
      <c r="A840" s="55" t="s">
        <v>141</v>
      </c>
      <c r="B840" s="24" t="s">
        <v>689</v>
      </c>
      <c r="C840" s="64"/>
      <c r="D840" s="37"/>
      <c r="E840" s="379"/>
      <c r="F840" s="372"/>
      <c r="I840" s="26"/>
      <c r="J840" s="153"/>
      <c r="K840" s="27"/>
      <c r="L840" s="22"/>
    </row>
    <row r="841" spans="1:12" s="40" customFormat="1" ht="26.4">
      <c r="A841" s="55"/>
      <c r="B841" s="31" t="s">
        <v>262</v>
      </c>
      <c r="C841" s="64"/>
      <c r="D841" s="37"/>
      <c r="E841" s="379"/>
      <c r="F841" s="372"/>
      <c r="I841" s="168"/>
      <c r="J841" s="22"/>
      <c r="K841" s="22"/>
      <c r="L841" s="22"/>
    </row>
    <row r="842" spans="1:12" ht="12.75" customHeight="1">
      <c r="A842" s="53"/>
      <c r="B842" s="24" t="s">
        <v>589</v>
      </c>
      <c r="C842" s="68"/>
      <c r="D842" s="74"/>
      <c r="E842" s="373"/>
      <c r="F842" s="372"/>
    </row>
    <row r="843" spans="1:12" ht="12.75" customHeight="1">
      <c r="A843" s="53"/>
      <c r="B843" s="24"/>
      <c r="C843" s="68"/>
      <c r="D843" s="74"/>
      <c r="E843" s="373"/>
      <c r="F843" s="372"/>
    </row>
    <row r="844" spans="1:12" s="40" customFormat="1" ht="171.6">
      <c r="A844" s="55"/>
      <c r="B844" s="24" t="s">
        <v>590</v>
      </c>
      <c r="C844" s="64" t="s">
        <v>20</v>
      </c>
      <c r="D844" s="37">
        <f>(1.25+1.4*2)*7+(1.45+1.95*2)*11+(2.15+1.95*2)*10+1.2+1.3*2+(1.4+1.8*2)*8+(1.35+2.4*2)*2+(1.35+2.9*2)*32+(1.15+3*2)*8+(1.35+2.4*2)*2+(1.15+3*2)*4+(1.1+2.4*2)*2+(2.2+1.65*2)*3+(1.25+1.65*2)*4+(1.35+1.4*2)*20+2.3+1.4*2+(1.1+2.9*2)*6+2.2+2.9*2+(1.35+1.6*2)*3+(0.85+2.9*2)*6+(1.6+2.4*2)*5+(1.4+3.05*2)*5+(1.7+3.05*2)*2+(1+0.9*2)*4+(1+1.2*2)*4+(1.35+2.6*2)*2+(1.4+3.9*2)*4+(1.5+2.3*2)+(1.7*3.85*2)+(1.65+3.14*2)+1.6+2.2+(1.2+2.1*2*2)+1.7+3.8*2+1.4+3.9*2</f>
        <v>987.07</v>
      </c>
      <c r="E844" s="379">
        <v>0</v>
      </c>
      <c r="F844" s="372">
        <f>+D844*E844</f>
        <v>0</v>
      </c>
      <c r="I844" s="26"/>
      <c r="J844" s="153"/>
      <c r="K844" s="27"/>
      <c r="L844" s="22"/>
    </row>
    <row r="845" spans="1:12" s="40" customFormat="1">
      <c r="A845" s="55"/>
      <c r="B845" s="43"/>
      <c r="C845" s="23"/>
      <c r="D845" s="60"/>
      <c r="E845" s="380"/>
      <c r="F845" s="372"/>
      <c r="I845" s="75"/>
      <c r="J845" s="22"/>
      <c r="K845" s="22"/>
      <c r="L845" s="22"/>
    </row>
    <row r="846" spans="1:12" s="40" customFormat="1" ht="66">
      <c r="A846" s="55" t="s">
        <v>142</v>
      </c>
      <c r="B846" s="181" t="s">
        <v>592</v>
      </c>
      <c r="C846" s="51"/>
      <c r="D846" s="60"/>
      <c r="E846" s="373"/>
      <c r="F846" s="372"/>
      <c r="I846" s="75"/>
      <c r="J846" s="22"/>
      <c r="K846" s="22"/>
      <c r="L846" s="22"/>
    </row>
    <row r="847" spans="1:12" s="40" customFormat="1" ht="39.6">
      <c r="A847" s="55"/>
      <c r="B847" s="257" t="s">
        <v>593</v>
      </c>
      <c r="C847" s="233"/>
      <c r="D847" s="361"/>
      <c r="E847" s="371"/>
      <c r="F847" s="372"/>
      <c r="I847" s="75"/>
      <c r="J847" s="22"/>
      <c r="K847" s="22"/>
      <c r="L847" s="22"/>
    </row>
    <row r="848" spans="1:12" s="40" customFormat="1">
      <c r="A848" s="55"/>
      <c r="B848" s="257" t="s">
        <v>591</v>
      </c>
      <c r="C848" s="233"/>
      <c r="D848" s="361"/>
      <c r="E848" s="371"/>
      <c r="F848" s="372"/>
      <c r="I848" s="75"/>
      <c r="J848" s="22"/>
      <c r="K848" s="22"/>
      <c r="L848" s="22"/>
    </row>
    <row r="849" spans="1:12" s="40" customFormat="1">
      <c r="A849" s="296"/>
      <c r="B849" s="362"/>
      <c r="C849" s="284"/>
      <c r="D849" s="363"/>
      <c r="E849" s="374"/>
      <c r="F849" s="375"/>
      <c r="I849" s="75"/>
      <c r="J849" s="22"/>
      <c r="K849" s="22"/>
      <c r="L849" s="22"/>
    </row>
    <row r="850" spans="1:12" s="40" customFormat="1" ht="92.4">
      <c r="A850" s="55"/>
      <c r="B850" s="234" t="s">
        <v>691</v>
      </c>
      <c r="C850" s="233"/>
      <c r="D850" s="57"/>
      <c r="E850" s="371"/>
      <c r="F850" s="372"/>
      <c r="I850" s="75"/>
      <c r="J850" s="22"/>
      <c r="K850" s="22"/>
      <c r="L850" s="22"/>
    </row>
    <row r="851" spans="1:12" s="40" customFormat="1" ht="92.4">
      <c r="A851" s="55"/>
      <c r="B851" s="26" t="s">
        <v>692</v>
      </c>
      <c r="C851" s="45" t="s">
        <v>19</v>
      </c>
      <c r="D851" s="27">
        <f>0.25*((1.25+1.4*2)*7+(1.45+1.95*2)*11+(2.15+1.95*2)*10+1.2+1.3*2+(1.4+1.8*2)*8+(1.35+2.4*2)*2+(1.35+2.9*2)*32+(1.15+3*2)*8+(1.35+2.4*2)*2+(1.15+3*2)*4+(1.1+2.4*2)*2+(2.2+1.65*2)*3+(1.25+1.65*2)*4+(1.35+1.4*2)*20+2.3+1.4*2+(1.1+2.9*2)*6+2.2+2.9*2+(1.35+1.6*2)*3+(0.85+2.9*2)*6+(1.6+2.4*2)*5+(1.4+3.05*2)*5+(1.7+3.05*2)*2+(1+0.9*2)*4+(1+1.2*2)*4+(1.35+2.6*2)*2+(1.4+3.9*2)*4+(1.5+2.3*2)+(1.7*3.85*2)+(1.65+3.14*2)+1.6+2.2+(1.2+2.1*2*2)+1.7+3.8*2+1.4+3.9*2)</f>
        <v>246.76750000000001</v>
      </c>
      <c r="E851" s="379">
        <v>0</v>
      </c>
      <c r="F851" s="372">
        <f>+D851*E851</f>
        <v>0</v>
      </c>
      <c r="I851" s="75"/>
      <c r="J851" s="22"/>
      <c r="K851" s="22"/>
      <c r="L851" s="22"/>
    </row>
    <row r="852" spans="1:12" s="40" customFormat="1">
      <c r="A852" s="55"/>
      <c r="B852" s="326"/>
      <c r="C852" s="45"/>
      <c r="D852" s="332"/>
      <c r="E852" s="379"/>
      <c r="F852" s="372"/>
      <c r="I852" s="75"/>
      <c r="J852" s="22"/>
      <c r="K852" s="22"/>
      <c r="L852" s="22"/>
    </row>
    <row r="853" spans="1:12" s="40" customFormat="1" ht="52.8">
      <c r="A853" s="55" t="s">
        <v>143</v>
      </c>
      <c r="B853" s="255" t="s">
        <v>295</v>
      </c>
      <c r="C853" s="230"/>
      <c r="D853" s="231"/>
      <c r="E853" s="371"/>
      <c r="F853" s="372"/>
      <c r="I853" s="168"/>
      <c r="J853" s="22"/>
      <c r="K853" s="22"/>
      <c r="L853" s="22"/>
    </row>
    <row r="854" spans="1:12" s="40" customFormat="1" ht="15">
      <c r="A854" s="55"/>
      <c r="B854" s="255"/>
      <c r="C854" s="230"/>
      <c r="D854" s="231"/>
      <c r="E854" s="371"/>
      <c r="F854" s="372"/>
      <c r="I854" s="168"/>
      <c r="J854" s="22"/>
      <c r="K854" s="22"/>
      <c r="L854" s="22"/>
    </row>
    <row r="855" spans="1:12" s="40" customFormat="1" ht="26.4">
      <c r="A855" s="55"/>
      <c r="B855" s="229" t="s">
        <v>293</v>
      </c>
      <c r="C855" s="230"/>
      <c r="D855" s="231"/>
      <c r="E855" s="371"/>
      <c r="F855" s="372"/>
      <c r="I855" s="168"/>
      <c r="J855" s="22"/>
      <c r="K855" s="22"/>
      <c r="L855" s="22"/>
    </row>
    <row r="856" spans="1:12" s="40" customFormat="1" ht="27.75" customHeight="1">
      <c r="A856" s="55"/>
      <c r="B856" s="229" t="s">
        <v>688</v>
      </c>
      <c r="C856" s="230"/>
      <c r="D856" s="231"/>
      <c r="E856" s="371"/>
      <c r="F856" s="372"/>
      <c r="I856" s="168"/>
      <c r="J856" s="22"/>
      <c r="K856" s="22"/>
      <c r="L856" s="22"/>
    </row>
    <row r="857" spans="1:12" s="40" customFormat="1" ht="15">
      <c r="A857" s="55"/>
      <c r="B857" s="229" t="s">
        <v>294</v>
      </c>
      <c r="C857" s="230"/>
      <c r="D857" s="231"/>
      <c r="E857" s="371"/>
      <c r="F857" s="372">
        <f>+D857*E857</f>
        <v>0</v>
      </c>
      <c r="I857" s="168"/>
      <c r="J857" s="22"/>
      <c r="K857" s="22"/>
      <c r="L857" s="22"/>
    </row>
    <row r="858" spans="1:12" s="40" customFormat="1" ht="15">
      <c r="A858" s="55"/>
      <c r="B858" s="326"/>
      <c r="C858" s="233"/>
      <c r="D858" s="361"/>
      <c r="E858" s="371"/>
      <c r="F858" s="372"/>
      <c r="I858" s="168"/>
      <c r="J858" s="22"/>
      <c r="K858" s="22"/>
      <c r="L858" s="22"/>
    </row>
    <row r="859" spans="1:12" s="40" customFormat="1" ht="15">
      <c r="A859" s="55"/>
      <c r="B859" s="26" t="s">
        <v>296</v>
      </c>
      <c r="C859" s="233" t="s">
        <v>21</v>
      </c>
      <c r="D859" s="26">
        <f>0.15*(52*2+27.1+23.1)</f>
        <v>23.13</v>
      </c>
      <c r="E859" s="371">
        <v>0</v>
      </c>
      <c r="F859" s="372">
        <f>+D859*E859</f>
        <v>0</v>
      </c>
      <c r="I859" s="168"/>
      <c r="J859" s="22"/>
      <c r="K859" s="22"/>
      <c r="L859" s="22"/>
    </row>
    <row r="860" spans="1:12" ht="12.75" customHeight="1">
      <c r="A860" s="53"/>
      <c r="B860" s="62"/>
      <c r="C860" s="247"/>
      <c r="D860" s="238"/>
      <c r="E860" s="371"/>
      <c r="F860" s="372"/>
      <c r="I860" s="168"/>
    </row>
    <row r="861" spans="1:12" s="40" customFormat="1" ht="52.8">
      <c r="A861" s="55" t="s">
        <v>144</v>
      </c>
      <c r="B861" s="22" t="s">
        <v>677</v>
      </c>
      <c r="C861" s="230"/>
      <c r="D861" s="231"/>
      <c r="E861" s="371"/>
      <c r="F861" s="372"/>
      <c r="J861" s="22"/>
      <c r="K861" s="22"/>
      <c r="L861" s="22"/>
    </row>
    <row r="862" spans="1:12" s="40" customFormat="1" ht="66">
      <c r="A862" s="55"/>
      <c r="B862" s="22" t="s">
        <v>594</v>
      </c>
      <c r="C862" s="230"/>
      <c r="D862" s="231"/>
      <c r="E862" s="371"/>
      <c r="F862" s="372"/>
      <c r="J862" s="22"/>
      <c r="K862" s="22"/>
      <c r="L862" s="22"/>
    </row>
    <row r="863" spans="1:12" s="40" customFormat="1" ht="79.2">
      <c r="A863" s="55"/>
      <c r="B863" s="40" t="s">
        <v>595</v>
      </c>
      <c r="C863" s="64"/>
      <c r="D863" s="37"/>
      <c r="E863" s="379"/>
      <c r="F863" s="372"/>
      <c r="J863" s="22"/>
      <c r="K863" s="22"/>
      <c r="L863" s="22"/>
    </row>
    <row r="864" spans="1:12" s="40" customFormat="1">
      <c r="A864" s="55"/>
      <c r="B864" s="62" t="s">
        <v>0</v>
      </c>
      <c r="C864" s="64"/>
      <c r="D864" s="37"/>
      <c r="E864" s="379"/>
      <c r="F864" s="372"/>
      <c r="J864" s="22"/>
      <c r="K864" s="22"/>
      <c r="L864" s="22"/>
    </row>
    <row r="865" spans="1:12" s="40" customFormat="1">
      <c r="A865" s="55"/>
      <c r="C865" s="64"/>
      <c r="D865" s="37"/>
      <c r="E865" s="379"/>
      <c r="F865" s="372"/>
      <c r="J865" s="22"/>
      <c r="K865" s="22"/>
      <c r="L865" s="22"/>
    </row>
    <row r="866" spans="1:12" s="40" customFormat="1" ht="66">
      <c r="A866" s="55"/>
      <c r="B866" s="26" t="s">
        <v>467</v>
      </c>
      <c r="C866" s="230" t="s">
        <v>19</v>
      </c>
      <c r="D866" s="26">
        <f>1.3*1.8*12+1.95*1.8*13+1*1.2*20+1*1.7*26+1.1*1.75*6+1.2*2.8*26+1.5*2.9*3+1.2*1.2*12+0.9*0.9*4+1*2.8*5+1.1*1.25*10+1.1*1.75*15+9*1.22*0.95</f>
        <v>341.44599999999997</v>
      </c>
      <c r="E866" s="371">
        <v>0</v>
      </c>
      <c r="F866" s="372">
        <f>+D866*E866</f>
        <v>0</v>
      </c>
      <c r="J866" s="22"/>
      <c r="K866" s="22"/>
      <c r="L866" s="22"/>
    </row>
    <row r="867" spans="1:12" s="40" customFormat="1">
      <c r="A867" s="296"/>
      <c r="B867" s="300"/>
      <c r="C867" s="297"/>
      <c r="D867" s="298"/>
      <c r="E867" s="374"/>
      <c r="F867" s="375"/>
      <c r="J867" s="22"/>
      <c r="K867" s="22"/>
      <c r="L867" s="22"/>
    </row>
    <row r="868" spans="1:12" s="40" customFormat="1" ht="52.8">
      <c r="A868" s="55" t="s">
        <v>145</v>
      </c>
      <c r="B868" s="40" t="s">
        <v>596</v>
      </c>
      <c r="C868" s="64"/>
      <c r="D868" s="37"/>
      <c r="E868" s="379"/>
      <c r="F868" s="372"/>
      <c r="H868" s="33"/>
      <c r="I868" s="24"/>
      <c r="J868" s="22"/>
      <c r="K868" s="22"/>
      <c r="L868" s="22"/>
    </row>
    <row r="869" spans="1:12" s="40" customFormat="1" ht="66">
      <c r="A869" s="55"/>
      <c r="B869" s="40" t="s">
        <v>594</v>
      </c>
      <c r="C869" s="114"/>
      <c r="D869" s="149"/>
      <c r="E869" s="373"/>
      <c r="F869" s="372"/>
      <c r="H869" s="33"/>
      <c r="I869" s="24"/>
      <c r="J869" s="22"/>
      <c r="K869" s="22"/>
      <c r="L869" s="22"/>
    </row>
    <row r="870" spans="1:12" s="40" customFormat="1" ht="79.2">
      <c r="A870" s="55"/>
      <c r="B870" s="40" t="s">
        <v>595</v>
      </c>
      <c r="C870" s="114"/>
      <c r="D870" s="149"/>
      <c r="E870" s="373"/>
      <c r="F870" s="372"/>
      <c r="H870" s="33"/>
      <c r="I870" s="24"/>
      <c r="J870" s="22"/>
      <c r="K870" s="22"/>
      <c r="L870" s="22"/>
    </row>
    <row r="871" spans="1:12" ht="12.75" customHeight="1">
      <c r="A871" s="53"/>
      <c r="B871" s="62" t="s">
        <v>0</v>
      </c>
      <c r="C871" s="247"/>
      <c r="D871" s="238"/>
      <c r="E871" s="371"/>
      <c r="F871" s="372"/>
      <c r="H871" s="33"/>
      <c r="I871" s="24"/>
    </row>
    <row r="872" spans="1:12" ht="9" customHeight="1">
      <c r="A872" s="53"/>
      <c r="B872" s="62"/>
      <c r="C872" s="247"/>
      <c r="D872" s="238"/>
      <c r="E872" s="371"/>
      <c r="F872" s="372"/>
      <c r="H872" s="33"/>
      <c r="I872" s="24"/>
    </row>
    <row r="873" spans="1:12" ht="12.75" customHeight="1">
      <c r="A873" s="53"/>
      <c r="B873" s="24" t="s">
        <v>444</v>
      </c>
      <c r="C873" s="233" t="s">
        <v>12</v>
      </c>
      <c r="D873" s="76">
        <v>3</v>
      </c>
      <c r="E873" s="371">
        <v>0</v>
      </c>
      <c r="F873" s="372">
        <f>+D873*E873</f>
        <v>0</v>
      </c>
      <c r="I873" s="24"/>
    </row>
    <row r="874" spans="1:12" ht="12.75" customHeight="1">
      <c r="A874" s="53"/>
      <c r="B874" s="24" t="s">
        <v>669</v>
      </c>
      <c r="C874" s="233" t="s">
        <v>12</v>
      </c>
      <c r="D874" s="76">
        <v>1</v>
      </c>
      <c r="E874" s="371">
        <v>0</v>
      </c>
      <c r="F874" s="372">
        <f t="shared" ref="F874" si="2">+D874*E874</f>
        <v>0</v>
      </c>
      <c r="I874" s="24"/>
    </row>
    <row r="875" spans="1:12" ht="12.75" customHeight="1">
      <c r="A875" s="53"/>
      <c r="B875" s="24" t="s">
        <v>671</v>
      </c>
      <c r="C875" s="233" t="s">
        <v>12</v>
      </c>
      <c r="D875" s="76">
        <v>1</v>
      </c>
      <c r="E875" s="371">
        <v>0</v>
      </c>
      <c r="F875" s="372">
        <f>+D875*E875</f>
        <v>0</v>
      </c>
      <c r="I875" s="24"/>
    </row>
    <row r="876" spans="1:12" ht="12.75" customHeight="1">
      <c r="A876" s="53"/>
      <c r="B876" s="24" t="s">
        <v>445</v>
      </c>
      <c r="C876" s="233" t="s">
        <v>12</v>
      </c>
      <c r="D876" s="76">
        <v>6</v>
      </c>
      <c r="E876" s="371">
        <v>0</v>
      </c>
      <c r="F876" s="372">
        <f t="shared" ref="F876:F884" si="3">+D876*E876</f>
        <v>0</v>
      </c>
      <c r="G876" s="61"/>
      <c r="I876" s="24"/>
      <c r="J876" s="76"/>
    </row>
    <row r="877" spans="1:12" ht="12.75" customHeight="1">
      <c r="A877" s="53"/>
      <c r="B877" s="24" t="s">
        <v>446</v>
      </c>
      <c r="C877" s="233" t="s">
        <v>12</v>
      </c>
      <c r="D877" s="76">
        <v>2</v>
      </c>
      <c r="E877" s="371">
        <v>0</v>
      </c>
      <c r="F877" s="372">
        <f t="shared" si="3"/>
        <v>0</v>
      </c>
      <c r="I877" s="24"/>
      <c r="J877" s="76"/>
    </row>
    <row r="878" spans="1:12" ht="12.75" customHeight="1">
      <c r="A878" s="53"/>
      <c r="B878" s="24"/>
      <c r="C878" s="233"/>
      <c r="D878" s="76"/>
      <c r="E878" s="371"/>
      <c r="F878" s="372"/>
      <c r="I878" s="24"/>
      <c r="J878" s="76"/>
    </row>
    <row r="879" spans="1:12" ht="12.75" customHeight="1">
      <c r="A879" s="53"/>
      <c r="B879" s="24" t="s">
        <v>447</v>
      </c>
      <c r="C879" s="233" t="s">
        <v>12</v>
      </c>
      <c r="D879" s="76">
        <v>1</v>
      </c>
      <c r="E879" s="371">
        <v>0</v>
      </c>
      <c r="F879" s="372">
        <f t="shared" si="3"/>
        <v>0</v>
      </c>
      <c r="I879" s="24"/>
      <c r="J879" s="76"/>
    </row>
    <row r="880" spans="1:12" ht="12.75" customHeight="1">
      <c r="A880" s="53"/>
      <c r="B880" s="24" t="s">
        <v>448</v>
      </c>
      <c r="C880" s="233" t="s">
        <v>12</v>
      </c>
      <c r="D880" s="76">
        <v>1</v>
      </c>
      <c r="E880" s="371">
        <v>0</v>
      </c>
      <c r="F880" s="372">
        <f t="shared" si="3"/>
        <v>0</v>
      </c>
      <c r="I880" s="222"/>
      <c r="J880" s="76"/>
    </row>
    <row r="881" spans="1:12" ht="12.75" customHeight="1">
      <c r="A881" s="53"/>
      <c r="B881" s="24" t="s">
        <v>449</v>
      </c>
      <c r="C881" s="233" t="s">
        <v>12</v>
      </c>
      <c r="D881" s="76">
        <v>1</v>
      </c>
      <c r="E881" s="371">
        <v>0</v>
      </c>
      <c r="F881" s="372">
        <f t="shared" si="3"/>
        <v>0</v>
      </c>
      <c r="I881" s="222"/>
      <c r="J881" s="76"/>
    </row>
    <row r="882" spans="1:12" ht="12.75" customHeight="1">
      <c r="A882" s="53"/>
      <c r="B882" s="24" t="s">
        <v>450</v>
      </c>
      <c r="C882" s="233" t="s">
        <v>12</v>
      </c>
      <c r="D882" s="76">
        <v>2</v>
      </c>
      <c r="E882" s="371">
        <v>0</v>
      </c>
      <c r="F882" s="372">
        <f t="shared" si="3"/>
        <v>0</v>
      </c>
      <c r="I882" s="222"/>
      <c r="J882" s="76"/>
    </row>
    <row r="883" spans="1:12" ht="12.75" customHeight="1">
      <c r="A883" s="53"/>
      <c r="B883" s="24" t="s">
        <v>451</v>
      </c>
      <c r="C883" s="233" t="s">
        <v>12</v>
      </c>
      <c r="D883" s="76">
        <v>1</v>
      </c>
      <c r="E883" s="371">
        <v>0</v>
      </c>
      <c r="F883" s="372">
        <f t="shared" si="3"/>
        <v>0</v>
      </c>
      <c r="I883" s="222"/>
      <c r="J883" s="76"/>
    </row>
    <row r="884" spans="1:12" ht="12.75" customHeight="1">
      <c r="A884" s="53"/>
      <c r="B884" s="24" t="s">
        <v>452</v>
      </c>
      <c r="C884" s="233" t="s">
        <v>12</v>
      </c>
      <c r="D884" s="76">
        <v>1</v>
      </c>
      <c r="E884" s="371">
        <v>0</v>
      </c>
      <c r="F884" s="372">
        <f t="shared" si="3"/>
        <v>0</v>
      </c>
      <c r="I884" s="222"/>
      <c r="J884" s="76"/>
    </row>
    <row r="885" spans="1:12" ht="12.75" customHeight="1">
      <c r="A885" s="53"/>
      <c r="B885" s="24"/>
      <c r="C885" s="233"/>
      <c r="D885" s="239"/>
      <c r="E885" s="371"/>
      <c r="F885" s="372"/>
      <c r="I885" s="222"/>
      <c r="J885" s="76"/>
    </row>
    <row r="886" spans="1:12" s="40" customFormat="1" ht="26.4">
      <c r="A886" s="55" t="s">
        <v>146</v>
      </c>
      <c r="B886" s="22" t="s">
        <v>685</v>
      </c>
      <c r="C886" s="230"/>
      <c r="D886" s="231"/>
      <c r="E886" s="371"/>
      <c r="F886" s="372"/>
      <c r="I886" s="222"/>
      <c r="J886" s="22"/>
      <c r="K886" s="22"/>
      <c r="L886" s="22"/>
    </row>
    <row r="887" spans="1:12" ht="12.75" customHeight="1">
      <c r="A887" s="53"/>
      <c r="B887" s="62" t="s">
        <v>0</v>
      </c>
      <c r="C887" s="247"/>
      <c r="D887" s="238"/>
      <c r="E887" s="371"/>
      <c r="F887" s="372"/>
      <c r="I887" s="222"/>
    </row>
    <row r="888" spans="1:12" ht="8.25" customHeight="1">
      <c r="A888" s="53"/>
      <c r="B888" s="62"/>
      <c r="C888" s="247"/>
      <c r="D888" s="238"/>
      <c r="E888" s="371"/>
      <c r="F888" s="372"/>
      <c r="I888" s="222"/>
    </row>
    <row r="889" spans="1:12" ht="12.75" customHeight="1">
      <c r="A889" s="53"/>
      <c r="B889" s="240" t="s">
        <v>453</v>
      </c>
      <c r="C889" s="233" t="s">
        <v>12</v>
      </c>
      <c r="D889" s="364">
        <v>1</v>
      </c>
      <c r="E889" s="371">
        <v>0</v>
      </c>
      <c r="F889" s="372">
        <f>+D889*E889</f>
        <v>0</v>
      </c>
      <c r="I889" s="222"/>
    </row>
    <row r="890" spans="1:12" ht="12.75" customHeight="1">
      <c r="A890" s="53"/>
      <c r="B890" s="50" t="s">
        <v>458</v>
      </c>
      <c r="C890" s="51" t="s">
        <v>12</v>
      </c>
      <c r="D890" s="223">
        <v>2</v>
      </c>
      <c r="E890" s="373">
        <v>0</v>
      </c>
      <c r="F890" s="372">
        <f>+D890*E890</f>
        <v>0</v>
      </c>
      <c r="I890" s="222"/>
    </row>
    <row r="891" spans="1:12" ht="12.75" customHeight="1">
      <c r="A891" s="53"/>
      <c r="B891" s="50" t="s">
        <v>454</v>
      </c>
      <c r="C891" s="51" t="s">
        <v>12</v>
      </c>
      <c r="D891" s="223">
        <v>1</v>
      </c>
      <c r="E891" s="373">
        <v>0</v>
      </c>
      <c r="F891" s="372">
        <f>+D891*E891</f>
        <v>0</v>
      </c>
      <c r="I891" s="222"/>
    </row>
    <row r="892" spans="1:12" ht="12.75" customHeight="1">
      <c r="A892" s="53"/>
      <c r="B892" s="50" t="s">
        <v>455</v>
      </c>
      <c r="C892" s="51" t="s">
        <v>12</v>
      </c>
      <c r="D892" s="223">
        <v>2</v>
      </c>
      <c r="E892" s="373">
        <v>0</v>
      </c>
      <c r="F892" s="372">
        <f>+D892*E892</f>
        <v>0</v>
      </c>
      <c r="I892" s="222"/>
    </row>
    <row r="893" spans="1:12" ht="12.75" customHeight="1">
      <c r="A893" s="53"/>
      <c r="B893" s="50" t="s">
        <v>456</v>
      </c>
      <c r="C893" s="51" t="s">
        <v>12</v>
      </c>
      <c r="D893" s="223">
        <v>1</v>
      </c>
      <c r="E893" s="373">
        <v>0</v>
      </c>
      <c r="F893" s="372">
        <f t="shared" ref="F893:F896" si="4">+D893*E893</f>
        <v>0</v>
      </c>
      <c r="I893" s="222"/>
    </row>
    <row r="894" spans="1:12" ht="12.75" customHeight="1">
      <c r="A894" s="53"/>
      <c r="B894" s="50" t="s">
        <v>457</v>
      </c>
      <c r="C894" s="51" t="s">
        <v>12</v>
      </c>
      <c r="D894" s="223">
        <v>1</v>
      </c>
      <c r="E894" s="373">
        <v>0</v>
      </c>
      <c r="F894" s="372">
        <f t="shared" si="4"/>
        <v>0</v>
      </c>
      <c r="I894" s="222"/>
    </row>
    <row r="895" spans="1:12" ht="12.75" customHeight="1">
      <c r="A895" s="53"/>
      <c r="B895" s="50" t="s">
        <v>459</v>
      </c>
      <c r="C895" s="51" t="s">
        <v>12</v>
      </c>
      <c r="D895" s="223">
        <v>1</v>
      </c>
      <c r="E895" s="373">
        <v>0</v>
      </c>
      <c r="F895" s="372">
        <f t="shared" si="4"/>
        <v>0</v>
      </c>
      <c r="I895" s="222"/>
    </row>
    <row r="896" spans="1:12" ht="12.75" customHeight="1">
      <c r="A896" s="53"/>
      <c r="B896" s="50" t="s">
        <v>460</v>
      </c>
      <c r="C896" s="51" t="s">
        <v>12</v>
      </c>
      <c r="D896" s="223">
        <v>1</v>
      </c>
      <c r="E896" s="373">
        <v>0</v>
      </c>
      <c r="F896" s="372">
        <f t="shared" si="4"/>
        <v>0</v>
      </c>
      <c r="I896" s="222"/>
    </row>
    <row r="897" spans="1:12" ht="12.75" customHeight="1">
      <c r="A897" s="53"/>
      <c r="B897" s="62"/>
      <c r="C897" s="68"/>
      <c r="D897" s="74"/>
      <c r="E897" s="373"/>
      <c r="F897" s="372"/>
      <c r="I897" s="222"/>
    </row>
    <row r="898" spans="1:12" s="40" customFormat="1" ht="79.2">
      <c r="A898" s="55" t="s">
        <v>147</v>
      </c>
      <c r="B898" s="40" t="s">
        <v>601</v>
      </c>
      <c r="C898" s="64"/>
      <c r="D898" s="37"/>
      <c r="E898" s="379"/>
      <c r="F898" s="372"/>
      <c r="I898" s="22"/>
      <c r="J898" s="22"/>
      <c r="K898" s="22"/>
      <c r="L898" s="22"/>
    </row>
    <row r="899" spans="1:12" s="40" customFormat="1" ht="52.8">
      <c r="A899" s="55"/>
      <c r="B899" s="40" t="s">
        <v>597</v>
      </c>
      <c r="C899" s="64"/>
      <c r="D899" s="37"/>
      <c r="E899" s="379"/>
      <c r="F899" s="372"/>
      <c r="I899" s="22"/>
      <c r="J899" s="22"/>
      <c r="K899" s="22"/>
      <c r="L899" s="22"/>
    </row>
    <row r="900" spans="1:12" s="40" customFormat="1" ht="52.8">
      <c r="A900" s="55"/>
      <c r="B900" s="22" t="s">
        <v>598</v>
      </c>
      <c r="C900" s="230"/>
      <c r="D900" s="231"/>
      <c r="E900" s="371"/>
      <c r="F900" s="372"/>
      <c r="I900" s="22"/>
      <c r="J900" s="22"/>
      <c r="K900" s="22"/>
      <c r="L900" s="22"/>
    </row>
    <row r="901" spans="1:12" ht="12.75" customHeight="1">
      <c r="A901" s="53"/>
      <c r="B901" s="22" t="s">
        <v>35</v>
      </c>
      <c r="C901" s="230" t="s">
        <v>20</v>
      </c>
      <c r="D901" s="232">
        <v>8.5</v>
      </c>
      <c r="E901" s="371">
        <v>0</v>
      </c>
      <c r="F901" s="372">
        <f t="shared" ref="F901" si="5">+D901*E901</f>
        <v>0</v>
      </c>
    </row>
    <row r="902" spans="1:12" ht="12.75" customHeight="1">
      <c r="A902" s="278"/>
      <c r="B902" s="304"/>
      <c r="C902" s="297"/>
      <c r="D902" s="282"/>
      <c r="E902" s="374"/>
      <c r="F902" s="375"/>
    </row>
    <row r="903" spans="1:12" s="40" customFormat="1" ht="52.8">
      <c r="A903" s="55" t="s">
        <v>148</v>
      </c>
      <c r="B903" s="40" t="s">
        <v>599</v>
      </c>
      <c r="C903" s="64"/>
      <c r="D903" s="37"/>
      <c r="E903" s="379"/>
      <c r="F903" s="372"/>
      <c r="I903" s="22"/>
      <c r="J903" s="22"/>
      <c r="K903" s="22"/>
      <c r="L903" s="22"/>
    </row>
    <row r="904" spans="1:12" s="40" customFormat="1" ht="52.8">
      <c r="A904" s="55"/>
      <c r="B904" s="40" t="s">
        <v>597</v>
      </c>
      <c r="C904" s="64"/>
      <c r="D904" s="37"/>
      <c r="E904" s="379"/>
      <c r="F904" s="372"/>
      <c r="I904" s="22"/>
      <c r="J904" s="22"/>
      <c r="K904" s="22"/>
      <c r="L904" s="22"/>
    </row>
    <row r="905" spans="1:12" s="40" customFormat="1" ht="52.8">
      <c r="A905" s="55"/>
      <c r="B905" s="40" t="s">
        <v>598</v>
      </c>
      <c r="C905" s="64"/>
      <c r="D905" s="37"/>
      <c r="E905" s="379"/>
      <c r="F905" s="372"/>
      <c r="I905" s="22"/>
      <c r="J905" s="22"/>
      <c r="K905" s="22"/>
      <c r="L905" s="22"/>
    </row>
    <row r="906" spans="1:12" s="40" customFormat="1">
      <c r="A906" s="55"/>
      <c r="B906" s="22" t="s">
        <v>22</v>
      </c>
      <c r="C906" s="230"/>
      <c r="D906" s="231"/>
      <c r="E906" s="371"/>
      <c r="F906" s="372"/>
      <c r="I906" s="22"/>
      <c r="J906" s="22"/>
      <c r="K906" s="22"/>
      <c r="L906" s="22"/>
    </row>
    <row r="907" spans="1:12" ht="12.75" customHeight="1">
      <c r="A907" s="53"/>
      <c r="B907" s="62"/>
      <c r="C907" s="230"/>
      <c r="D907" s="232"/>
      <c r="E907" s="371"/>
      <c r="F907" s="372"/>
    </row>
    <row r="908" spans="1:12" ht="12.75" customHeight="1">
      <c r="A908" s="53"/>
      <c r="B908" s="21" t="s">
        <v>600</v>
      </c>
      <c r="C908" s="230" t="s">
        <v>19</v>
      </c>
      <c r="D908" s="21">
        <f>14.9*2+24.07*0.3+0.73*10</f>
        <v>44.320999999999998</v>
      </c>
      <c r="E908" s="371">
        <v>0</v>
      </c>
      <c r="F908" s="372">
        <f t="shared" ref="F908" si="6">+D908*E908</f>
        <v>0</v>
      </c>
    </row>
    <row r="909" spans="1:12" ht="12.75" customHeight="1">
      <c r="A909" s="53"/>
      <c r="B909" s="62"/>
      <c r="C909" s="230"/>
      <c r="D909" s="232"/>
      <c r="E909" s="371"/>
      <c r="F909" s="372"/>
    </row>
    <row r="910" spans="1:12" s="40" customFormat="1" ht="26.4">
      <c r="A910" s="55" t="s">
        <v>612</v>
      </c>
      <c r="B910" s="22" t="s">
        <v>602</v>
      </c>
      <c r="C910" s="230"/>
      <c r="D910" s="231"/>
      <c r="E910" s="371"/>
      <c r="F910" s="372"/>
      <c r="I910" s="22"/>
      <c r="J910" s="22"/>
      <c r="K910" s="22"/>
      <c r="L910" s="22"/>
    </row>
    <row r="911" spans="1:12" s="40" customFormat="1" ht="52.8">
      <c r="A911" s="55"/>
      <c r="B911" s="22" t="s">
        <v>597</v>
      </c>
      <c r="C911" s="230"/>
      <c r="D911" s="231"/>
      <c r="E911" s="371"/>
      <c r="F911" s="372"/>
      <c r="I911" s="22"/>
      <c r="J911" s="22"/>
      <c r="K911" s="22"/>
      <c r="L911" s="22"/>
    </row>
    <row r="912" spans="1:12" s="40" customFormat="1" ht="52.8">
      <c r="A912" s="55"/>
      <c r="B912" s="22" t="s">
        <v>603</v>
      </c>
      <c r="C912" s="230"/>
      <c r="D912" s="231"/>
      <c r="E912" s="371"/>
      <c r="F912" s="372"/>
      <c r="I912" s="22"/>
      <c r="J912" s="22"/>
      <c r="K912" s="22"/>
      <c r="L912" s="22"/>
    </row>
    <row r="913" spans="1:12" s="40" customFormat="1">
      <c r="A913" s="55"/>
      <c r="B913" s="22" t="s">
        <v>22</v>
      </c>
      <c r="C913" s="230"/>
      <c r="D913" s="231"/>
      <c r="E913" s="371"/>
      <c r="F913" s="372"/>
      <c r="I913" s="22"/>
      <c r="J913" s="22"/>
      <c r="K913" s="22"/>
      <c r="L913" s="22"/>
    </row>
    <row r="914" spans="1:12" s="40" customFormat="1">
      <c r="A914" s="55"/>
      <c r="B914" s="22"/>
      <c r="C914" s="230"/>
      <c r="D914" s="22"/>
      <c r="E914" s="371"/>
      <c r="F914" s="372"/>
      <c r="I914" s="22"/>
      <c r="J914" s="22"/>
      <c r="K914" s="22"/>
      <c r="L914" s="22"/>
    </row>
    <row r="915" spans="1:12" ht="12.75" customHeight="1">
      <c r="A915" s="53"/>
      <c r="B915" s="21" t="s">
        <v>604</v>
      </c>
      <c r="C915" s="230" t="s">
        <v>19</v>
      </c>
      <c r="D915" s="21">
        <f>4.62+2.9+12.21</f>
        <v>19.73</v>
      </c>
      <c r="E915" s="371">
        <v>0</v>
      </c>
      <c r="F915" s="372">
        <f t="shared" ref="F915" si="7">+D915*E915</f>
        <v>0</v>
      </c>
    </row>
    <row r="916" spans="1:12" ht="12.75" customHeight="1">
      <c r="A916" s="53"/>
      <c r="B916" s="62"/>
      <c r="C916" s="230"/>
      <c r="D916" s="232"/>
      <c r="E916" s="371"/>
      <c r="F916" s="372"/>
    </row>
    <row r="917" spans="1:12" s="40" customFormat="1" ht="26.4">
      <c r="A917" s="55" t="s">
        <v>613</v>
      </c>
      <c r="B917" s="22" t="s">
        <v>605</v>
      </c>
      <c r="C917" s="230"/>
      <c r="D917" s="231"/>
      <c r="E917" s="371"/>
      <c r="F917" s="372"/>
      <c r="I917" s="22"/>
      <c r="J917" s="22"/>
      <c r="K917" s="22"/>
      <c r="L917" s="22"/>
    </row>
    <row r="918" spans="1:12" s="40" customFormat="1" ht="52.8">
      <c r="A918" s="55"/>
      <c r="B918" s="22" t="s">
        <v>597</v>
      </c>
      <c r="C918" s="230"/>
      <c r="D918" s="231"/>
      <c r="E918" s="371"/>
      <c r="F918" s="372"/>
      <c r="I918" s="22"/>
      <c r="J918" s="22"/>
      <c r="K918" s="22"/>
      <c r="L918" s="22"/>
    </row>
    <row r="919" spans="1:12" s="40" customFormat="1" ht="52.8">
      <c r="A919" s="55"/>
      <c r="B919" s="40" t="s">
        <v>606</v>
      </c>
      <c r="C919" s="64"/>
      <c r="D919" s="37"/>
      <c r="E919" s="379"/>
      <c r="F919" s="372"/>
      <c r="J919" s="224"/>
      <c r="K919" s="22"/>
      <c r="L919" s="22"/>
    </row>
    <row r="920" spans="1:12" s="40" customFormat="1">
      <c r="A920" s="55"/>
      <c r="B920" s="40" t="s">
        <v>22</v>
      </c>
      <c r="C920" s="64"/>
      <c r="D920" s="37"/>
      <c r="E920" s="379"/>
      <c r="F920" s="372"/>
      <c r="J920" s="22"/>
      <c r="K920" s="22"/>
      <c r="L920" s="22"/>
    </row>
    <row r="921" spans="1:12" ht="12.75" customHeight="1">
      <c r="A921" s="53"/>
      <c r="B921" s="62"/>
      <c r="C921" s="114"/>
      <c r="D921" s="56"/>
      <c r="E921" s="373"/>
      <c r="F921" s="372"/>
      <c r="I921" s="31"/>
    </row>
    <row r="922" spans="1:12" ht="12.75" customHeight="1">
      <c r="A922" s="53"/>
      <c r="B922" s="21" t="s">
        <v>607</v>
      </c>
      <c r="C922" s="114" t="s">
        <v>19</v>
      </c>
      <c r="D922" s="21">
        <f>1*(17.5+15.09+2.6*2+11.16+9.65)</f>
        <v>58.6</v>
      </c>
      <c r="E922" s="373">
        <v>0</v>
      </c>
      <c r="F922" s="372">
        <f t="shared" ref="F922" si="8">+D922*E922</f>
        <v>0</v>
      </c>
    </row>
    <row r="923" spans="1:12" ht="12.75" customHeight="1">
      <c r="A923" s="53"/>
      <c r="B923" s="62"/>
      <c r="C923" s="114"/>
      <c r="D923" s="56"/>
      <c r="E923" s="373"/>
      <c r="F923" s="372"/>
    </row>
    <row r="924" spans="1:12" s="40" customFormat="1" ht="79.2">
      <c r="A924" s="55" t="s">
        <v>614</v>
      </c>
      <c r="B924" s="40" t="s">
        <v>608</v>
      </c>
      <c r="C924" s="64"/>
      <c r="D924" s="37"/>
      <c r="E924" s="379"/>
      <c r="F924" s="372"/>
      <c r="I924" s="22"/>
      <c r="J924" s="22"/>
      <c r="K924" s="22"/>
      <c r="L924" s="22"/>
    </row>
    <row r="925" spans="1:12" s="40" customFormat="1" ht="79.2">
      <c r="A925" s="296"/>
      <c r="B925" s="300" t="s">
        <v>610</v>
      </c>
      <c r="C925" s="297"/>
      <c r="D925" s="298"/>
      <c r="E925" s="374"/>
      <c r="F925" s="375"/>
      <c r="I925" s="22"/>
      <c r="J925" s="22"/>
      <c r="K925" s="22"/>
      <c r="L925" s="22"/>
    </row>
    <row r="926" spans="1:12" s="40" customFormat="1" ht="66">
      <c r="A926" s="55"/>
      <c r="B926" s="40" t="s">
        <v>609</v>
      </c>
      <c r="C926" s="64"/>
      <c r="D926" s="37"/>
      <c r="E926" s="379"/>
      <c r="F926" s="372"/>
      <c r="J926" s="22"/>
      <c r="K926" s="22"/>
      <c r="L926" s="22"/>
    </row>
    <row r="927" spans="1:12" ht="12.75" customHeight="1">
      <c r="A927" s="53"/>
      <c r="B927" s="22" t="s">
        <v>22</v>
      </c>
      <c r="C927" s="114"/>
      <c r="D927" s="56"/>
      <c r="E927" s="373"/>
      <c r="F927" s="372"/>
    </row>
    <row r="928" spans="1:12" ht="12.75" customHeight="1">
      <c r="A928" s="53"/>
      <c r="B928" s="62"/>
      <c r="C928" s="114"/>
      <c r="D928" s="56"/>
      <c r="E928" s="373"/>
      <c r="F928" s="372"/>
    </row>
    <row r="929" spans="1:12" ht="12.75" customHeight="1">
      <c r="A929" s="53"/>
      <c r="B929" s="259" t="s">
        <v>611</v>
      </c>
      <c r="C929" s="230" t="s">
        <v>19</v>
      </c>
      <c r="D929" s="88">
        <f>439*0.25*0.25</f>
        <v>27.4375</v>
      </c>
      <c r="E929" s="371">
        <v>0</v>
      </c>
      <c r="F929" s="372">
        <f t="shared" ref="F929" si="9">+D929*E929</f>
        <v>0</v>
      </c>
    </row>
    <row r="930" spans="1:12" ht="12.75" customHeight="1">
      <c r="A930" s="53"/>
      <c r="B930" s="62"/>
      <c r="C930" s="230"/>
      <c r="D930" s="232"/>
      <c r="E930" s="371"/>
      <c r="F930" s="372"/>
      <c r="I930" s="175"/>
    </row>
    <row r="931" spans="1:12" s="40" customFormat="1" ht="26.4">
      <c r="A931" s="55" t="s">
        <v>615</v>
      </c>
      <c r="B931" s="22" t="s">
        <v>616</v>
      </c>
      <c r="C931" s="230"/>
      <c r="D931" s="231"/>
      <c r="E931" s="371"/>
      <c r="F931" s="372"/>
      <c r="I931" s="175"/>
      <c r="J931" s="22"/>
      <c r="K931" s="22"/>
      <c r="L931" s="22"/>
    </row>
    <row r="932" spans="1:12" s="40" customFormat="1" ht="79.2">
      <c r="A932" s="55"/>
      <c r="B932" s="198" t="s">
        <v>627</v>
      </c>
      <c r="C932" s="230"/>
      <c r="D932" s="231"/>
      <c r="E932" s="371"/>
      <c r="F932" s="372"/>
      <c r="I932" s="175"/>
      <c r="J932" s="22"/>
      <c r="K932" s="22"/>
      <c r="L932" s="22"/>
    </row>
    <row r="933" spans="1:12" ht="12.75" customHeight="1">
      <c r="A933" s="53"/>
      <c r="B933" s="62" t="s">
        <v>35</v>
      </c>
      <c r="C933" s="235"/>
      <c r="D933" s="236"/>
      <c r="E933" s="416"/>
      <c r="F933" s="417"/>
      <c r="I933" s="175"/>
    </row>
    <row r="934" spans="1:12" ht="12.75" customHeight="1">
      <c r="A934" s="53"/>
      <c r="B934" s="62"/>
      <c r="C934" s="233"/>
      <c r="D934" s="232"/>
      <c r="E934" s="371"/>
      <c r="F934" s="372"/>
      <c r="I934" s="175"/>
    </row>
    <row r="935" spans="1:12" ht="12.75" customHeight="1">
      <c r="A935" s="53"/>
      <c r="B935" s="259" t="s">
        <v>693</v>
      </c>
      <c r="C935" s="235" t="s">
        <v>20</v>
      </c>
      <c r="D935" s="21">
        <f>19.7*60+15*40</f>
        <v>1782</v>
      </c>
      <c r="E935" s="416">
        <v>0</v>
      </c>
      <c r="F935" s="417">
        <f>D935*E935</f>
        <v>0</v>
      </c>
      <c r="I935" s="175"/>
    </row>
    <row r="936" spans="1:12" ht="12.75" customHeight="1">
      <c r="A936" s="53"/>
      <c r="B936" s="62"/>
      <c r="C936" s="230"/>
      <c r="D936" s="232"/>
      <c r="E936" s="371"/>
      <c r="F936" s="372"/>
      <c r="I936" s="175"/>
    </row>
    <row r="937" spans="1:12" s="40" customFormat="1" ht="39.6">
      <c r="A937" s="55" t="s">
        <v>617</v>
      </c>
      <c r="B937" s="198" t="s">
        <v>640</v>
      </c>
      <c r="C937" s="230"/>
      <c r="D937" s="231"/>
      <c r="E937" s="371"/>
      <c r="F937" s="372"/>
      <c r="I937" s="176"/>
      <c r="J937" s="22"/>
      <c r="K937" s="22"/>
      <c r="L937" s="22"/>
    </row>
    <row r="938" spans="1:12" s="40" customFormat="1" ht="79.2">
      <c r="A938" s="55"/>
      <c r="B938" s="198" t="s">
        <v>641</v>
      </c>
      <c r="C938" s="230"/>
      <c r="D938" s="231"/>
      <c r="E938" s="371"/>
      <c r="F938" s="372"/>
      <c r="I938" s="175"/>
      <c r="J938" s="22"/>
      <c r="K938" s="22"/>
      <c r="L938" s="22"/>
    </row>
    <row r="939" spans="1:12" s="40" customFormat="1" ht="52.8">
      <c r="A939" s="55"/>
      <c r="B939" s="198" t="s">
        <v>642</v>
      </c>
      <c r="C939" s="230"/>
      <c r="D939" s="231"/>
      <c r="E939" s="371"/>
      <c r="F939" s="372"/>
      <c r="I939" s="175"/>
      <c r="J939" s="22"/>
      <c r="K939" s="22"/>
      <c r="L939" s="22"/>
    </row>
    <row r="940" spans="1:12" s="40" customFormat="1" ht="66">
      <c r="A940" s="55"/>
      <c r="B940" s="198" t="s">
        <v>643</v>
      </c>
      <c r="C940" s="230"/>
      <c r="D940" s="231"/>
      <c r="E940" s="371"/>
      <c r="F940" s="372"/>
      <c r="I940" s="175"/>
      <c r="J940" s="22"/>
      <c r="K940" s="22"/>
      <c r="L940" s="22"/>
    </row>
    <row r="941" spans="1:12" s="40" customFormat="1" ht="66">
      <c r="A941" s="55"/>
      <c r="B941" s="198" t="s">
        <v>644</v>
      </c>
      <c r="C941" s="230"/>
      <c r="D941" s="231"/>
      <c r="E941" s="371"/>
      <c r="F941" s="372"/>
      <c r="I941" s="175"/>
      <c r="J941" s="22"/>
      <c r="K941" s="22"/>
      <c r="L941" s="22"/>
    </row>
    <row r="942" spans="1:12" s="40" customFormat="1" ht="39.6">
      <c r="A942" s="55"/>
      <c r="B942" s="198" t="s">
        <v>645</v>
      </c>
      <c r="C942" s="230"/>
      <c r="D942" s="231"/>
      <c r="E942" s="371"/>
      <c r="F942" s="372"/>
      <c r="I942" s="175"/>
      <c r="J942" s="22"/>
      <c r="K942" s="22"/>
      <c r="L942" s="22"/>
    </row>
    <row r="943" spans="1:12" s="40" customFormat="1" ht="79.2">
      <c r="A943" s="55"/>
      <c r="B943" s="198" t="s">
        <v>646</v>
      </c>
      <c r="C943" s="230"/>
      <c r="D943" s="231"/>
      <c r="E943" s="371"/>
      <c r="F943" s="372"/>
      <c r="I943" s="175"/>
      <c r="J943" s="22"/>
      <c r="K943" s="22"/>
      <c r="L943" s="22"/>
    </row>
    <row r="944" spans="1:12" s="40" customFormat="1" ht="26.4">
      <c r="A944" s="55"/>
      <c r="B944" s="198" t="s">
        <v>647</v>
      </c>
      <c r="C944" s="230" t="s">
        <v>12</v>
      </c>
      <c r="D944" s="256">
        <v>100</v>
      </c>
      <c r="E944" s="371">
        <v>0</v>
      </c>
      <c r="F944" s="417">
        <f>D944*E944</f>
        <v>0</v>
      </c>
      <c r="I944" s="175"/>
      <c r="J944" s="22"/>
      <c r="K944" s="22"/>
      <c r="L944" s="22"/>
    </row>
    <row r="945" spans="1:12" ht="9" customHeight="1">
      <c r="A945" s="278"/>
      <c r="B945" s="304"/>
      <c r="C945" s="297"/>
      <c r="D945" s="282"/>
      <c r="E945" s="374"/>
      <c r="F945" s="375"/>
    </row>
    <row r="946" spans="1:12" s="40" customFormat="1" ht="75.75" customHeight="1">
      <c r="A946" s="55" t="s">
        <v>618</v>
      </c>
      <c r="B946" s="200" t="s">
        <v>60</v>
      </c>
      <c r="C946" s="230"/>
      <c r="D946" s="231"/>
      <c r="E946" s="371"/>
      <c r="F946" s="372"/>
      <c r="I946" s="22"/>
      <c r="J946" s="22"/>
      <c r="K946" s="22"/>
      <c r="L946" s="22"/>
    </row>
    <row r="947" spans="1:12" s="40" customFormat="1" ht="15">
      <c r="A947" s="55"/>
      <c r="B947" s="198"/>
      <c r="C947" s="230"/>
      <c r="D947" s="231"/>
      <c r="E947" s="371"/>
      <c r="F947" s="372"/>
      <c r="I947" s="175"/>
      <c r="J947" s="22"/>
      <c r="K947" s="22"/>
      <c r="L947" s="22"/>
    </row>
    <row r="948" spans="1:12" s="40" customFormat="1" ht="118.8">
      <c r="A948" s="55"/>
      <c r="B948" s="22" t="s">
        <v>61</v>
      </c>
      <c r="C948" s="230"/>
      <c r="D948" s="231"/>
      <c r="E948" s="371"/>
      <c r="F948" s="372"/>
      <c r="I948" s="22"/>
      <c r="J948" s="22"/>
      <c r="K948" s="22"/>
      <c r="L948" s="22"/>
    </row>
    <row r="949" spans="1:12" s="40" customFormat="1">
      <c r="A949" s="55"/>
      <c r="B949" s="22" t="s">
        <v>58</v>
      </c>
      <c r="C949" s="230"/>
      <c r="D949" s="231"/>
      <c r="E949" s="371"/>
      <c r="F949" s="372"/>
      <c r="I949" s="22"/>
      <c r="J949" s="22"/>
      <c r="K949" s="22"/>
      <c r="L949" s="22"/>
    </row>
    <row r="950" spans="1:12" s="40" customFormat="1" ht="26.4">
      <c r="A950" s="55"/>
      <c r="B950" s="21" t="s">
        <v>62</v>
      </c>
      <c r="C950" s="230"/>
      <c r="D950" s="231"/>
      <c r="E950" s="371"/>
      <c r="F950" s="372"/>
      <c r="I950" s="22"/>
      <c r="J950" s="22"/>
      <c r="K950" s="22"/>
      <c r="L950" s="22"/>
    </row>
    <row r="951" spans="1:12" s="40" customFormat="1" ht="26.4">
      <c r="A951" s="55"/>
      <c r="B951" s="21" t="s">
        <v>63</v>
      </c>
      <c r="C951" s="230"/>
      <c r="D951" s="231"/>
      <c r="E951" s="371"/>
      <c r="F951" s="372"/>
      <c r="I951" s="22"/>
      <c r="J951" s="22"/>
      <c r="K951" s="22"/>
      <c r="L951" s="22"/>
    </row>
    <row r="952" spans="1:12" s="40" customFormat="1" ht="26.4">
      <c r="A952" s="55"/>
      <c r="B952" s="21" t="s">
        <v>57</v>
      </c>
      <c r="C952" s="230"/>
      <c r="D952" s="231"/>
      <c r="E952" s="371"/>
      <c r="F952" s="372"/>
      <c r="I952" s="22"/>
      <c r="J952" s="22"/>
      <c r="K952" s="22"/>
      <c r="L952" s="22"/>
    </row>
    <row r="953" spans="1:12" s="40" customFormat="1" ht="26.4">
      <c r="A953" s="55"/>
      <c r="B953" s="21" t="s">
        <v>64</v>
      </c>
      <c r="C953" s="230"/>
      <c r="D953" s="231"/>
      <c r="E953" s="371"/>
      <c r="F953" s="372"/>
      <c r="I953" s="22"/>
      <c r="J953" s="22"/>
      <c r="K953" s="22"/>
      <c r="L953" s="22"/>
    </row>
    <row r="954" spans="1:12" s="40" customFormat="1">
      <c r="A954" s="55"/>
      <c r="B954" s="22" t="s">
        <v>59</v>
      </c>
      <c r="C954" s="230"/>
      <c r="D954" s="231"/>
      <c r="E954" s="371"/>
      <c r="F954" s="372"/>
      <c r="I954" s="22"/>
      <c r="J954" s="22"/>
      <c r="K954" s="22"/>
      <c r="L954" s="22"/>
    </row>
    <row r="955" spans="1:12" s="40" customFormat="1" ht="52.8">
      <c r="A955" s="55"/>
      <c r="B955" s="21" t="s">
        <v>65</v>
      </c>
      <c r="C955" s="230"/>
      <c r="D955" s="231"/>
      <c r="E955" s="371"/>
      <c r="F955" s="372"/>
      <c r="I955" s="22"/>
      <c r="J955" s="22"/>
      <c r="K955" s="22"/>
      <c r="L955" s="22"/>
    </row>
    <row r="956" spans="1:12" s="40" customFormat="1" ht="79.2">
      <c r="A956" s="55"/>
      <c r="B956" s="21" t="s">
        <v>67</v>
      </c>
      <c r="C956" s="230"/>
      <c r="D956" s="231"/>
      <c r="E956" s="371"/>
      <c r="F956" s="372"/>
      <c r="I956" s="22"/>
      <c r="J956" s="22"/>
      <c r="K956" s="22"/>
      <c r="L956" s="22"/>
    </row>
    <row r="957" spans="1:12" s="40" customFormat="1">
      <c r="A957" s="55"/>
      <c r="B957" s="231" t="s">
        <v>0</v>
      </c>
      <c r="C957" s="230" t="s">
        <v>12</v>
      </c>
      <c r="D957" s="256">
        <v>280</v>
      </c>
      <c r="E957" s="371">
        <v>0</v>
      </c>
      <c r="F957" s="372">
        <f>+D957*E957</f>
        <v>0</v>
      </c>
      <c r="I957" s="22"/>
      <c r="J957" s="22"/>
      <c r="K957" s="22"/>
      <c r="L957" s="22"/>
    </row>
    <row r="958" spans="1:12" s="40" customFormat="1" ht="6" customHeight="1">
      <c r="A958" s="55"/>
      <c r="B958" s="231"/>
      <c r="C958" s="230"/>
      <c r="D958" s="231"/>
      <c r="E958" s="371"/>
      <c r="F958" s="372"/>
      <c r="I958" s="22"/>
      <c r="J958" s="22"/>
      <c r="K958" s="22"/>
      <c r="L958" s="22"/>
    </row>
    <row r="959" spans="1:12" s="40" customFormat="1" ht="52.8">
      <c r="A959" s="55" t="s">
        <v>619</v>
      </c>
      <c r="B959" s="231" t="s">
        <v>66</v>
      </c>
      <c r="C959" s="230"/>
      <c r="D959" s="231"/>
      <c r="E959" s="371"/>
      <c r="F959" s="372"/>
      <c r="I959" s="22"/>
      <c r="J959" s="22"/>
      <c r="K959" s="22"/>
      <c r="L959" s="22"/>
    </row>
    <row r="960" spans="1:12" s="40" customFormat="1" ht="52.8">
      <c r="A960" s="55"/>
      <c r="B960" s="231" t="s">
        <v>102</v>
      </c>
      <c r="C960" s="230"/>
      <c r="D960" s="231"/>
      <c r="E960" s="371"/>
      <c r="F960" s="372"/>
      <c r="I960" s="22"/>
      <c r="J960" s="22"/>
      <c r="K960" s="22"/>
      <c r="L960" s="22"/>
    </row>
    <row r="961" spans="1:12" s="40" customFormat="1" ht="66">
      <c r="A961" s="55"/>
      <c r="B961" s="231" t="s">
        <v>103</v>
      </c>
      <c r="C961" s="230"/>
      <c r="D961" s="256"/>
      <c r="E961" s="371"/>
      <c r="F961" s="372"/>
      <c r="I961" s="22"/>
      <c r="J961" s="22"/>
      <c r="K961" s="22"/>
      <c r="L961" s="22"/>
    </row>
    <row r="962" spans="1:12" s="40" customFormat="1" ht="39.6">
      <c r="A962" s="55"/>
      <c r="B962" s="22" t="s">
        <v>68</v>
      </c>
      <c r="C962" s="230"/>
      <c r="D962" s="231"/>
      <c r="E962" s="371"/>
      <c r="F962" s="372"/>
      <c r="I962" s="22"/>
      <c r="J962" s="22"/>
      <c r="K962" s="22"/>
      <c r="L962" s="22"/>
    </row>
    <row r="963" spans="1:12" s="40" customFormat="1" ht="26.4">
      <c r="A963" s="55"/>
      <c r="B963" s="22" t="s">
        <v>69</v>
      </c>
      <c r="C963" s="230" t="s">
        <v>70</v>
      </c>
      <c r="D963" s="256">
        <v>12</v>
      </c>
      <c r="E963" s="371">
        <v>0</v>
      </c>
      <c r="F963" s="372">
        <f>+D963*E963</f>
        <v>0</v>
      </c>
      <c r="I963" s="22"/>
      <c r="J963" s="22"/>
      <c r="K963" s="22"/>
      <c r="L963" s="22"/>
    </row>
    <row r="964" spans="1:12" s="40" customFormat="1">
      <c r="A964" s="296"/>
      <c r="B964" s="300"/>
      <c r="C964" s="297"/>
      <c r="D964" s="298"/>
      <c r="E964" s="374"/>
      <c r="F964" s="375"/>
      <c r="I964" s="22"/>
      <c r="J964" s="22"/>
      <c r="K964" s="22"/>
      <c r="L964" s="22"/>
    </row>
    <row r="965" spans="1:12" s="40" customFormat="1" ht="39.6">
      <c r="A965" s="55" t="s">
        <v>635</v>
      </c>
      <c r="B965" s="231" t="s">
        <v>229</v>
      </c>
      <c r="C965" s="230"/>
      <c r="D965" s="21"/>
      <c r="E965" s="371"/>
      <c r="F965" s="372"/>
      <c r="I965" s="22"/>
      <c r="J965" s="22"/>
      <c r="K965" s="22"/>
      <c r="L965" s="22"/>
    </row>
    <row r="966" spans="1:12" s="40" customFormat="1" ht="79.2">
      <c r="A966" s="55"/>
      <c r="B966" s="22" t="s">
        <v>228</v>
      </c>
      <c r="C966" s="230"/>
      <c r="D966" s="21"/>
      <c r="E966" s="371"/>
      <c r="F966" s="372"/>
      <c r="I966" s="22"/>
      <c r="J966" s="22"/>
      <c r="K966" s="22"/>
      <c r="L966" s="22"/>
    </row>
    <row r="967" spans="1:12" s="40" customFormat="1">
      <c r="A967" s="55"/>
      <c r="B967" s="22" t="s">
        <v>35</v>
      </c>
      <c r="C967" s="230" t="s">
        <v>20</v>
      </c>
      <c r="D967" s="21">
        <v>4</v>
      </c>
      <c r="E967" s="371">
        <v>0</v>
      </c>
      <c r="F967" s="372">
        <f>+D967*E967</f>
        <v>0</v>
      </c>
      <c r="I967" s="22"/>
      <c r="J967" s="22"/>
      <c r="K967" s="22"/>
      <c r="L967" s="22"/>
    </row>
    <row r="968" spans="1:12" s="40" customFormat="1">
      <c r="A968" s="55"/>
      <c r="B968" s="22"/>
      <c r="C968" s="230"/>
      <c r="D968" s="21"/>
      <c r="E968" s="371"/>
      <c r="F968" s="372"/>
      <c r="I968" s="22"/>
      <c r="J968" s="22"/>
      <c r="K968" s="22"/>
      <c r="L968" s="22"/>
    </row>
    <row r="969" spans="1:12" s="40" customFormat="1" ht="52.8">
      <c r="A969" s="55" t="s">
        <v>639</v>
      </c>
      <c r="B969" s="231" t="s">
        <v>66</v>
      </c>
      <c r="C969" s="230"/>
      <c r="D969" s="21"/>
      <c r="E969" s="371"/>
      <c r="F969" s="372"/>
      <c r="I969" s="22"/>
      <c r="J969" s="22"/>
      <c r="K969" s="22"/>
      <c r="L969" s="22"/>
    </row>
    <row r="970" spans="1:12" s="40" customFormat="1" ht="26.4">
      <c r="A970" s="55"/>
      <c r="B970" s="231" t="s">
        <v>636</v>
      </c>
      <c r="C970" s="230"/>
      <c r="D970" s="21"/>
      <c r="E970" s="371"/>
      <c r="F970" s="372"/>
      <c r="I970" s="22"/>
      <c r="J970" s="22"/>
      <c r="K970" s="22"/>
      <c r="L970" s="22"/>
    </row>
    <row r="971" spans="1:12" s="40" customFormat="1" ht="52.8">
      <c r="A971" s="55"/>
      <c r="B971" s="231" t="s">
        <v>637</v>
      </c>
      <c r="C971" s="230"/>
      <c r="D971" s="21"/>
      <c r="E971" s="371"/>
      <c r="F971" s="372"/>
      <c r="I971" s="22"/>
      <c r="J971" s="22"/>
      <c r="K971" s="22"/>
      <c r="L971" s="22"/>
    </row>
    <row r="972" spans="1:12" s="40" customFormat="1" ht="52.8">
      <c r="A972" s="55"/>
      <c r="B972" s="22" t="s">
        <v>638</v>
      </c>
      <c r="C972" s="230"/>
      <c r="D972" s="21"/>
      <c r="E972" s="371"/>
      <c r="F972" s="372"/>
      <c r="I972" s="22"/>
      <c r="J972" s="22"/>
      <c r="K972" s="22"/>
      <c r="L972" s="22"/>
    </row>
    <row r="973" spans="1:12" s="40" customFormat="1" ht="26.4">
      <c r="A973" s="55"/>
      <c r="B973" s="22" t="s">
        <v>69</v>
      </c>
      <c r="C973" s="230" t="s">
        <v>70</v>
      </c>
      <c r="D973" s="225">
        <v>15</v>
      </c>
      <c r="E973" s="371">
        <v>0</v>
      </c>
      <c r="F973" s="372">
        <f>+D973*E973</f>
        <v>0</v>
      </c>
      <c r="I973" s="22"/>
      <c r="J973" s="22"/>
      <c r="K973" s="22"/>
      <c r="L973" s="22"/>
    </row>
    <row r="974" spans="1:12" s="40" customFormat="1">
      <c r="A974" s="55"/>
      <c r="B974" s="22"/>
      <c r="C974" s="230"/>
      <c r="D974" s="225"/>
      <c r="E974" s="371"/>
      <c r="F974" s="372"/>
      <c r="I974" s="22"/>
      <c r="J974" s="22"/>
      <c r="K974" s="22"/>
      <c r="L974" s="22"/>
    </row>
    <row r="975" spans="1:12" s="40" customFormat="1" ht="66">
      <c r="A975" s="55" t="s">
        <v>680</v>
      </c>
      <c r="B975" s="22" t="s">
        <v>683</v>
      </c>
      <c r="C975" s="230"/>
      <c r="D975" s="231"/>
      <c r="E975" s="371"/>
      <c r="F975" s="372"/>
    </row>
    <row r="976" spans="1:12" ht="12.75" customHeight="1">
      <c r="A976" s="226"/>
      <c r="B976" s="333" t="s">
        <v>22</v>
      </c>
      <c r="C976" s="247"/>
      <c r="D976" s="238"/>
      <c r="E976" s="371"/>
      <c r="F976" s="372"/>
      <c r="K976" s="31"/>
      <c r="L976" s="31"/>
    </row>
    <row r="977" spans="1:14" ht="12.75" customHeight="1">
      <c r="A977" s="226"/>
      <c r="B977" s="63"/>
      <c r="C977" s="247"/>
      <c r="D977" s="238"/>
      <c r="E977" s="371"/>
      <c r="F977" s="372"/>
      <c r="K977" s="31"/>
      <c r="L977" s="31"/>
    </row>
    <row r="978" spans="1:14" ht="12.75" customHeight="1">
      <c r="A978" s="226"/>
      <c r="B978" s="63" t="s">
        <v>678</v>
      </c>
      <c r="C978" s="247"/>
      <c r="D978" s="21">
        <f>98.2+2842.7</f>
        <v>2940.8999999999996</v>
      </c>
      <c r="E978" s="371"/>
      <c r="F978" s="372"/>
      <c r="K978" s="31"/>
      <c r="L978" s="31"/>
    </row>
    <row r="979" spans="1:14" ht="12.75" customHeight="1">
      <c r="A979" s="226"/>
      <c r="B979" s="63" t="s">
        <v>679</v>
      </c>
      <c r="C979" s="247"/>
      <c r="D979" s="238"/>
      <c r="E979" s="371"/>
      <c r="F979" s="372"/>
      <c r="K979" s="31"/>
      <c r="L979" s="31"/>
    </row>
    <row r="980" spans="1:14" ht="41.25" customHeight="1">
      <c r="A980" s="226"/>
      <c r="B980" s="26" t="s">
        <v>681</v>
      </c>
      <c r="C980" s="247"/>
      <c r="D980" s="21">
        <f>108.16+24.2*2+6.2*2+12.8+24.7*2+52*2+27.1+23.1+11.57+11.6+11.55+7.9+1.05+2.65+5+2.9</f>
        <v>439.58000000000004</v>
      </c>
      <c r="E980" s="371"/>
      <c r="F980" s="372"/>
      <c r="K980" s="31"/>
      <c r="L980" s="31"/>
    </row>
    <row r="981" spans="1:14" ht="12.75" customHeight="1">
      <c r="A981" s="226"/>
      <c r="B981" s="62"/>
      <c r="C981" s="247"/>
      <c r="D981" s="238"/>
      <c r="E981" s="371"/>
      <c r="F981" s="372"/>
      <c r="K981" s="31"/>
      <c r="L981" s="31"/>
    </row>
    <row r="982" spans="1:14" ht="12.75" customHeight="1">
      <c r="A982" s="226"/>
      <c r="B982" s="62" t="s">
        <v>682</v>
      </c>
      <c r="C982" s="230" t="s">
        <v>19</v>
      </c>
      <c r="D982" s="232">
        <f>SUM(D978:D981)</f>
        <v>3380.4799999999996</v>
      </c>
      <c r="E982" s="371">
        <v>0</v>
      </c>
      <c r="F982" s="372">
        <f>+D982*E982</f>
        <v>0</v>
      </c>
      <c r="K982" s="31"/>
      <c r="L982" s="31"/>
    </row>
    <row r="983" spans="1:14" s="40" customFormat="1">
      <c r="A983" s="55"/>
      <c r="B983" s="22"/>
      <c r="C983" s="230"/>
      <c r="D983" s="21"/>
      <c r="E983" s="371"/>
      <c r="F983" s="372"/>
      <c r="I983" s="22"/>
      <c r="J983" s="22"/>
      <c r="K983" s="22"/>
      <c r="L983" s="22"/>
    </row>
    <row r="984" spans="1:14" s="40" customFormat="1" ht="27.6">
      <c r="A984" s="367" t="s">
        <v>703</v>
      </c>
      <c r="B984" s="335" t="s">
        <v>700</v>
      </c>
      <c r="C984" s="365"/>
      <c r="D984" s="366"/>
      <c r="E984" s="418"/>
      <c r="F984" s="419"/>
      <c r="I984" s="22"/>
      <c r="J984" s="22"/>
      <c r="K984" s="22"/>
      <c r="L984" s="22"/>
    </row>
    <row r="985" spans="1:14" s="40" customFormat="1" ht="13.8">
      <c r="A985" s="368"/>
      <c r="B985" s="336" t="s">
        <v>701</v>
      </c>
      <c r="C985" s="365" t="s">
        <v>702</v>
      </c>
      <c r="D985" s="366">
        <v>1</v>
      </c>
      <c r="E985" s="418">
        <v>0</v>
      </c>
      <c r="F985" s="419">
        <f>D985*E985</f>
        <v>0</v>
      </c>
      <c r="I985" s="22"/>
      <c r="J985" s="22"/>
      <c r="K985" s="22"/>
      <c r="L985" s="22"/>
    </row>
    <row r="986" spans="1:14" s="40" customFormat="1" ht="13.8" thickBot="1">
      <c r="A986" s="55"/>
      <c r="B986" s="337"/>
      <c r="C986" s="338"/>
      <c r="D986" s="339"/>
      <c r="E986" s="403"/>
      <c r="F986" s="404"/>
      <c r="I986" s="22"/>
      <c r="J986" s="22"/>
      <c r="K986" s="22"/>
      <c r="L986" s="22"/>
    </row>
    <row r="987" spans="1:14" ht="15" customHeight="1" thickTop="1" thickBot="1">
      <c r="A987" s="126" t="str">
        <f>A838</f>
        <v>11.</v>
      </c>
      <c r="B987" s="14" t="s">
        <v>1</v>
      </c>
      <c r="C987" s="72"/>
      <c r="D987" s="1"/>
      <c r="E987" s="386"/>
      <c r="F987" s="383">
        <f>SUM(F841:F986)</f>
        <v>0</v>
      </c>
      <c r="I987" s="134"/>
      <c r="J987" s="63"/>
      <c r="K987" s="118"/>
      <c r="L987" s="122"/>
      <c r="M987" s="59"/>
      <c r="N987" s="59"/>
    </row>
    <row r="988" spans="1:14" ht="15" customHeight="1" thickTop="1">
      <c r="A988" s="272"/>
      <c r="B988" s="273"/>
      <c r="C988" s="274"/>
      <c r="D988" s="275"/>
      <c r="E988" s="276"/>
      <c r="F988" s="276"/>
      <c r="I988" s="134"/>
      <c r="J988" s="63"/>
      <c r="K988" s="118"/>
      <c r="L988" s="122"/>
      <c r="M988" s="59"/>
      <c r="N988" s="59"/>
    </row>
    <row r="989" spans="1:14" ht="15" customHeight="1">
      <c r="A989" s="305"/>
      <c r="B989" s="306"/>
      <c r="C989" s="307"/>
      <c r="D989" s="308"/>
      <c r="E989" s="309"/>
      <c r="F989" s="309"/>
      <c r="I989" s="134"/>
      <c r="J989" s="63"/>
      <c r="K989" s="118"/>
      <c r="L989" s="122"/>
      <c r="M989" s="59"/>
      <c r="N989" s="59"/>
    </row>
    <row r="990" spans="1:14" ht="15" customHeight="1">
      <c r="A990" s="305"/>
      <c r="B990" s="306"/>
      <c r="C990" s="307"/>
      <c r="D990" s="308"/>
      <c r="E990" s="309"/>
      <c r="F990" s="309"/>
      <c r="I990" s="134"/>
      <c r="J990" s="63"/>
      <c r="K990" s="118"/>
      <c r="L990" s="122"/>
      <c r="M990" s="59"/>
      <c r="N990" s="59"/>
    </row>
    <row r="991" spans="1:14" ht="15" customHeight="1" thickBot="1">
      <c r="A991" s="277"/>
      <c r="B991" s="260"/>
      <c r="C991" s="269"/>
      <c r="D991" s="270"/>
      <c r="E991" s="271"/>
      <c r="F991" s="271"/>
      <c r="I991" s="134"/>
      <c r="J991" s="63"/>
      <c r="K991" s="118"/>
      <c r="L991" s="122"/>
      <c r="M991" s="59"/>
      <c r="N991" s="59"/>
    </row>
    <row r="992" spans="1:14" ht="16.8" thickTop="1" thickBot="1">
      <c r="A992" s="131" t="s">
        <v>699</v>
      </c>
      <c r="B992" s="174" t="s">
        <v>13</v>
      </c>
      <c r="C992" s="10"/>
      <c r="D992" s="11"/>
      <c r="E992" s="16"/>
      <c r="F992" s="19"/>
      <c r="I992" s="134"/>
      <c r="J992" s="63"/>
      <c r="K992" s="118"/>
      <c r="L992" s="122"/>
      <c r="M992" s="59"/>
      <c r="N992" s="59"/>
    </row>
    <row r="993" spans="1:14" ht="16.8" thickTop="1" thickBot="1">
      <c r="A993" s="132"/>
      <c r="B993" s="15"/>
      <c r="C993" s="5"/>
      <c r="D993" s="8"/>
      <c r="E993" s="17"/>
      <c r="F993" s="20"/>
      <c r="I993" s="134"/>
      <c r="J993" s="63"/>
      <c r="K993" s="118"/>
      <c r="L993" s="122"/>
      <c r="M993" s="59"/>
      <c r="N993" s="59"/>
    </row>
    <row r="994" spans="1:14" ht="16.8" thickTop="1" thickBot="1">
      <c r="A994" s="126" t="str">
        <f>A6</f>
        <v>1.</v>
      </c>
      <c r="B994" s="15" t="str">
        <f>B6</f>
        <v>ПРИПРЕМНИ РАДОВИ</v>
      </c>
      <c r="C994" s="5"/>
      <c r="D994" s="8"/>
      <c r="E994" s="17"/>
      <c r="F994" s="383">
        <f>F29</f>
        <v>0</v>
      </c>
      <c r="I994" s="172"/>
      <c r="J994" s="22"/>
      <c r="K994" s="154"/>
      <c r="L994" s="22"/>
      <c r="M994" s="59"/>
      <c r="N994" s="59"/>
    </row>
    <row r="995" spans="1:14" ht="16.8" thickTop="1" thickBot="1">
      <c r="A995" s="126" t="str">
        <f>A30</f>
        <v>2.</v>
      </c>
      <c r="B995" s="15" t="str">
        <f>B30</f>
        <v>РАДОВИ ДЕМОНТАЖЕ И РУШЕЊА</v>
      </c>
      <c r="C995" s="5"/>
      <c r="D995" s="8"/>
      <c r="E995" s="17"/>
      <c r="F995" s="383">
        <f>F364</f>
        <v>0</v>
      </c>
      <c r="I995" s="134"/>
      <c r="J995" s="63"/>
      <c r="K995" s="118"/>
      <c r="L995" s="122"/>
      <c r="M995" s="59"/>
      <c r="N995" s="59"/>
    </row>
    <row r="996" spans="1:14" ht="20.100000000000001" customHeight="1" thickTop="1" thickBot="1">
      <c r="A996" s="126" t="str">
        <f>A365</f>
        <v>3.</v>
      </c>
      <c r="B996" s="14" t="str">
        <f>B365</f>
        <v>БЕТОНСКИ И АРМИРАНО БЕТОНСКИ РАДОВИ</v>
      </c>
      <c r="C996" s="72"/>
      <c r="D996" s="1"/>
      <c r="E996" s="18"/>
      <c r="F996" s="420">
        <f>F381</f>
        <v>0</v>
      </c>
      <c r="I996" s="134"/>
      <c r="J996" s="63"/>
      <c r="K996" s="118"/>
      <c r="L996" s="122"/>
      <c r="M996" s="59"/>
      <c r="N996" s="59"/>
    </row>
    <row r="997" spans="1:14" ht="20.100000000000001" customHeight="1" thickTop="1" thickBot="1">
      <c r="A997" s="126" t="str">
        <f>A382</f>
        <v>4.</v>
      </c>
      <c r="B997" s="14" t="str">
        <f>B382</f>
        <v>ИЗОЛАТЕРСКИ РАДОВИ</v>
      </c>
      <c r="C997" s="72"/>
      <c r="D997" s="1"/>
      <c r="E997" s="18"/>
      <c r="F997" s="420">
        <f>F395</f>
        <v>0</v>
      </c>
      <c r="I997" s="134"/>
      <c r="J997" s="21"/>
      <c r="K997" s="118"/>
      <c r="L997" s="21"/>
      <c r="M997" s="59"/>
      <c r="N997" s="59"/>
    </row>
    <row r="998" spans="1:14" ht="20.100000000000001" customHeight="1" thickTop="1" thickBot="1">
      <c r="A998" s="126" t="str">
        <f>A396</f>
        <v>5.</v>
      </c>
      <c r="B998" s="14" t="str">
        <f>B396</f>
        <v>ЛИМАРСКИ РАДОВИ</v>
      </c>
      <c r="C998" s="72"/>
      <c r="D998" s="1"/>
      <c r="E998" s="18"/>
      <c r="F998" s="420">
        <f>F458</f>
        <v>0</v>
      </c>
      <c r="I998" s="134"/>
      <c r="J998" s="62"/>
      <c r="K998" s="118"/>
      <c r="L998" s="122"/>
      <c r="M998" s="59"/>
      <c r="N998" s="59"/>
    </row>
    <row r="999" spans="1:14" ht="20.100000000000001" customHeight="1" thickTop="1" thickBot="1">
      <c r="A999" s="126" t="str">
        <f>A459</f>
        <v>6.</v>
      </c>
      <c r="B999" s="14" t="str">
        <f>B459</f>
        <v>КАМЕНОРЕЗАЧКИ РАДОВИ</v>
      </c>
      <c r="C999" s="72"/>
      <c r="D999" s="1"/>
      <c r="E999" s="18"/>
      <c r="F999" s="420">
        <f>F498</f>
        <v>0</v>
      </c>
      <c r="I999" s="134"/>
      <c r="J999" s="62"/>
      <c r="K999" s="154"/>
      <c r="L999" s="59"/>
      <c r="M999" s="59"/>
      <c r="N999" s="59"/>
    </row>
    <row r="1000" spans="1:14" ht="20.100000000000001" customHeight="1" thickTop="1" thickBot="1">
      <c r="A1000" s="126" t="str">
        <f>A499</f>
        <v>7.</v>
      </c>
      <c r="B1000" s="14" t="str">
        <f>B499</f>
        <v>ТЕРАЦЕРСКИ РАДОВИ</v>
      </c>
      <c r="C1000" s="72"/>
      <c r="D1000" s="1"/>
      <c r="E1000" s="18"/>
      <c r="F1000" s="420">
        <f>F563</f>
        <v>0</v>
      </c>
      <c r="I1000" s="75"/>
      <c r="M1000" s="75"/>
      <c r="N1000" s="75"/>
    </row>
    <row r="1001" spans="1:14" ht="20.100000000000001" customHeight="1" thickTop="1" thickBot="1">
      <c r="A1001" s="126" t="str">
        <f>A653</f>
        <v>8.</v>
      </c>
      <c r="B1001" s="14" t="str">
        <f>B564</f>
        <v>ПВЦ СТОЛАРИЈА</v>
      </c>
      <c r="C1001" s="72"/>
      <c r="D1001" s="1"/>
      <c r="E1001" s="18"/>
      <c r="F1001" s="420">
        <f>F653</f>
        <v>0</v>
      </c>
      <c r="I1001" s="75"/>
      <c r="M1001" s="75"/>
      <c r="N1001" s="75"/>
    </row>
    <row r="1002" spans="1:14" ht="20.100000000000001" customHeight="1" thickTop="1" thickBot="1">
      <c r="A1002" s="126" t="str">
        <f>A654</f>
        <v>9.</v>
      </c>
      <c r="B1002" s="14" t="str">
        <f>B654</f>
        <v>ФАСАДЕРСКИ РАДОВИ</v>
      </c>
      <c r="C1002" s="72"/>
      <c r="D1002" s="1"/>
      <c r="E1002" s="18"/>
      <c r="F1002" s="420">
        <f>F822</f>
        <v>0</v>
      </c>
      <c r="I1002" s="75"/>
    </row>
    <row r="1003" spans="1:14" ht="20.100000000000001" customHeight="1" thickTop="1" thickBot="1">
      <c r="A1003" s="126" t="str">
        <f>A823</f>
        <v>10.</v>
      </c>
      <c r="B1003" s="14" t="str">
        <f>B823</f>
        <v>ЧЕЛИЧНА КОНСТРУКЦИЈА</v>
      </c>
      <c r="C1003" s="72"/>
      <c r="D1003" s="1"/>
      <c r="E1003" s="18"/>
      <c r="F1003" s="420">
        <f>F837</f>
        <v>0</v>
      </c>
      <c r="I1003" s="75"/>
    </row>
    <row r="1004" spans="1:14" ht="20.100000000000001" customHeight="1" thickTop="1" thickBot="1">
      <c r="A1004" s="126" t="str">
        <f>A838</f>
        <v>11.</v>
      </c>
      <c r="B1004" s="14" t="str">
        <f>B838</f>
        <v>РАЗНИ РАДОВИ</v>
      </c>
      <c r="C1004" s="72"/>
      <c r="D1004" s="1"/>
      <c r="E1004" s="18"/>
      <c r="F1004" s="420">
        <f>F987</f>
        <v>0</v>
      </c>
      <c r="I1004" s="75"/>
    </row>
    <row r="1005" spans="1:14" ht="14.4" thickTop="1" thickBot="1">
      <c r="B1005" s="115"/>
      <c r="C1005" s="144"/>
      <c r="D1005" s="91"/>
      <c r="E1005" s="59"/>
      <c r="F1005" s="421"/>
    </row>
    <row r="1006" spans="1:14" ht="16.2" thickTop="1" thickBot="1">
      <c r="A1006" s="133"/>
      <c r="B1006" s="107"/>
      <c r="C1006" s="116"/>
      <c r="D1006" s="72" t="s">
        <v>704</v>
      </c>
      <c r="E1006" s="73"/>
      <c r="F1006" s="422">
        <f>SUM(F994:F1005)</f>
        <v>0</v>
      </c>
      <c r="G1006" s="265"/>
      <c r="I1006" s="102"/>
    </row>
    <row r="1007" spans="1:14" ht="13.8" thickTop="1">
      <c r="A1007" s="310"/>
      <c r="B1007" s="311"/>
      <c r="C1007" s="312"/>
      <c r="D1007" s="313"/>
      <c r="E1007" s="314"/>
      <c r="F1007" s="315"/>
    </row>
    <row r="1008" spans="1:14">
      <c r="B1008" s="121"/>
      <c r="C1008" s="146"/>
      <c r="D1008" s="120"/>
      <c r="E1008" s="119"/>
      <c r="F1008" s="119"/>
      <c r="I1008" s="75"/>
    </row>
    <row r="1009" spans="1:6" s="75" customFormat="1">
      <c r="A1009" s="52"/>
      <c r="B1009" s="121"/>
      <c r="C1009" s="146"/>
      <c r="D1009" s="120"/>
      <c r="E1009" s="119"/>
      <c r="F1009" s="119"/>
    </row>
    <row r="1010" spans="1:6" s="75" customFormat="1">
      <c r="A1010" s="52"/>
      <c r="B1010" s="121"/>
      <c r="C1010" s="146"/>
      <c r="D1010" s="120"/>
      <c r="E1010" s="119"/>
      <c r="F1010" s="119"/>
    </row>
    <row r="1011" spans="1:6" s="75" customFormat="1">
      <c r="A1011" s="52"/>
      <c r="B1011" s="121"/>
      <c r="C1011" s="146"/>
      <c r="D1011" s="120"/>
      <c r="E1011" s="119"/>
      <c r="F1011" s="119"/>
    </row>
    <row r="1012" spans="1:6" s="75" customFormat="1">
      <c r="A1012" s="52"/>
      <c r="B1012" s="121"/>
      <c r="C1012" s="146"/>
      <c r="D1012" s="120"/>
      <c r="E1012" s="119"/>
      <c r="F1012" s="119"/>
    </row>
    <row r="1013" spans="1:6" s="75" customFormat="1">
      <c r="A1013" s="52"/>
      <c r="B1013" s="121"/>
      <c r="C1013" s="146"/>
      <c r="D1013" s="120"/>
      <c r="E1013" s="119"/>
      <c r="F1013" s="119"/>
    </row>
    <row r="1014" spans="1:6" s="75" customFormat="1">
      <c r="A1014" s="52"/>
      <c r="B1014" s="268"/>
      <c r="C1014" s="146"/>
      <c r="D1014" s="91"/>
      <c r="E1014" s="59"/>
      <c r="F1014" s="59"/>
    </row>
    <row r="1015" spans="1:6" s="75" customFormat="1">
      <c r="A1015" s="52"/>
      <c r="B1015" s="268"/>
      <c r="C1015" s="146"/>
      <c r="D1015" s="91"/>
      <c r="E1015" s="59"/>
      <c r="F1015" s="59"/>
    </row>
    <row r="1016" spans="1:6" s="75" customFormat="1">
      <c r="A1016" s="52"/>
      <c r="B1016" s="268"/>
      <c r="C1016" s="146"/>
      <c r="D1016" s="91"/>
      <c r="E1016" s="59"/>
      <c r="F1016" s="59"/>
    </row>
    <row r="1017" spans="1:6" s="75" customFormat="1">
      <c r="A1017" s="52"/>
      <c r="B1017" s="268"/>
      <c r="C1017" s="146"/>
      <c r="D1017" s="91"/>
      <c r="E1017" s="59"/>
      <c r="F1017" s="59"/>
    </row>
    <row r="1018" spans="1:6" s="75" customFormat="1">
      <c r="A1018" s="52"/>
      <c r="B1018" s="268"/>
      <c r="C1018" s="146"/>
      <c r="D1018" s="91"/>
      <c r="E1018" s="59"/>
      <c r="F1018" s="59"/>
    </row>
    <row r="1019" spans="1:6" s="75" customFormat="1">
      <c r="A1019" s="52"/>
      <c r="B1019" s="268"/>
      <c r="C1019" s="146"/>
      <c r="D1019" s="91"/>
      <c r="E1019" s="59"/>
      <c r="F1019" s="59"/>
    </row>
    <row r="1020" spans="1:6" s="75" customFormat="1">
      <c r="A1020" s="52"/>
      <c r="B1020" s="268"/>
      <c r="C1020" s="146"/>
      <c r="D1020" s="91"/>
      <c r="E1020" s="59"/>
      <c r="F1020" s="59"/>
    </row>
    <row r="1021" spans="1:6" s="75" customFormat="1">
      <c r="A1021" s="52"/>
      <c r="B1021" s="268"/>
      <c r="C1021" s="146"/>
      <c r="D1021" s="91"/>
      <c r="E1021" s="59"/>
      <c r="F1021" s="59"/>
    </row>
    <row r="1022" spans="1:6" s="75" customFormat="1">
      <c r="A1022" s="52"/>
      <c r="B1022" s="268"/>
      <c r="C1022" s="146"/>
      <c r="D1022" s="91"/>
      <c r="E1022" s="59"/>
      <c r="F1022" s="59"/>
    </row>
    <row r="1023" spans="1:6" s="75" customFormat="1">
      <c r="A1023" s="52"/>
      <c r="B1023" s="268"/>
      <c r="C1023" s="146"/>
      <c r="D1023" s="91"/>
      <c r="E1023" s="59"/>
      <c r="F1023" s="59"/>
    </row>
    <row r="1024" spans="1:6" s="75" customFormat="1">
      <c r="A1024" s="52"/>
      <c r="B1024" s="268"/>
      <c r="C1024" s="146"/>
      <c r="D1024" s="91"/>
      <c r="E1024" s="59"/>
      <c r="F1024" s="59"/>
    </row>
    <row r="1025" spans="1:6" s="75" customFormat="1">
      <c r="A1025" s="52"/>
      <c r="B1025" s="268"/>
      <c r="C1025" s="146"/>
      <c r="D1025" s="91"/>
      <c r="E1025" s="59"/>
      <c r="F1025" s="59"/>
    </row>
    <row r="1026" spans="1:6" s="75" customFormat="1">
      <c r="A1026" s="52"/>
      <c r="B1026" s="268"/>
      <c r="C1026" s="146"/>
      <c r="D1026" s="91"/>
      <c r="E1026" s="59"/>
      <c r="F1026" s="59"/>
    </row>
    <row r="1027" spans="1:6" s="75" customFormat="1">
      <c r="A1027" s="177"/>
      <c r="B1027" s="268"/>
      <c r="C1027" s="146"/>
      <c r="D1027" s="91"/>
      <c r="E1027" s="59"/>
      <c r="F1027" s="59"/>
    </row>
    <row r="1028" spans="1:6" s="75" customFormat="1">
      <c r="A1028" s="177"/>
      <c r="B1028" s="268"/>
      <c r="C1028" s="146"/>
      <c r="D1028" s="91"/>
      <c r="E1028" s="59"/>
      <c r="F1028" s="59"/>
    </row>
    <row r="1029" spans="1:6" s="75" customFormat="1">
      <c r="A1029" s="177"/>
      <c r="B1029" s="268"/>
      <c r="C1029" s="146"/>
      <c r="D1029" s="91"/>
      <c r="E1029" s="59"/>
      <c r="F1029" s="59"/>
    </row>
    <row r="1030" spans="1:6" s="75" customFormat="1">
      <c r="A1030" s="177"/>
      <c r="B1030" s="268"/>
      <c r="C1030" s="146"/>
      <c r="D1030" s="91"/>
      <c r="E1030" s="59"/>
      <c r="F1030" s="59"/>
    </row>
    <row r="1031" spans="1:6" s="75" customFormat="1">
      <c r="A1031" s="177"/>
      <c r="B1031" s="268"/>
      <c r="C1031" s="146"/>
      <c r="D1031" s="91"/>
      <c r="E1031" s="59"/>
      <c r="F1031" s="59"/>
    </row>
    <row r="1032" spans="1:6" s="75" customFormat="1">
      <c r="A1032" s="177"/>
      <c r="B1032" s="268"/>
      <c r="C1032" s="146"/>
      <c r="D1032" s="91"/>
      <c r="E1032" s="59"/>
      <c r="F1032" s="59"/>
    </row>
    <row r="1033" spans="1:6" s="75" customFormat="1">
      <c r="A1033" s="177"/>
      <c r="B1033" s="268"/>
      <c r="C1033" s="146"/>
      <c r="D1033" s="91"/>
      <c r="E1033" s="59"/>
      <c r="F1033" s="59"/>
    </row>
    <row r="1034" spans="1:6" s="75" customFormat="1">
      <c r="A1034" s="177"/>
      <c r="B1034" s="268"/>
      <c r="C1034" s="146"/>
      <c r="D1034" s="91"/>
      <c r="E1034" s="59"/>
      <c r="F1034" s="59"/>
    </row>
    <row r="1035" spans="1:6" s="75" customFormat="1">
      <c r="A1035" s="177"/>
      <c r="B1035" s="268"/>
      <c r="C1035" s="146"/>
      <c r="D1035" s="91"/>
      <c r="E1035" s="59"/>
      <c r="F1035" s="59"/>
    </row>
    <row r="1036" spans="1:6" s="75" customFormat="1">
      <c r="A1036" s="177"/>
      <c r="B1036" s="268"/>
      <c r="C1036" s="146"/>
      <c r="D1036" s="91"/>
      <c r="E1036" s="59"/>
      <c r="F1036" s="59"/>
    </row>
    <row r="1037" spans="1:6" s="75" customFormat="1">
      <c r="A1037" s="177"/>
      <c r="B1037" s="268"/>
      <c r="C1037" s="146"/>
      <c r="D1037" s="91"/>
      <c r="E1037" s="59"/>
      <c r="F1037" s="59"/>
    </row>
    <row r="1038" spans="1:6" s="75" customFormat="1">
      <c r="A1038" s="177"/>
      <c r="B1038" s="268"/>
      <c r="C1038" s="146"/>
      <c r="D1038" s="91"/>
      <c r="E1038" s="59"/>
      <c r="F1038" s="59"/>
    </row>
    <row r="1039" spans="1:6" s="75" customFormat="1">
      <c r="A1039" s="177"/>
      <c r="B1039" s="268"/>
      <c r="C1039" s="146"/>
      <c r="D1039" s="91"/>
      <c r="E1039" s="59"/>
      <c r="F1039" s="59"/>
    </row>
    <row r="1040" spans="1:6" s="75" customFormat="1">
      <c r="A1040" s="177"/>
      <c r="B1040" s="268"/>
      <c r="C1040" s="146"/>
      <c r="D1040" s="91"/>
      <c r="E1040" s="59"/>
      <c r="F1040" s="59"/>
    </row>
    <row r="1041" spans="1:6" s="75" customFormat="1">
      <c r="A1041" s="177"/>
      <c r="B1041" s="268"/>
      <c r="C1041" s="146"/>
      <c r="D1041" s="91"/>
      <c r="E1041" s="59"/>
      <c r="F1041" s="59"/>
    </row>
    <row r="1042" spans="1:6" s="75" customFormat="1">
      <c r="A1042" s="177"/>
      <c r="B1042" s="268"/>
      <c r="C1042" s="146"/>
      <c r="D1042" s="91"/>
      <c r="E1042" s="59"/>
      <c r="F1042" s="59"/>
    </row>
    <row r="1043" spans="1:6" s="75" customFormat="1">
      <c r="A1043" s="177"/>
      <c r="B1043" s="268"/>
      <c r="C1043" s="146"/>
      <c r="D1043" s="91"/>
      <c r="E1043" s="59"/>
      <c r="F1043" s="59"/>
    </row>
    <row r="1044" spans="1:6" s="75" customFormat="1">
      <c r="A1044" s="177"/>
      <c r="B1044" s="268"/>
      <c r="C1044" s="146"/>
      <c r="D1044" s="91"/>
      <c r="E1044" s="59"/>
      <c r="F1044" s="59"/>
    </row>
    <row r="1045" spans="1:6" s="75" customFormat="1">
      <c r="A1045" s="177"/>
      <c r="B1045" s="268"/>
      <c r="C1045" s="146"/>
      <c r="D1045" s="91"/>
      <c r="E1045" s="59"/>
      <c r="F1045" s="59"/>
    </row>
    <row r="1046" spans="1:6" s="75" customFormat="1">
      <c r="A1046" s="177"/>
      <c r="B1046" s="268"/>
      <c r="C1046" s="146"/>
      <c r="D1046" s="91"/>
      <c r="E1046" s="59"/>
      <c r="F1046" s="59"/>
    </row>
    <row r="1047" spans="1:6" s="75" customFormat="1">
      <c r="A1047" s="177"/>
      <c r="B1047" s="268"/>
      <c r="C1047" s="146"/>
      <c r="D1047" s="91"/>
      <c r="E1047" s="59"/>
      <c r="F1047" s="59"/>
    </row>
    <row r="1048" spans="1:6" s="75" customFormat="1">
      <c r="A1048" s="177"/>
      <c r="B1048" s="268"/>
      <c r="C1048" s="146"/>
      <c r="D1048" s="91"/>
      <c r="E1048" s="59"/>
      <c r="F1048" s="59"/>
    </row>
    <row r="1049" spans="1:6" s="75" customFormat="1">
      <c r="A1049" s="177"/>
      <c r="B1049" s="268"/>
      <c r="C1049" s="146"/>
      <c r="D1049" s="91"/>
      <c r="E1049" s="59"/>
      <c r="F1049" s="59"/>
    </row>
    <row r="1050" spans="1:6" s="75" customFormat="1">
      <c r="A1050" s="177"/>
      <c r="B1050" s="268"/>
      <c r="C1050" s="146"/>
      <c r="D1050" s="91"/>
      <c r="E1050" s="59"/>
      <c r="F1050" s="59"/>
    </row>
    <row r="1051" spans="1:6" s="75" customFormat="1">
      <c r="A1051" s="177"/>
      <c r="B1051" s="268"/>
      <c r="C1051" s="146"/>
      <c r="D1051" s="91"/>
      <c r="E1051" s="59"/>
      <c r="F1051" s="59"/>
    </row>
    <row r="1052" spans="1:6" s="75" customFormat="1">
      <c r="A1052" s="177"/>
      <c r="B1052" s="268"/>
      <c r="C1052" s="146"/>
      <c r="D1052" s="91"/>
      <c r="E1052" s="59"/>
      <c r="F1052" s="59"/>
    </row>
    <row r="1053" spans="1:6" s="75" customFormat="1">
      <c r="A1053" s="177"/>
      <c r="B1053" s="268"/>
      <c r="C1053" s="146"/>
      <c r="D1053" s="91"/>
      <c r="E1053" s="59"/>
      <c r="F1053" s="59"/>
    </row>
    <row r="1054" spans="1:6" s="75" customFormat="1">
      <c r="A1054" s="177"/>
      <c r="B1054" s="268"/>
      <c r="C1054" s="146"/>
      <c r="D1054" s="91"/>
      <c r="E1054" s="59"/>
      <c r="F1054" s="59"/>
    </row>
    <row r="1055" spans="1:6" s="75" customFormat="1">
      <c r="A1055" s="177"/>
      <c r="B1055" s="268"/>
      <c r="C1055" s="146"/>
      <c r="D1055" s="91"/>
      <c r="E1055" s="59"/>
      <c r="F1055" s="59"/>
    </row>
    <row r="1056" spans="1:6" s="75" customFormat="1">
      <c r="A1056" s="177"/>
      <c r="B1056" s="268"/>
      <c r="C1056" s="146"/>
      <c r="D1056" s="91"/>
      <c r="E1056" s="59"/>
      <c r="F1056" s="59"/>
    </row>
    <row r="1057" spans="1:6" s="75" customFormat="1">
      <c r="A1057" s="177"/>
      <c r="B1057" s="268"/>
      <c r="C1057" s="146"/>
      <c r="D1057" s="91"/>
      <c r="E1057" s="59"/>
      <c r="F1057" s="59"/>
    </row>
    <row r="1058" spans="1:6" s="75" customFormat="1">
      <c r="A1058" s="177"/>
      <c r="B1058" s="268"/>
      <c r="C1058" s="146"/>
      <c r="D1058" s="91"/>
      <c r="E1058" s="59"/>
      <c r="F1058" s="59"/>
    </row>
    <row r="1059" spans="1:6" s="75" customFormat="1">
      <c r="A1059" s="177"/>
      <c r="B1059" s="268"/>
      <c r="C1059" s="146"/>
      <c r="D1059" s="91"/>
      <c r="E1059" s="59"/>
      <c r="F1059" s="59"/>
    </row>
    <row r="1060" spans="1:6" s="75" customFormat="1">
      <c r="A1060" s="177"/>
      <c r="B1060" s="268"/>
      <c r="C1060" s="146"/>
      <c r="D1060" s="91"/>
      <c r="E1060" s="59"/>
      <c r="F1060" s="59"/>
    </row>
    <row r="1061" spans="1:6" s="75" customFormat="1">
      <c r="A1061" s="177"/>
      <c r="B1061" s="268"/>
      <c r="C1061" s="146"/>
      <c r="D1061" s="91"/>
      <c r="E1061" s="59"/>
      <c r="F1061" s="59"/>
    </row>
    <row r="1062" spans="1:6" s="75" customFormat="1">
      <c r="A1062" s="177"/>
      <c r="B1062" s="268"/>
      <c r="C1062" s="146"/>
      <c r="D1062" s="91"/>
      <c r="E1062" s="59"/>
      <c r="F1062" s="59"/>
    </row>
    <row r="1063" spans="1:6" s="75" customFormat="1">
      <c r="A1063" s="177"/>
      <c r="B1063" s="268"/>
      <c r="C1063" s="146"/>
      <c r="D1063" s="91"/>
      <c r="E1063" s="59"/>
      <c r="F1063" s="59"/>
    </row>
    <row r="1064" spans="1:6" s="75" customFormat="1">
      <c r="A1064" s="177"/>
      <c r="B1064" s="268"/>
      <c r="C1064" s="146"/>
      <c r="D1064" s="91"/>
      <c r="E1064" s="59"/>
      <c r="F1064" s="59"/>
    </row>
    <row r="1065" spans="1:6" s="75" customFormat="1">
      <c r="A1065" s="177"/>
      <c r="B1065" s="268"/>
      <c r="C1065" s="146"/>
      <c r="D1065" s="91"/>
      <c r="E1065" s="59"/>
      <c r="F1065" s="59"/>
    </row>
    <row r="1066" spans="1:6" s="75" customFormat="1">
      <c r="A1066" s="177"/>
      <c r="B1066" s="268"/>
      <c r="C1066" s="146"/>
      <c r="D1066" s="91"/>
      <c r="E1066" s="59"/>
      <c r="F1066" s="59"/>
    </row>
    <row r="1067" spans="1:6" s="75" customFormat="1">
      <c r="A1067" s="177"/>
      <c r="B1067" s="268"/>
      <c r="C1067" s="146"/>
      <c r="D1067" s="91"/>
      <c r="E1067" s="59"/>
      <c r="F1067" s="59"/>
    </row>
    <row r="1068" spans="1:6" s="75" customFormat="1">
      <c r="A1068" s="177"/>
      <c r="B1068" s="268"/>
      <c r="C1068" s="146"/>
      <c r="D1068" s="91"/>
      <c r="E1068" s="59"/>
      <c r="F1068" s="59"/>
    </row>
    <row r="1069" spans="1:6" s="75" customFormat="1">
      <c r="A1069" s="177"/>
      <c r="B1069" s="268"/>
      <c r="C1069" s="146"/>
      <c r="D1069" s="91"/>
      <c r="E1069" s="59"/>
      <c r="F1069" s="59"/>
    </row>
    <row r="1070" spans="1:6" s="75" customFormat="1">
      <c r="A1070" s="177"/>
      <c r="B1070" s="268"/>
      <c r="C1070" s="146"/>
      <c r="D1070" s="91"/>
      <c r="E1070" s="59"/>
      <c r="F1070" s="59"/>
    </row>
    <row r="1071" spans="1:6" s="75" customFormat="1">
      <c r="A1071" s="177"/>
      <c r="B1071" s="268"/>
      <c r="C1071" s="146"/>
      <c r="D1071" s="91"/>
      <c r="E1071" s="59"/>
      <c r="F1071" s="59"/>
    </row>
    <row r="1072" spans="1:6" s="75" customFormat="1">
      <c r="A1072" s="177"/>
      <c r="B1072" s="268"/>
      <c r="C1072" s="146"/>
      <c r="D1072" s="91"/>
      <c r="E1072" s="59"/>
      <c r="F1072" s="59"/>
    </row>
    <row r="1073" spans="1:6" s="75" customFormat="1">
      <c r="A1073" s="177"/>
      <c r="B1073" s="268"/>
      <c r="C1073" s="146"/>
      <c r="D1073" s="91"/>
      <c r="E1073" s="59"/>
      <c r="F1073" s="59"/>
    </row>
    <row r="1074" spans="1:6" s="75" customFormat="1">
      <c r="A1074" s="177"/>
      <c r="B1074" s="268"/>
      <c r="C1074" s="146"/>
      <c r="D1074" s="91"/>
      <c r="E1074" s="59"/>
      <c r="F1074" s="59"/>
    </row>
    <row r="1075" spans="1:6" s="75" customFormat="1">
      <c r="A1075" s="177"/>
      <c r="B1075" s="268"/>
      <c r="C1075" s="146"/>
      <c r="D1075" s="91"/>
      <c r="E1075" s="59"/>
      <c r="F1075" s="59"/>
    </row>
    <row r="1076" spans="1:6" s="75" customFormat="1">
      <c r="A1076" s="177"/>
      <c r="B1076" s="268"/>
      <c r="C1076" s="146"/>
      <c r="D1076" s="91"/>
      <c r="E1076" s="59"/>
      <c r="F1076" s="59"/>
    </row>
    <row r="1077" spans="1:6" s="75" customFormat="1">
      <c r="A1077" s="177"/>
      <c r="B1077" s="268"/>
      <c r="C1077" s="146"/>
      <c r="D1077" s="91"/>
      <c r="E1077" s="59"/>
      <c r="F1077" s="59"/>
    </row>
    <row r="1078" spans="1:6" s="75" customFormat="1">
      <c r="A1078" s="177"/>
      <c r="B1078" s="268"/>
      <c r="C1078" s="146"/>
      <c r="D1078" s="91"/>
      <c r="E1078" s="59"/>
      <c r="F1078" s="59"/>
    </row>
    <row r="1079" spans="1:6" s="75" customFormat="1">
      <c r="A1079" s="177"/>
      <c r="B1079" s="268"/>
      <c r="C1079" s="146"/>
      <c r="D1079" s="91"/>
      <c r="E1079" s="59"/>
      <c r="F1079" s="59"/>
    </row>
    <row r="1080" spans="1:6" s="75" customFormat="1">
      <c r="A1080" s="177"/>
      <c r="B1080" s="268"/>
      <c r="C1080" s="146"/>
      <c r="D1080" s="91"/>
      <c r="E1080" s="59"/>
      <c r="F1080" s="59"/>
    </row>
    <row r="1081" spans="1:6" s="75" customFormat="1">
      <c r="A1081" s="177"/>
      <c r="B1081" s="268"/>
      <c r="C1081" s="146"/>
      <c r="D1081" s="91"/>
      <c r="E1081" s="59"/>
      <c r="F1081" s="59"/>
    </row>
    <row r="1082" spans="1:6" s="75" customFormat="1">
      <c r="A1082" s="177"/>
      <c r="B1082" s="268"/>
      <c r="C1082" s="146"/>
      <c r="D1082" s="91"/>
      <c r="E1082" s="59"/>
      <c r="F1082" s="59"/>
    </row>
    <row r="1083" spans="1:6" s="75" customFormat="1">
      <c r="A1083" s="177"/>
      <c r="B1083" s="268"/>
      <c r="C1083" s="146"/>
      <c r="D1083" s="91"/>
      <c r="E1083" s="59"/>
      <c r="F1083" s="59"/>
    </row>
    <row r="1084" spans="1:6" s="75" customFormat="1">
      <c r="A1084" s="177"/>
      <c r="B1084" s="268"/>
      <c r="C1084" s="146"/>
      <c r="D1084" s="91"/>
      <c r="E1084" s="59"/>
      <c r="F1084" s="59"/>
    </row>
    <row r="1085" spans="1:6" s="75" customFormat="1">
      <c r="A1085" s="177"/>
      <c r="B1085" s="268"/>
      <c r="C1085" s="146"/>
      <c r="D1085" s="91"/>
      <c r="E1085" s="59"/>
      <c r="F1085" s="59"/>
    </row>
    <row r="1086" spans="1:6" s="75" customFormat="1">
      <c r="A1086" s="177"/>
      <c r="B1086" s="268"/>
      <c r="C1086" s="146"/>
      <c r="D1086" s="91"/>
      <c r="E1086" s="59"/>
      <c r="F1086" s="59"/>
    </row>
    <row r="1087" spans="1:6" s="75" customFormat="1">
      <c r="A1087" s="177"/>
      <c r="B1087" s="268"/>
      <c r="C1087" s="146"/>
      <c r="D1087" s="91"/>
      <c r="E1087" s="59"/>
      <c r="F1087" s="59"/>
    </row>
    <row r="1088" spans="1:6" s="75" customFormat="1">
      <c r="A1088" s="177"/>
      <c r="B1088" s="268"/>
      <c r="C1088" s="146"/>
      <c r="D1088" s="91"/>
      <c r="E1088" s="59"/>
      <c r="F1088" s="59"/>
    </row>
    <row r="1089" spans="1:6" s="75" customFormat="1">
      <c r="A1089" s="177"/>
      <c r="B1089" s="268"/>
      <c r="C1089" s="146"/>
      <c r="D1089" s="91"/>
      <c r="E1089" s="59"/>
      <c r="F1089" s="59"/>
    </row>
    <row r="1090" spans="1:6" s="75" customFormat="1">
      <c r="A1090" s="177"/>
      <c r="B1090" s="268"/>
      <c r="C1090" s="146"/>
      <c r="D1090" s="91"/>
      <c r="E1090" s="59"/>
      <c r="F1090" s="59"/>
    </row>
    <row r="1091" spans="1:6" s="75" customFormat="1">
      <c r="A1091" s="177"/>
      <c r="B1091" s="268"/>
      <c r="C1091" s="146"/>
      <c r="D1091" s="91"/>
      <c r="E1091" s="59"/>
      <c r="F1091" s="59"/>
    </row>
    <row r="1092" spans="1:6" s="75" customFormat="1">
      <c r="A1092" s="177"/>
      <c r="B1092" s="268"/>
      <c r="C1092" s="146"/>
      <c r="D1092" s="91"/>
      <c r="E1092" s="59"/>
      <c r="F1092" s="59"/>
    </row>
    <row r="1093" spans="1:6" s="75" customFormat="1">
      <c r="A1093" s="177"/>
      <c r="B1093" s="268"/>
      <c r="C1093" s="146"/>
      <c r="D1093" s="91"/>
      <c r="E1093" s="59"/>
      <c r="F1093" s="59"/>
    </row>
    <row r="1094" spans="1:6" s="75" customFormat="1">
      <c r="A1094" s="177"/>
      <c r="B1094" s="268"/>
      <c r="C1094" s="146"/>
      <c r="D1094" s="91"/>
      <c r="E1094" s="59"/>
      <c r="F1094" s="59"/>
    </row>
    <row r="1095" spans="1:6" s="75" customFormat="1">
      <c r="A1095" s="177"/>
      <c r="B1095" s="268"/>
      <c r="C1095" s="146"/>
      <c r="D1095" s="91"/>
      <c r="E1095" s="59"/>
      <c r="F1095" s="59"/>
    </row>
    <row r="1096" spans="1:6" s="75" customFormat="1">
      <c r="A1096" s="177"/>
      <c r="B1096" s="268"/>
      <c r="C1096" s="146"/>
      <c r="D1096" s="91"/>
      <c r="E1096" s="59"/>
      <c r="F1096" s="59"/>
    </row>
    <row r="1097" spans="1:6" s="75" customFormat="1">
      <c r="A1097" s="177"/>
      <c r="B1097" s="268"/>
      <c r="C1097" s="146"/>
      <c r="D1097" s="91"/>
      <c r="E1097" s="59"/>
      <c r="F1097" s="59"/>
    </row>
    <row r="1098" spans="1:6" s="75" customFormat="1">
      <c r="A1098" s="177"/>
      <c r="B1098" s="268"/>
      <c r="C1098" s="146"/>
      <c r="D1098" s="91"/>
      <c r="E1098" s="59"/>
      <c r="F1098" s="59"/>
    </row>
    <row r="1099" spans="1:6" s="75" customFormat="1">
      <c r="A1099" s="177"/>
      <c r="B1099" s="268"/>
      <c r="C1099" s="146"/>
      <c r="D1099" s="91"/>
      <c r="E1099" s="59"/>
      <c r="F1099" s="59"/>
    </row>
    <row r="1100" spans="1:6" s="75" customFormat="1">
      <c r="A1100" s="177"/>
      <c r="B1100" s="268"/>
      <c r="C1100" s="146"/>
      <c r="D1100" s="91"/>
      <c r="E1100" s="59"/>
      <c r="F1100" s="59"/>
    </row>
    <row r="1101" spans="1:6" s="75" customFormat="1">
      <c r="A1101" s="177"/>
      <c r="B1101" s="268"/>
      <c r="C1101" s="146"/>
      <c r="D1101" s="91"/>
      <c r="E1101" s="59"/>
      <c r="F1101" s="59"/>
    </row>
    <row r="1102" spans="1:6" s="75" customFormat="1">
      <c r="A1102" s="177"/>
      <c r="B1102" s="268"/>
      <c r="C1102" s="146"/>
      <c r="D1102" s="91"/>
      <c r="E1102" s="59"/>
      <c r="F1102" s="59"/>
    </row>
    <row r="1103" spans="1:6" s="75" customFormat="1">
      <c r="A1103" s="177"/>
      <c r="B1103" s="268"/>
      <c r="C1103" s="146"/>
      <c r="D1103" s="91"/>
      <c r="E1103" s="59"/>
      <c r="F1103" s="59"/>
    </row>
    <row r="1104" spans="1:6" s="75" customFormat="1">
      <c r="A1104" s="177"/>
      <c r="B1104" s="268"/>
      <c r="C1104" s="146"/>
      <c r="D1104" s="91"/>
      <c r="E1104" s="59"/>
      <c r="F1104" s="59"/>
    </row>
    <row r="1105" spans="1:6" s="75" customFormat="1">
      <c r="A1105" s="177"/>
      <c r="B1105" s="268"/>
      <c r="C1105" s="146"/>
      <c r="D1105" s="91"/>
      <c r="E1105" s="59"/>
      <c r="F1105" s="59"/>
    </row>
    <row r="1106" spans="1:6" s="75" customFormat="1">
      <c r="A1106" s="177"/>
      <c r="B1106" s="268"/>
      <c r="C1106" s="146"/>
      <c r="D1106" s="91"/>
      <c r="E1106" s="59"/>
      <c r="F1106" s="59"/>
    </row>
    <row r="1107" spans="1:6" s="75" customFormat="1">
      <c r="A1107" s="177"/>
      <c r="B1107" s="268"/>
      <c r="C1107" s="146"/>
      <c r="D1107" s="91"/>
      <c r="E1107" s="59"/>
      <c r="F1107" s="59"/>
    </row>
    <row r="1108" spans="1:6" s="75" customFormat="1">
      <c r="A1108" s="177"/>
      <c r="B1108" s="268"/>
      <c r="C1108" s="146"/>
      <c r="D1108" s="91"/>
      <c r="E1108" s="59"/>
      <c r="F1108" s="59"/>
    </row>
    <row r="1109" spans="1:6" s="75" customFormat="1">
      <c r="A1109" s="177"/>
      <c r="B1109" s="268"/>
      <c r="C1109" s="146"/>
      <c r="D1109" s="91"/>
      <c r="E1109" s="59"/>
      <c r="F1109" s="59"/>
    </row>
    <row r="1110" spans="1:6" s="75" customFormat="1">
      <c r="A1110" s="177"/>
      <c r="B1110" s="268"/>
      <c r="C1110" s="146"/>
      <c r="D1110" s="91"/>
      <c r="E1110" s="59"/>
      <c r="F1110" s="59"/>
    </row>
    <row r="1111" spans="1:6" s="75" customFormat="1">
      <c r="A1111" s="177"/>
      <c r="B1111" s="268"/>
      <c r="C1111" s="146"/>
      <c r="D1111" s="91"/>
      <c r="E1111" s="59"/>
      <c r="F1111" s="59"/>
    </row>
    <row r="1112" spans="1:6" s="75" customFormat="1">
      <c r="A1112" s="177"/>
      <c r="B1112" s="268"/>
      <c r="C1112" s="146"/>
      <c r="D1112" s="91"/>
      <c r="E1112" s="59"/>
      <c r="F1112" s="59"/>
    </row>
    <row r="1113" spans="1:6" s="75" customFormat="1">
      <c r="A1113" s="177"/>
      <c r="B1113" s="268"/>
      <c r="C1113" s="146"/>
      <c r="D1113" s="91"/>
      <c r="E1113" s="59"/>
      <c r="F1113" s="59"/>
    </row>
    <row r="1114" spans="1:6" s="75" customFormat="1">
      <c r="A1114" s="177"/>
      <c r="B1114" s="268"/>
      <c r="C1114" s="146"/>
      <c r="D1114" s="91"/>
      <c r="E1114" s="59"/>
      <c r="F1114" s="59"/>
    </row>
    <row r="1115" spans="1:6" s="75" customFormat="1">
      <c r="A1115" s="177"/>
      <c r="B1115" s="268"/>
      <c r="C1115" s="146"/>
      <c r="D1115" s="91"/>
      <c r="E1115" s="59"/>
      <c r="F1115" s="59"/>
    </row>
    <row r="1116" spans="1:6" s="75" customFormat="1">
      <c r="A1116" s="177"/>
      <c r="B1116" s="268"/>
      <c r="C1116" s="146"/>
      <c r="D1116" s="91"/>
      <c r="E1116" s="59"/>
      <c r="F1116" s="59"/>
    </row>
    <row r="1117" spans="1:6" s="75" customFormat="1">
      <c r="A1117" s="177"/>
      <c r="B1117" s="268"/>
      <c r="C1117" s="146"/>
      <c r="D1117" s="91"/>
      <c r="E1117" s="59"/>
      <c r="F1117" s="59"/>
    </row>
    <row r="1118" spans="1:6" s="75" customFormat="1">
      <c r="A1118" s="177"/>
      <c r="B1118" s="268"/>
      <c r="C1118" s="146"/>
      <c r="D1118" s="91"/>
      <c r="E1118" s="59"/>
      <c r="F1118" s="59"/>
    </row>
    <row r="1119" spans="1:6" s="75" customFormat="1">
      <c r="A1119" s="177"/>
      <c r="B1119" s="268"/>
      <c r="C1119" s="146"/>
      <c r="D1119" s="91"/>
      <c r="E1119" s="59"/>
      <c r="F1119" s="59"/>
    </row>
    <row r="1120" spans="1:6" s="75" customFormat="1">
      <c r="A1120" s="177"/>
      <c r="B1120" s="268"/>
      <c r="C1120" s="146"/>
      <c r="D1120" s="91"/>
      <c r="E1120" s="59"/>
      <c r="F1120" s="59"/>
    </row>
    <row r="1121" spans="1:6" s="75" customFormat="1">
      <c r="A1121" s="177"/>
      <c r="B1121" s="268"/>
      <c r="C1121" s="146"/>
      <c r="D1121" s="91"/>
      <c r="E1121" s="59"/>
      <c r="F1121" s="59"/>
    </row>
    <row r="1122" spans="1:6" s="75" customFormat="1">
      <c r="A1122" s="177"/>
      <c r="B1122" s="268"/>
      <c r="C1122" s="146"/>
      <c r="D1122" s="91"/>
      <c r="E1122" s="59"/>
      <c r="F1122" s="59"/>
    </row>
    <row r="1123" spans="1:6" s="75" customFormat="1">
      <c r="A1123" s="177"/>
      <c r="B1123" s="268"/>
      <c r="C1123" s="146"/>
      <c r="D1123" s="91"/>
      <c r="E1123" s="59"/>
      <c r="F1123" s="59"/>
    </row>
    <row r="1124" spans="1:6" s="75" customFormat="1">
      <c r="A1124" s="177"/>
      <c r="B1124" s="268"/>
      <c r="C1124" s="146"/>
      <c r="D1124" s="91"/>
      <c r="E1124" s="59"/>
      <c r="F1124" s="59"/>
    </row>
    <row r="1125" spans="1:6" s="75" customFormat="1">
      <c r="A1125" s="177"/>
      <c r="B1125" s="268"/>
      <c r="C1125" s="146"/>
      <c r="D1125" s="91"/>
      <c r="E1125" s="59"/>
      <c r="F1125" s="59"/>
    </row>
    <row r="1126" spans="1:6" s="75" customFormat="1">
      <c r="A1126" s="177"/>
      <c r="B1126" s="268"/>
      <c r="C1126" s="146"/>
      <c r="D1126" s="91"/>
      <c r="E1126" s="59"/>
      <c r="F1126" s="59"/>
    </row>
    <row r="1127" spans="1:6" s="75" customFormat="1">
      <c r="A1127" s="177"/>
      <c r="B1127" s="268"/>
      <c r="C1127" s="146"/>
      <c r="D1127" s="91"/>
      <c r="E1127" s="59"/>
      <c r="F1127" s="59"/>
    </row>
    <row r="1128" spans="1:6" s="75" customFormat="1">
      <c r="A1128" s="177"/>
      <c r="B1128" s="268"/>
      <c r="C1128" s="146"/>
      <c r="D1128" s="91"/>
      <c r="E1128" s="59"/>
      <c r="F1128" s="59"/>
    </row>
    <row r="1129" spans="1:6" s="75" customFormat="1">
      <c r="A1129" s="177"/>
      <c r="B1129" s="268"/>
      <c r="C1129" s="146"/>
      <c r="D1129" s="91"/>
      <c r="E1129" s="59"/>
      <c r="F1129" s="59"/>
    </row>
    <row r="1130" spans="1:6" s="75" customFormat="1">
      <c r="A1130" s="177"/>
      <c r="B1130" s="268"/>
      <c r="C1130" s="146"/>
      <c r="D1130" s="91"/>
      <c r="E1130" s="59"/>
      <c r="F1130" s="59"/>
    </row>
    <row r="1131" spans="1:6" s="75" customFormat="1">
      <c r="A1131" s="177"/>
      <c r="B1131" s="268"/>
      <c r="C1131" s="146"/>
      <c r="D1131" s="91"/>
      <c r="E1131" s="59"/>
      <c r="F1131" s="59"/>
    </row>
    <row r="1132" spans="1:6" s="75" customFormat="1">
      <c r="A1132" s="177"/>
      <c r="B1132" s="268"/>
      <c r="C1132" s="146"/>
      <c r="D1132" s="91"/>
      <c r="E1132" s="59"/>
      <c r="F1132" s="59"/>
    </row>
    <row r="1133" spans="1:6" s="75" customFormat="1">
      <c r="A1133" s="177"/>
      <c r="B1133" s="268"/>
      <c r="C1133" s="146"/>
      <c r="D1133" s="91"/>
      <c r="E1133" s="59"/>
      <c r="F1133" s="59"/>
    </row>
    <row r="1134" spans="1:6" s="75" customFormat="1">
      <c r="A1134" s="177"/>
      <c r="B1134" s="268"/>
      <c r="C1134" s="146"/>
      <c r="D1134" s="91"/>
      <c r="E1134" s="59"/>
      <c r="F1134" s="59"/>
    </row>
    <row r="1135" spans="1:6" s="75" customFormat="1">
      <c r="A1135" s="177"/>
      <c r="B1135" s="268"/>
      <c r="C1135" s="146"/>
      <c r="D1135" s="91"/>
      <c r="E1135" s="59"/>
      <c r="F1135" s="59"/>
    </row>
    <row r="1136" spans="1:6" s="75" customFormat="1">
      <c r="A1136" s="177"/>
      <c r="B1136" s="268"/>
      <c r="C1136" s="146"/>
      <c r="D1136" s="91"/>
      <c r="E1136" s="59"/>
      <c r="F1136" s="59"/>
    </row>
    <row r="1137" spans="1:6" s="75" customFormat="1">
      <c r="A1137" s="177"/>
      <c r="B1137" s="268"/>
      <c r="C1137" s="146"/>
      <c r="D1137" s="91"/>
      <c r="E1137" s="59"/>
      <c r="F1137" s="59"/>
    </row>
    <row r="1138" spans="1:6" s="75" customFormat="1">
      <c r="A1138" s="177"/>
      <c r="B1138" s="268"/>
      <c r="C1138" s="146"/>
      <c r="D1138" s="91"/>
      <c r="E1138" s="59"/>
      <c r="F1138" s="59"/>
    </row>
    <row r="1139" spans="1:6" s="75" customFormat="1">
      <c r="A1139" s="177"/>
      <c r="B1139" s="268"/>
      <c r="C1139" s="146"/>
      <c r="D1139" s="91"/>
      <c r="E1139" s="59"/>
      <c r="F1139" s="59"/>
    </row>
    <row r="1140" spans="1:6" s="75" customFormat="1">
      <c r="A1140" s="177"/>
      <c r="B1140" s="268"/>
      <c r="C1140" s="146"/>
      <c r="D1140" s="91"/>
      <c r="E1140" s="59"/>
      <c r="F1140" s="59"/>
    </row>
    <row r="1141" spans="1:6" s="75" customFormat="1">
      <c r="A1141" s="177"/>
      <c r="B1141" s="268"/>
      <c r="C1141" s="146"/>
      <c r="D1141" s="91"/>
      <c r="E1141" s="59"/>
      <c r="F1141" s="59"/>
    </row>
    <row r="1142" spans="1:6" s="75" customFormat="1">
      <c r="A1142" s="177"/>
      <c r="B1142" s="268"/>
      <c r="C1142" s="146"/>
      <c r="D1142" s="91"/>
      <c r="E1142" s="59"/>
      <c r="F1142" s="59"/>
    </row>
    <row r="1143" spans="1:6" s="75" customFormat="1">
      <c r="A1143" s="177"/>
      <c r="B1143" s="268"/>
      <c r="C1143" s="146"/>
      <c r="D1143" s="91"/>
      <c r="E1143" s="59"/>
      <c r="F1143" s="59"/>
    </row>
    <row r="1144" spans="1:6" s="75" customFormat="1">
      <c r="A1144" s="177"/>
      <c r="B1144" s="268"/>
      <c r="C1144" s="146"/>
      <c r="D1144" s="91"/>
      <c r="E1144" s="59"/>
      <c r="F1144" s="59"/>
    </row>
    <row r="1145" spans="1:6" s="75" customFormat="1">
      <c r="A1145" s="177"/>
      <c r="B1145" s="268"/>
      <c r="C1145" s="146"/>
      <c r="D1145" s="91"/>
      <c r="E1145" s="59"/>
      <c r="F1145" s="59"/>
    </row>
    <row r="1146" spans="1:6" s="75" customFormat="1">
      <c r="A1146" s="177"/>
      <c r="B1146" s="268"/>
      <c r="C1146" s="146"/>
      <c r="D1146" s="91"/>
      <c r="E1146" s="59"/>
      <c r="F1146" s="59"/>
    </row>
    <row r="1147" spans="1:6" s="75" customFormat="1">
      <c r="A1147" s="177"/>
      <c r="B1147" s="268"/>
      <c r="C1147" s="146"/>
      <c r="D1147" s="91"/>
      <c r="E1147" s="59"/>
      <c r="F1147" s="59"/>
    </row>
    <row r="1148" spans="1:6" s="75" customFormat="1">
      <c r="A1148" s="177"/>
      <c r="B1148" s="268"/>
      <c r="C1148" s="146"/>
      <c r="D1148" s="91"/>
      <c r="E1148" s="59"/>
      <c r="F1148" s="59"/>
    </row>
    <row r="1149" spans="1:6" s="75" customFormat="1">
      <c r="A1149" s="177"/>
      <c r="B1149" s="268"/>
      <c r="C1149" s="146"/>
      <c r="D1149" s="91"/>
      <c r="E1149" s="59"/>
      <c r="F1149" s="59"/>
    </row>
    <row r="1150" spans="1:6" s="75" customFormat="1">
      <c r="A1150" s="177"/>
      <c r="B1150" s="268"/>
      <c r="C1150" s="146"/>
      <c r="D1150" s="91"/>
      <c r="E1150" s="59"/>
      <c r="F1150" s="59"/>
    </row>
    <row r="1151" spans="1:6" s="75" customFormat="1">
      <c r="A1151" s="177"/>
      <c r="B1151" s="268"/>
      <c r="C1151" s="146"/>
      <c r="D1151" s="91"/>
      <c r="E1151" s="59"/>
      <c r="F1151" s="59"/>
    </row>
    <row r="1152" spans="1:6" s="75" customFormat="1">
      <c r="A1152" s="177"/>
      <c r="B1152" s="268"/>
      <c r="C1152" s="146"/>
      <c r="D1152" s="91"/>
      <c r="E1152" s="59"/>
      <c r="F1152" s="59"/>
    </row>
    <row r="1153" spans="1:6" s="75" customFormat="1">
      <c r="A1153" s="177"/>
      <c r="B1153" s="268"/>
      <c r="C1153" s="146"/>
      <c r="D1153" s="91"/>
      <c r="E1153" s="59"/>
      <c r="F1153" s="59"/>
    </row>
    <row r="1154" spans="1:6" s="75" customFormat="1">
      <c r="A1154" s="177"/>
      <c r="B1154" s="268"/>
      <c r="C1154" s="146"/>
      <c r="D1154" s="91"/>
      <c r="E1154" s="59"/>
      <c r="F1154" s="59"/>
    </row>
    <row r="1155" spans="1:6" s="75" customFormat="1">
      <c r="A1155" s="177"/>
      <c r="B1155" s="268"/>
      <c r="C1155" s="146"/>
      <c r="D1155" s="91"/>
      <c r="E1155" s="59"/>
      <c r="F1155" s="59"/>
    </row>
    <row r="1156" spans="1:6" s="75" customFormat="1">
      <c r="A1156" s="177"/>
      <c r="B1156" s="268"/>
      <c r="C1156" s="146"/>
      <c r="D1156" s="91"/>
      <c r="E1156" s="59"/>
      <c r="F1156" s="59"/>
    </row>
    <row r="1157" spans="1:6" s="75" customFormat="1">
      <c r="A1157" s="177"/>
      <c r="B1157" s="268"/>
      <c r="C1157" s="146"/>
      <c r="D1157" s="91"/>
      <c r="E1157" s="59"/>
      <c r="F1157" s="59"/>
    </row>
    <row r="1158" spans="1:6" s="75" customFormat="1">
      <c r="A1158" s="177"/>
      <c r="B1158" s="268"/>
      <c r="C1158" s="146"/>
      <c r="D1158" s="91"/>
      <c r="E1158" s="59"/>
      <c r="F1158" s="59"/>
    </row>
    <row r="1159" spans="1:6" s="75" customFormat="1">
      <c r="A1159" s="177"/>
      <c r="B1159" s="268"/>
      <c r="C1159" s="146"/>
      <c r="D1159" s="91"/>
      <c r="E1159" s="59"/>
      <c r="F1159" s="59"/>
    </row>
    <row r="1160" spans="1:6" s="75" customFormat="1">
      <c r="A1160" s="177"/>
      <c r="B1160" s="268"/>
      <c r="C1160" s="146"/>
      <c r="D1160" s="91"/>
      <c r="E1160" s="59"/>
      <c r="F1160" s="59"/>
    </row>
    <row r="1161" spans="1:6" s="75" customFormat="1">
      <c r="A1161" s="177"/>
      <c r="B1161" s="268"/>
      <c r="C1161" s="146"/>
      <c r="D1161" s="91"/>
      <c r="E1161" s="59"/>
      <c r="F1161" s="59"/>
    </row>
    <row r="1162" spans="1:6" s="75" customFormat="1">
      <c r="A1162" s="177"/>
      <c r="B1162" s="268"/>
      <c r="C1162" s="146"/>
      <c r="D1162" s="91"/>
      <c r="E1162" s="59"/>
      <c r="F1162" s="59"/>
    </row>
    <row r="1163" spans="1:6" s="75" customFormat="1">
      <c r="A1163" s="177"/>
      <c r="B1163" s="268"/>
      <c r="C1163" s="146"/>
      <c r="D1163" s="91"/>
      <c r="E1163" s="59"/>
      <c r="F1163" s="59"/>
    </row>
    <row r="1164" spans="1:6" s="75" customFormat="1">
      <c r="A1164" s="177"/>
      <c r="B1164" s="268"/>
      <c r="C1164" s="146"/>
      <c r="D1164" s="91"/>
      <c r="E1164" s="59"/>
      <c r="F1164" s="59"/>
    </row>
    <row r="1165" spans="1:6" s="75" customFormat="1">
      <c r="A1165" s="177"/>
      <c r="B1165" s="268"/>
      <c r="C1165" s="146"/>
      <c r="D1165" s="91"/>
      <c r="E1165" s="59"/>
      <c r="F1165" s="59"/>
    </row>
    <row r="1166" spans="1:6" s="75" customFormat="1">
      <c r="A1166" s="177"/>
      <c r="B1166" s="268"/>
      <c r="C1166" s="146"/>
      <c r="D1166" s="91"/>
      <c r="E1166" s="59"/>
      <c r="F1166" s="59"/>
    </row>
    <row r="1167" spans="1:6" s="75" customFormat="1">
      <c r="A1167" s="177"/>
      <c r="B1167" s="268"/>
      <c r="C1167" s="146"/>
      <c r="D1167" s="91"/>
      <c r="E1167" s="59"/>
      <c r="F1167" s="59"/>
    </row>
    <row r="1168" spans="1:6" s="75" customFormat="1">
      <c r="A1168" s="177"/>
      <c r="B1168" s="268"/>
      <c r="C1168" s="146"/>
      <c r="D1168" s="91"/>
      <c r="E1168" s="59"/>
      <c r="F1168" s="59"/>
    </row>
    <row r="1169" spans="1:6" s="75" customFormat="1">
      <c r="A1169" s="177"/>
      <c r="B1169" s="268"/>
      <c r="C1169" s="146"/>
      <c r="D1169" s="91"/>
      <c r="E1169" s="59"/>
      <c r="F1169" s="59"/>
    </row>
    <row r="1170" spans="1:6" s="75" customFormat="1">
      <c r="A1170" s="177"/>
      <c r="B1170" s="268"/>
      <c r="C1170" s="146"/>
      <c r="D1170" s="91"/>
      <c r="E1170" s="59"/>
      <c r="F1170" s="59"/>
    </row>
    <row r="1171" spans="1:6" s="75" customFormat="1">
      <c r="A1171" s="177"/>
      <c r="B1171" s="268"/>
      <c r="C1171" s="146"/>
      <c r="D1171" s="91"/>
      <c r="E1171" s="59"/>
      <c r="F1171" s="59"/>
    </row>
    <row r="1172" spans="1:6" s="75" customFormat="1">
      <c r="A1172" s="177"/>
      <c r="B1172" s="268"/>
      <c r="C1172" s="146"/>
      <c r="D1172" s="91"/>
      <c r="E1172" s="59"/>
      <c r="F1172" s="59"/>
    </row>
    <row r="1173" spans="1:6" s="75" customFormat="1">
      <c r="A1173" s="177"/>
      <c r="B1173" s="268"/>
      <c r="C1173" s="146"/>
      <c r="D1173" s="91"/>
      <c r="E1173" s="59"/>
      <c r="F1173" s="59"/>
    </row>
    <row r="1174" spans="1:6" s="75" customFormat="1">
      <c r="A1174" s="177"/>
      <c r="B1174" s="268"/>
      <c r="C1174" s="146"/>
      <c r="D1174" s="91"/>
      <c r="E1174" s="59"/>
      <c r="F1174" s="59"/>
    </row>
    <row r="1175" spans="1:6" s="75" customFormat="1">
      <c r="A1175" s="177"/>
      <c r="B1175" s="268"/>
      <c r="C1175" s="146"/>
      <c r="D1175" s="91"/>
      <c r="E1175" s="59"/>
      <c r="F1175" s="59"/>
    </row>
    <row r="1176" spans="1:6" s="75" customFormat="1">
      <c r="A1176" s="177"/>
      <c r="B1176" s="268"/>
      <c r="C1176" s="146"/>
      <c r="D1176" s="91"/>
      <c r="E1176" s="59"/>
      <c r="F1176" s="59"/>
    </row>
    <row r="1177" spans="1:6" s="75" customFormat="1">
      <c r="A1177" s="177"/>
      <c r="B1177" s="268"/>
      <c r="C1177" s="146"/>
      <c r="D1177" s="91"/>
      <c r="E1177" s="59"/>
      <c r="F1177" s="59"/>
    </row>
    <row r="1178" spans="1:6" s="75" customFormat="1">
      <c r="A1178" s="177"/>
      <c r="B1178" s="268"/>
      <c r="C1178" s="146"/>
      <c r="D1178" s="91"/>
      <c r="E1178" s="59"/>
      <c r="F1178" s="59"/>
    </row>
    <row r="1179" spans="1:6" s="75" customFormat="1">
      <c r="A1179" s="177"/>
      <c r="B1179" s="268"/>
      <c r="C1179" s="146"/>
      <c r="D1179" s="91"/>
      <c r="E1179" s="59"/>
      <c r="F1179" s="59"/>
    </row>
    <row r="1180" spans="1:6" s="75" customFormat="1">
      <c r="A1180" s="177"/>
      <c r="B1180" s="268"/>
      <c r="C1180" s="146"/>
      <c r="D1180" s="91"/>
      <c r="E1180" s="59"/>
      <c r="F1180" s="59"/>
    </row>
    <row r="1181" spans="1:6" s="75" customFormat="1">
      <c r="A1181" s="177"/>
      <c r="B1181" s="268"/>
      <c r="C1181" s="146"/>
      <c r="D1181" s="91"/>
      <c r="E1181" s="59"/>
      <c r="F1181" s="59"/>
    </row>
    <row r="1182" spans="1:6" s="75" customFormat="1">
      <c r="A1182" s="177"/>
      <c r="B1182" s="268"/>
      <c r="C1182" s="146"/>
      <c r="D1182" s="91"/>
      <c r="E1182" s="59"/>
      <c r="F1182" s="59"/>
    </row>
    <row r="1183" spans="1:6" s="75" customFormat="1">
      <c r="A1183" s="177"/>
      <c r="B1183" s="268"/>
      <c r="C1183" s="146"/>
      <c r="D1183" s="91"/>
      <c r="E1183" s="59"/>
      <c r="F1183" s="59"/>
    </row>
    <row r="1184" spans="1:6" s="75" customFormat="1">
      <c r="A1184" s="177"/>
      <c r="B1184" s="268"/>
      <c r="C1184" s="146"/>
      <c r="D1184" s="91"/>
      <c r="E1184" s="59"/>
      <c r="F1184" s="59"/>
    </row>
    <row r="1185" spans="1:6" s="75" customFormat="1">
      <c r="A1185" s="177"/>
      <c r="B1185" s="268"/>
      <c r="C1185" s="146"/>
      <c r="D1185" s="91"/>
      <c r="E1185" s="59"/>
      <c r="F1185" s="59"/>
    </row>
    <row r="1186" spans="1:6" s="75" customFormat="1">
      <c r="A1186" s="177"/>
      <c r="B1186" s="268"/>
      <c r="C1186" s="146"/>
      <c r="D1186" s="91"/>
      <c r="E1186" s="59"/>
      <c r="F1186" s="59"/>
    </row>
    <row r="1187" spans="1:6" s="75" customFormat="1">
      <c r="A1187" s="177"/>
      <c r="B1187" s="268"/>
      <c r="C1187" s="146"/>
      <c r="D1187" s="91"/>
      <c r="E1187" s="59"/>
      <c r="F1187" s="59"/>
    </row>
    <row r="1188" spans="1:6" s="75" customFormat="1">
      <c r="A1188" s="177"/>
      <c r="B1188" s="268"/>
      <c r="C1188" s="146"/>
      <c r="D1188" s="91"/>
      <c r="E1188" s="59"/>
      <c r="F1188" s="59"/>
    </row>
    <row r="1189" spans="1:6" s="75" customFormat="1">
      <c r="A1189" s="177"/>
      <c r="B1189" s="268"/>
      <c r="C1189" s="146"/>
      <c r="D1189" s="91"/>
      <c r="E1189" s="59"/>
      <c r="F1189" s="59"/>
    </row>
    <row r="1190" spans="1:6" s="75" customFormat="1">
      <c r="A1190" s="177"/>
      <c r="B1190" s="268"/>
      <c r="C1190" s="146"/>
      <c r="D1190" s="91"/>
      <c r="E1190" s="59"/>
      <c r="F1190" s="59"/>
    </row>
    <row r="1191" spans="1:6" s="75" customFormat="1">
      <c r="A1191" s="177"/>
      <c r="B1191" s="268"/>
      <c r="C1191" s="146"/>
      <c r="D1191" s="91"/>
      <c r="E1191" s="59"/>
      <c r="F1191" s="59"/>
    </row>
    <row r="1192" spans="1:6" s="75" customFormat="1">
      <c r="A1192" s="177"/>
      <c r="B1192" s="268"/>
      <c r="C1192" s="146"/>
      <c r="D1192" s="91"/>
      <c r="E1192" s="59"/>
      <c r="F1192" s="59"/>
    </row>
    <row r="1193" spans="1:6" s="75" customFormat="1">
      <c r="A1193" s="177"/>
      <c r="B1193" s="268"/>
      <c r="C1193" s="146"/>
      <c r="D1193" s="91"/>
      <c r="E1193" s="59"/>
      <c r="F1193" s="59"/>
    </row>
    <row r="1194" spans="1:6" s="75" customFormat="1">
      <c r="A1194" s="177"/>
      <c r="B1194" s="268"/>
      <c r="C1194" s="146"/>
      <c r="D1194" s="91"/>
      <c r="E1194" s="59"/>
      <c r="F1194" s="59"/>
    </row>
    <row r="1195" spans="1:6" s="75" customFormat="1">
      <c r="A1195" s="177"/>
      <c r="B1195" s="268"/>
      <c r="C1195" s="146"/>
      <c r="D1195" s="91"/>
      <c r="E1195" s="59"/>
      <c r="F1195" s="59"/>
    </row>
    <row r="1196" spans="1:6" s="75" customFormat="1">
      <c r="A1196" s="177"/>
      <c r="B1196" s="268"/>
      <c r="C1196" s="146"/>
      <c r="D1196" s="91"/>
      <c r="E1196" s="59"/>
      <c r="F1196" s="59"/>
    </row>
    <row r="1197" spans="1:6" s="75" customFormat="1">
      <c r="A1197" s="177"/>
      <c r="B1197" s="268"/>
      <c r="C1197" s="146"/>
      <c r="D1197" s="91"/>
      <c r="E1197" s="59"/>
      <c r="F1197" s="59"/>
    </row>
    <row r="1198" spans="1:6" s="75" customFormat="1">
      <c r="A1198" s="177"/>
      <c r="B1198" s="268"/>
      <c r="C1198" s="146"/>
      <c r="D1198" s="91"/>
      <c r="E1198" s="59"/>
      <c r="F1198" s="59"/>
    </row>
    <row r="1199" spans="1:6" s="75" customFormat="1">
      <c r="A1199" s="177"/>
      <c r="B1199" s="268"/>
      <c r="C1199" s="146"/>
      <c r="D1199" s="91"/>
      <c r="E1199" s="59"/>
      <c r="F1199" s="59"/>
    </row>
    <row r="1200" spans="1:6" s="75" customFormat="1">
      <c r="A1200" s="177"/>
      <c r="B1200" s="268"/>
      <c r="C1200" s="146"/>
      <c r="D1200" s="91"/>
      <c r="E1200" s="59"/>
      <c r="F1200" s="59"/>
    </row>
    <row r="1201" spans="1:6" s="75" customFormat="1">
      <c r="A1201" s="177"/>
      <c r="B1201" s="268"/>
      <c r="C1201" s="146"/>
      <c r="D1201" s="91"/>
      <c r="E1201" s="59"/>
      <c r="F1201" s="59"/>
    </row>
    <row r="1202" spans="1:6" s="75" customFormat="1">
      <c r="A1202" s="177"/>
      <c r="B1202" s="268"/>
      <c r="C1202" s="146"/>
      <c r="D1202" s="91"/>
      <c r="E1202" s="59"/>
      <c r="F1202" s="59"/>
    </row>
    <row r="1203" spans="1:6" s="75" customFormat="1">
      <c r="A1203" s="177"/>
      <c r="B1203" s="268"/>
      <c r="C1203" s="146"/>
      <c r="D1203" s="91"/>
      <c r="E1203" s="59"/>
      <c r="F1203" s="59"/>
    </row>
    <row r="1204" spans="1:6" s="75" customFormat="1">
      <c r="A1204" s="177"/>
      <c r="B1204" s="268"/>
      <c r="C1204" s="146"/>
      <c r="D1204" s="91"/>
      <c r="E1204" s="59"/>
      <c r="F1204" s="59"/>
    </row>
    <row r="1205" spans="1:6" s="75" customFormat="1">
      <c r="A1205" s="177"/>
      <c r="B1205" s="268"/>
      <c r="C1205" s="146"/>
      <c r="D1205" s="91"/>
      <c r="E1205" s="59"/>
      <c r="F1205" s="59"/>
    </row>
    <row r="1206" spans="1:6" s="75" customFormat="1">
      <c r="A1206" s="177"/>
      <c r="B1206" s="268"/>
      <c r="C1206" s="146"/>
      <c r="D1206" s="91"/>
      <c r="E1206" s="59"/>
      <c r="F1206" s="59"/>
    </row>
    <row r="1207" spans="1:6" s="75" customFormat="1">
      <c r="A1207" s="177"/>
      <c r="B1207" s="268"/>
      <c r="C1207" s="146"/>
      <c r="D1207" s="91"/>
      <c r="E1207" s="59"/>
      <c r="F1207" s="59"/>
    </row>
    <row r="1208" spans="1:6" s="75" customFormat="1">
      <c r="A1208" s="177"/>
      <c r="B1208" s="268"/>
      <c r="C1208" s="146"/>
      <c r="D1208" s="91"/>
      <c r="E1208" s="59"/>
      <c r="F1208" s="59"/>
    </row>
    <row r="1209" spans="1:6" s="75" customFormat="1">
      <c r="A1209" s="177"/>
      <c r="B1209" s="268"/>
      <c r="C1209" s="146"/>
      <c r="D1209" s="91"/>
      <c r="E1209" s="59"/>
      <c r="F1209" s="59"/>
    </row>
    <row r="1210" spans="1:6" s="75" customFormat="1">
      <c r="A1210" s="177"/>
      <c r="B1210" s="268"/>
      <c r="C1210" s="146"/>
      <c r="D1210" s="91"/>
      <c r="E1210" s="59"/>
      <c r="F1210" s="59"/>
    </row>
    <row r="1211" spans="1:6" s="75" customFormat="1">
      <c r="A1211" s="177"/>
      <c r="B1211" s="268"/>
      <c r="C1211" s="146"/>
      <c r="D1211" s="91"/>
      <c r="E1211" s="59"/>
      <c r="F1211" s="59"/>
    </row>
    <row r="1212" spans="1:6" s="75" customFormat="1">
      <c r="A1212" s="177"/>
      <c r="B1212" s="268"/>
      <c r="C1212" s="146"/>
      <c r="D1212" s="91"/>
      <c r="E1212" s="59"/>
      <c r="F1212" s="59"/>
    </row>
    <row r="1213" spans="1:6" s="75" customFormat="1">
      <c r="A1213" s="177"/>
      <c r="B1213" s="268"/>
      <c r="C1213" s="146"/>
      <c r="D1213" s="91"/>
      <c r="E1213" s="59"/>
      <c r="F1213" s="59"/>
    </row>
    <row r="1214" spans="1:6" s="75" customFormat="1">
      <c r="A1214" s="177"/>
      <c r="B1214" s="268"/>
      <c r="C1214" s="146"/>
      <c r="D1214" s="91"/>
      <c r="E1214" s="59"/>
      <c r="F1214" s="59"/>
    </row>
    <row r="1215" spans="1:6" s="75" customFormat="1">
      <c r="A1215" s="177"/>
      <c r="B1215" s="268"/>
      <c r="C1215" s="146"/>
      <c r="D1215" s="91"/>
      <c r="E1215" s="59"/>
      <c r="F1215" s="59"/>
    </row>
    <row r="1216" spans="1:6" s="75" customFormat="1">
      <c r="A1216" s="177"/>
      <c r="B1216" s="268"/>
      <c r="C1216" s="146"/>
      <c r="D1216" s="91"/>
      <c r="E1216" s="59"/>
      <c r="F1216" s="59"/>
    </row>
    <row r="1217" spans="1:6" s="75" customFormat="1">
      <c r="A1217" s="177"/>
      <c r="B1217" s="268"/>
      <c r="C1217" s="146"/>
      <c r="D1217" s="91"/>
      <c r="E1217" s="59"/>
      <c r="F1217" s="59"/>
    </row>
    <row r="1218" spans="1:6" s="75" customFormat="1">
      <c r="A1218" s="177"/>
      <c r="B1218" s="268"/>
      <c r="C1218" s="146"/>
      <c r="D1218" s="91"/>
      <c r="E1218" s="59"/>
      <c r="F1218" s="59"/>
    </row>
    <row r="1219" spans="1:6" s="75" customFormat="1">
      <c r="A1219" s="177"/>
      <c r="B1219" s="268"/>
      <c r="C1219" s="146"/>
      <c r="D1219" s="91"/>
      <c r="E1219" s="59"/>
      <c r="F1219" s="59"/>
    </row>
    <row r="1220" spans="1:6" s="75" customFormat="1">
      <c r="A1220" s="177"/>
      <c r="B1220" s="268"/>
      <c r="C1220" s="146"/>
      <c r="D1220" s="91"/>
      <c r="E1220" s="59"/>
      <c r="F1220" s="59"/>
    </row>
    <row r="1221" spans="1:6" s="75" customFormat="1">
      <c r="A1221" s="177"/>
      <c r="B1221" s="268"/>
      <c r="C1221" s="146"/>
      <c r="D1221" s="91"/>
      <c r="E1221" s="59"/>
      <c r="F1221" s="59"/>
    </row>
    <row r="1222" spans="1:6" s="75" customFormat="1">
      <c r="A1222" s="177"/>
      <c r="B1222" s="268"/>
      <c r="C1222" s="146"/>
      <c r="D1222" s="91"/>
      <c r="E1222" s="59"/>
      <c r="F1222" s="59"/>
    </row>
    <row r="1223" spans="1:6" s="75" customFormat="1">
      <c r="A1223" s="177"/>
      <c r="B1223" s="268"/>
      <c r="C1223" s="146"/>
      <c r="D1223" s="91"/>
      <c r="E1223" s="59"/>
      <c r="F1223" s="59"/>
    </row>
    <row r="1224" spans="1:6" s="75" customFormat="1">
      <c r="A1224" s="177"/>
      <c r="B1224" s="268"/>
      <c r="C1224" s="146"/>
      <c r="D1224" s="91"/>
      <c r="E1224" s="59"/>
      <c r="F1224" s="59"/>
    </row>
    <row r="1225" spans="1:6" s="75" customFormat="1">
      <c r="A1225" s="177"/>
      <c r="B1225" s="268"/>
      <c r="C1225" s="146"/>
      <c r="D1225" s="91"/>
      <c r="E1225" s="59"/>
      <c r="F1225" s="59"/>
    </row>
    <row r="1226" spans="1:6" s="75" customFormat="1">
      <c r="A1226" s="177"/>
      <c r="B1226" s="268"/>
      <c r="C1226" s="146"/>
      <c r="D1226" s="91"/>
      <c r="E1226" s="59"/>
      <c r="F1226" s="59"/>
    </row>
    <row r="1227" spans="1:6" s="75" customFormat="1">
      <c r="A1227" s="177"/>
      <c r="B1227" s="268"/>
      <c r="C1227" s="146"/>
      <c r="D1227" s="91"/>
      <c r="E1227" s="59"/>
      <c r="F1227" s="59"/>
    </row>
    <row r="1228" spans="1:6" s="75" customFormat="1">
      <c r="A1228" s="177"/>
      <c r="B1228" s="268"/>
      <c r="C1228" s="146"/>
      <c r="D1228" s="91"/>
      <c r="E1228" s="59"/>
      <c r="F1228" s="59"/>
    </row>
    <row r="1229" spans="1:6" s="75" customFormat="1">
      <c r="A1229" s="177"/>
      <c r="B1229" s="268"/>
      <c r="C1229" s="146"/>
      <c r="D1229" s="91"/>
      <c r="E1229" s="59"/>
      <c r="F1229" s="59"/>
    </row>
    <row r="1230" spans="1:6" s="75" customFormat="1">
      <c r="A1230" s="177"/>
      <c r="B1230" s="268"/>
      <c r="C1230" s="146"/>
      <c r="D1230" s="91"/>
      <c r="E1230" s="59"/>
      <c r="F1230" s="59"/>
    </row>
    <row r="1231" spans="1:6" s="75" customFormat="1">
      <c r="A1231" s="177"/>
      <c r="B1231" s="268"/>
      <c r="C1231" s="146"/>
      <c r="D1231" s="91"/>
      <c r="E1231" s="59"/>
      <c r="F1231" s="59"/>
    </row>
    <row r="1232" spans="1:6" s="75" customFormat="1">
      <c r="A1232" s="177"/>
      <c r="B1232" s="268"/>
      <c r="C1232" s="146"/>
      <c r="D1232" s="91"/>
      <c r="E1232" s="59"/>
      <c r="F1232" s="59"/>
    </row>
    <row r="1233" spans="1:6" s="75" customFormat="1">
      <c r="A1233" s="177"/>
      <c r="B1233" s="268"/>
      <c r="C1233" s="146"/>
      <c r="D1233" s="91"/>
      <c r="E1233" s="59"/>
      <c r="F1233" s="59"/>
    </row>
    <row r="1234" spans="1:6" s="75" customFormat="1">
      <c r="A1234" s="177"/>
      <c r="B1234" s="268"/>
      <c r="C1234" s="146"/>
      <c r="D1234" s="91"/>
      <c r="E1234" s="59"/>
      <c r="F1234" s="59"/>
    </row>
    <row r="1235" spans="1:6" s="75" customFormat="1">
      <c r="A1235" s="177"/>
      <c r="B1235" s="268"/>
      <c r="C1235" s="146"/>
      <c r="D1235" s="91"/>
      <c r="E1235" s="59"/>
      <c r="F1235" s="59"/>
    </row>
    <row r="1236" spans="1:6" s="75" customFormat="1">
      <c r="A1236" s="177"/>
      <c r="B1236" s="268"/>
      <c r="C1236" s="146"/>
      <c r="D1236" s="91"/>
      <c r="E1236" s="59"/>
      <c r="F1236" s="59"/>
    </row>
    <row r="1237" spans="1:6" s="75" customFormat="1">
      <c r="A1237" s="177"/>
      <c r="B1237" s="268"/>
      <c r="C1237" s="146"/>
      <c r="D1237" s="91"/>
      <c r="E1237" s="59"/>
      <c r="F1237" s="59"/>
    </row>
    <row r="1238" spans="1:6" s="75" customFormat="1">
      <c r="A1238" s="177"/>
      <c r="B1238" s="268"/>
      <c r="C1238" s="146"/>
      <c r="D1238" s="91"/>
      <c r="E1238" s="59"/>
      <c r="F1238" s="59"/>
    </row>
    <row r="1239" spans="1:6" s="75" customFormat="1">
      <c r="A1239" s="177"/>
      <c r="B1239" s="268"/>
      <c r="C1239" s="146"/>
      <c r="D1239" s="91"/>
      <c r="E1239" s="59"/>
      <c r="F1239" s="59"/>
    </row>
    <row r="1240" spans="1:6" s="75" customFormat="1">
      <c r="A1240" s="177"/>
      <c r="B1240" s="268"/>
      <c r="C1240" s="146"/>
      <c r="D1240" s="91"/>
      <c r="E1240" s="59"/>
      <c r="F1240" s="59"/>
    </row>
    <row r="1241" spans="1:6" s="75" customFormat="1">
      <c r="A1241" s="177"/>
      <c r="B1241" s="268"/>
      <c r="C1241" s="146"/>
      <c r="D1241" s="91"/>
      <c r="E1241" s="59"/>
      <c r="F1241" s="59"/>
    </row>
    <row r="1242" spans="1:6" s="75" customFormat="1">
      <c r="A1242" s="177"/>
      <c r="B1242" s="268"/>
      <c r="C1242" s="146"/>
      <c r="D1242" s="91"/>
      <c r="E1242" s="59"/>
      <c r="F1242" s="59"/>
    </row>
    <row r="1243" spans="1:6" s="75" customFormat="1">
      <c r="A1243" s="177"/>
      <c r="B1243" s="268"/>
      <c r="C1243" s="146"/>
      <c r="D1243" s="91"/>
      <c r="E1243" s="59"/>
      <c r="F1243" s="59"/>
    </row>
    <row r="1244" spans="1:6" s="75" customFormat="1">
      <c r="A1244" s="177"/>
      <c r="B1244" s="268"/>
      <c r="C1244" s="146"/>
      <c r="D1244" s="91"/>
      <c r="E1244" s="59"/>
      <c r="F1244" s="59"/>
    </row>
    <row r="1245" spans="1:6" s="75" customFormat="1">
      <c r="A1245" s="177"/>
      <c r="B1245" s="268"/>
      <c r="C1245" s="146"/>
      <c r="D1245" s="91"/>
      <c r="E1245" s="59"/>
      <c r="F1245" s="59"/>
    </row>
    <row r="1246" spans="1:6" s="75" customFormat="1">
      <c r="A1246" s="177"/>
      <c r="B1246" s="268"/>
      <c r="C1246" s="146"/>
      <c r="D1246" s="91"/>
      <c r="E1246" s="59"/>
      <c r="F1246" s="59"/>
    </row>
    <row r="1247" spans="1:6" s="75" customFormat="1">
      <c r="A1247" s="177"/>
      <c r="B1247" s="268"/>
      <c r="C1247" s="146"/>
      <c r="D1247" s="91"/>
      <c r="E1247" s="59"/>
      <c r="F1247" s="59"/>
    </row>
    <row r="1248" spans="1:6" s="75" customFormat="1">
      <c r="A1248" s="177"/>
      <c r="B1248" s="268"/>
      <c r="C1248" s="146"/>
      <c r="D1248" s="91"/>
      <c r="E1248" s="59"/>
      <c r="F1248" s="59"/>
    </row>
    <row r="1249" spans="1:6" s="75" customFormat="1">
      <c r="A1249" s="177"/>
      <c r="B1249" s="268"/>
      <c r="C1249" s="146"/>
      <c r="D1249" s="91"/>
      <c r="E1249" s="59"/>
      <c r="F1249" s="59"/>
    </row>
    <row r="1250" spans="1:6" s="75" customFormat="1">
      <c r="A1250" s="177"/>
      <c r="B1250" s="268"/>
      <c r="C1250" s="146"/>
      <c r="D1250" s="91"/>
      <c r="E1250" s="59"/>
      <c r="F1250" s="59"/>
    </row>
    <row r="1251" spans="1:6" s="75" customFormat="1">
      <c r="A1251" s="177"/>
      <c r="B1251" s="268"/>
      <c r="C1251" s="146"/>
      <c r="D1251" s="91"/>
      <c r="E1251" s="59"/>
      <c r="F1251" s="59"/>
    </row>
    <row r="1252" spans="1:6" s="75" customFormat="1">
      <c r="A1252" s="177"/>
      <c r="B1252" s="268"/>
      <c r="C1252" s="146"/>
      <c r="D1252" s="91"/>
      <c r="E1252" s="59"/>
      <c r="F1252" s="59"/>
    </row>
    <row r="1253" spans="1:6" s="75" customFormat="1">
      <c r="A1253" s="177"/>
      <c r="B1253" s="268"/>
      <c r="C1253" s="146"/>
      <c r="D1253" s="91"/>
      <c r="E1253" s="59"/>
      <c r="F1253" s="59"/>
    </row>
    <row r="1254" spans="1:6" s="75" customFormat="1">
      <c r="A1254" s="177"/>
      <c r="B1254" s="268"/>
      <c r="C1254" s="146"/>
      <c r="D1254" s="91"/>
      <c r="E1254" s="59"/>
      <c r="F1254" s="59"/>
    </row>
    <row r="1255" spans="1:6" s="75" customFormat="1">
      <c r="A1255" s="177"/>
      <c r="B1255" s="268"/>
      <c r="C1255" s="146"/>
      <c r="D1255" s="91"/>
      <c r="E1255" s="59"/>
      <c r="F1255" s="59"/>
    </row>
    <row r="1256" spans="1:6" s="75" customFormat="1">
      <c r="A1256" s="177"/>
      <c r="B1256" s="268"/>
      <c r="C1256" s="146"/>
      <c r="D1256" s="91"/>
      <c r="E1256" s="59"/>
      <c r="F1256" s="59"/>
    </row>
    <row r="1257" spans="1:6" s="75" customFormat="1">
      <c r="A1257" s="177"/>
      <c r="B1257" s="268"/>
      <c r="C1257" s="146"/>
      <c r="D1257" s="91"/>
      <c r="E1257" s="59"/>
      <c r="F1257" s="59"/>
    </row>
    <row r="1258" spans="1:6" s="75" customFormat="1">
      <c r="A1258" s="177"/>
      <c r="B1258" s="268"/>
      <c r="C1258" s="146"/>
      <c r="D1258" s="91"/>
      <c r="E1258" s="59"/>
      <c r="F1258" s="59"/>
    </row>
    <row r="1259" spans="1:6" s="75" customFormat="1">
      <c r="A1259" s="177"/>
      <c r="B1259" s="268"/>
      <c r="C1259" s="146"/>
      <c r="D1259" s="91"/>
      <c r="E1259" s="59"/>
      <c r="F1259" s="59"/>
    </row>
    <row r="1260" spans="1:6" s="75" customFormat="1">
      <c r="A1260" s="177"/>
      <c r="B1260" s="268"/>
      <c r="C1260" s="146"/>
      <c r="D1260" s="91"/>
      <c r="E1260" s="59"/>
      <c r="F1260" s="59"/>
    </row>
    <row r="1261" spans="1:6" s="75" customFormat="1">
      <c r="A1261" s="177"/>
      <c r="B1261" s="268"/>
      <c r="C1261" s="146"/>
      <c r="D1261" s="91"/>
      <c r="E1261" s="59"/>
      <c r="F1261" s="59"/>
    </row>
    <row r="1262" spans="1:6" s="75" customFormat="1">
      <c r="A1262" s="177"/>
      <c r="B1262" s="268"/>
      <c r="C1262" s="146"/>
      <c r="D1262" s="91"/>
      <c r="E1262" s="59"/>
      <c r="F1262" s="59"/>
    </row>
    <row r="1263" spans="1:6" s="75" customFormat="1">
      <c r="A1263" s="177"/>
      <c r="B1263" s="268"/>
      <c r="C1263" s="146"/>
      <c r="D1263" s="91"/>
      <c r="E1263" s="59"/>
      <c r="F1263" s="59"/>
    </row>
    <row r="1264" spans="1:6" s="75" customFormat="1">
      <c r="A1264" s="177"/>
      <c r="B1264" s="268"/>
      <c r="C1264" s="146"/>
      <c r="D1264" s="91"/>
      <c r="E1264" s="59"/>
      <c r="F1264" s="59"/>
    </row>
    <row r="1265" spans="1:6" s="75" customFormat="1">
      <c r="A1265" s="177"/>
      <c r="B1265" s="268"/>
      <c r="C1265" s="146"/>
      <c r="D1265" s="91"/>
      <c r="E1265" s="59"/>
      <c r="F1265" s="59"/>
    </row>
    <row r="1266" spans="1:6" s="75" customFormat="1">
      <c r="A1266" s="177"/>
      <c r="B1266" s="268"/>
      <c r="C1266" s="146"/>
      <c r="D1266" s="91"/>
      <c r="E1266" s="59"/>
      <c r="F1266" s="59"/>
    </row>
    <row r="1267" spans="1:6" s="75" customFormat="1">
      <c r="A1267" s="177"/>
      <c r="B1267" s="268"/>
      <c r="C1267" s="146"/>
      <c r="D1267" s="91"/>
      <c r="E1267" s="59"/>
      <c r="F1267" s="59"/>
    </row>
    <row r="1268" spans="1:6" s="75" customFormat="1">
      <c r="A1268" s="177"/>
      <c r="B1268" s="268"/>
      <c r="C1268" s="146"/>
      <c r="D1268" s="91"/>
      <c r="E1268" s="59"/>
      <c r="F1268" s="59"/>
    </row>
    <row r="1269" spans="1:6" s="75" customFormat="1">
      <c r="A1269" s="177"/>
      <c r="B1269" s="268"/>
      <c r="C1269" s="146"/>
      <c r="D1269" s="91"/>
      <c r="E1269" s="59"/>
      <c r="F1269" s="59"/>
    </row>
    <row r="1270" spans="1:6" s="75" customFormat="1">
      <c r="A1270" s="177"/>
      <c r="B1270" s="268"/>
      <c r="C1270" s="146"/>
      <c r="D1270" s="91"/>
      <c r="E1270" s="59"/>
      <c r="F1270" s="59"/>
    </row>
    <row r="1271" spans="1:6" s="75" customFormat="1">
      <c r="A1271" s="177"/>
      <c r="B1271" s="268"/>
      <c r="C1271" s="146"/>
      <c r="D1271" s="91"/>
      <c r="E1271" s="59"/>
      <c r="F1271" s="59"/>
    </row>
    <row r="1272" spans="1:6" s="75" customFormat="1">
      <c r="A1272" s="177"/>
      <c r="B1272" s="268"/>
      <c r="C1272" s="146"/>
      <c r="D1272" s="91"/>
      <c r="E1272" s="59"/>
      <c r="F1272" s="59"/>
    </row>
    <row r="1273" spans="1:6" s="75" customFormat="1">
      <c r="A1273" s="177"/>
      <c r="B1273" s="268"/>
      <c r="C1273" s="146"/>
      <c r="D1273" s="91"/>
      <c r="E1273" s="59"/>
      <c r="F1273" s="59"/>
    </row>
    <row r="1274" spans="1:6" s="75" customFormat="1">
      <c r="A1274" s="177"/>
      <c r="B1274" s="268"/>
      <c r="C1274" s="146"/>
      <c r="D1274" s="91"/>
      <c r="E1274" s="59"/>
      <c r="F1274" s="59"/>
    </row>
    <row r="1275" spans="1:6" s="75" customFormat="1">
      <c r="A1275" s="177"/>
      <c r="B1275" s="268"/>
      <c r="C1275" s="146"/>
      <c r="D1275" s="91"/>
      <c r="E1275" s="59"/>
      <c r="F1275" s="59"/>
    </row>
    <row r="1276" spans="1:6" s="75" customFormat="1">
      <c r="A1276" s="177"/>
      <c r="B1276" s="268"/>
      <c r="C1276" s="146"/>
      <c r="D1276" s="91"/>
      <c r="E1276" s="59"/>
      <c r="F1276" s="59"/>
    </row>
    <row r="1277" spans="1:6" s="75" customFormat="1">
      <c r="A1277" s="177"/>
      <c r="B1277" s="268"/>
      <c r="C1277" s="146"/>
      <c r="D1277" s="91"/>
      <c r="E1277" s="59"/>
      <c r="F1277" s="59"/>
    </row>
    <row r="1278" spans="1:6" s="75" customFormat="1">
      <c r="A1278" s="177"/>
      <c r="B1278" s="268"/>
      <c r="C1278" s="146"/>
      <c r="D1278" s="91"/>
      <c r="E1278" s="59"/>
      <c r="F1278" s="59"/>
    </row>
    <row r="1279" spans="1:6" s="75" customFormat="1">
      <c r="A1279" s="177"/>
      <c r="B1279" s="268"/>
      <c r="C1279" s="146"/>
      <c r="D1279" s="91"/>
      <c r="E1279" s="59"/>
      <c r="F1279" s="59"/>
    </row>
    <row r="1280" spans="1:6" s="75" customFormat="1">
      <c r="A1280" s="177"/>
      <c r="B1280" s="268"/>
      <c r="C1280" s="146"/>
      <c r="D1280" s="91"/>
      <c r="E1280" s="59"/>
      <c r="F1280" s="59"/>
    </row>
    <row r="1281" spans="1:6" s="75" customFormat="1">
      <c r="A1281" s="177"/>
      <c r="B1281" s="268"/>
      <c r="C1281" s="146"/>
      <c r="D1281" s="91"/>
      <c r="E1281" s="59"/>
      <c r="F1281" s="59"/>
    </row>
    <row r="1282" spans="1:6" s="75" customFormat="1">
      <c r="A1282" s="177"/>
      <c r="B1282" s="268"/>
      <c r="C1282" s="146"/>
      <c r="D1282" s="91"/>
      <c r="E1282" s="59"/>
      <c r="F1282" s="59"/>
    </row>
    <row r="1283" spans="1:6" s="75" customFormat="1">
      <c r="A1283" s="177"/>
      <c r="B1283" s="268"/>
      <c r="C1283" s="146"/>
      <c r="D1283" s="91"/>
      <c r="E1283" s="59"/>
      <c r="F1283" s="59"/>
    </row>
    <row r="1284" spans="1:6" s="75" customFormat="1">
      <c r="A1284" s="177"/>
      <c r="B1284" s="268"/>
      <c r="C1284" s="146"/>
      <c r="D1284" s="91"/>
      <c r="E1284" s="59"/>
      <c r="F1284" s="59"/>
    </row>
    <row r="1285" spans="1:6" s="75" customFormat="1">
      <c r="A1285" s="177"/>
      <c r="B1285" s="268"/>
      <c r="C1285" s="146"/>
      <c r="D1285" s="91"/>
      <c r="E1285" s="59"/>
      <c r="F1285" s="59"/>
    </row>
    <row r="1286" spans="1:6" s="75" customFormat="1">
      <c r="A1286" s="177"/>
      <c r="B1286" s="268"/>
      <c r="C1286" s="146"/>
      <c r="D1286" s="91"/>
      <c r="E1286" s="59"/>
      <c r="F1286" s="59"/>
    </row>
    <row r="1287" spans="1:6" s="75" customFormat="1">
      <c r="A1287" s="177"/>
      <c r="B1287" s="268"/>
      <c r="C1287" s="146"/>
      <c r="D1287" s="91"/>
      <c r="E1287" s="59"/>
      <c r="F1287" s="59"/>
    </row>
    <row r="1288" spans="1:6" s="75" customFormat="1">
      <c r="A1288" s="177"/>
      <c r="B1288" s="268"/>
      <c r="C1288" s="146"/>
      <c r="D1288" s="91"/>
      <c r="E1288" s="59"/>
      <c r="F1288" s="59"/>
    </row>
    <row r="1289" spans="1:6" s="75" customFormat="1">
      <c r="A1289" s="177"/>
      <c r="B1289" s="268"/>
      <c r="C1289" s="146"/>
      <c r="D1289" s="91"/>
      <c r="E1289" s="59"/>
      <c r="F1289" s="59"/>
    </row>
    <row r="1290" spans="1:6" s="75" customFormat="1">
      <c r="A1290" s="177"/>
      <c r="B1290" s="268"/>
      <c r="C1290" s="146"/>
      <c r="D1290" s="91"/>
      <c r="E1290" s="59"/>
      <c r="F1290" s="59"/>
    </row>
    <row r="1291" spans="1:6" s="75" customFormat="1">
      <c r="A1291" s="177"/>
      <c r="B1291" s="268"/>
      <c r="C1291" s="146"/>
      <c r="D1291" s="91"/>
      <c r="E1291" s="59"/>
      <c r="F1291" s="59"/>
    </row>
    <row r="1292" spans="1:6" s="75" customFormat="1">
      <c r="A1292" s="177"/>
      <c r="B1292" s="268"/>
      <c r="C1292" s="146"/>
      <c r="D1292" s="91"/>
      <c r="E1292" s="59"/>
      <c r="F1292" s="59"/>
    </row>
    <row r="1293" spans="1:6" s="75" customFormat="1">
      <c r="A1293" s="177"/>
      <c r="B1293" s="268"/>
      <c r="C1293" s="146"/>
      <c r="D1293" s="91"/>
      <c r="E1293" s="59"/>
      <c r="F1293" s="59"/>
    </row>
    <row r="1294" spans="1:6" s="75" customFormat="1">
      <c r="A1294" s="177"/>
      <c r="B1294" s="268"/>
      <c r="C1294" s="146"/>
      <c r="D1294" s="91"/>
      <c r="E1294" s="59"/>
      <c r="F1294" s="59"/>
    </row>
    <row r="1295" spans="1:6" s="75" customFormat="1">
      <c r="A1295" s="177"/>
      <c r="B1295" s="268"/>
      <c r="C1295" s="146"/>
      <c r="D1295" s="91"/>
      <c r="E1295" s="59"/>
      <c r="F1295" s="59"/>
    </row>
    <row r="1296" spans="1:6" s="75" customFormat="1">
      <c r="A1296" s="177"/>
      <c r="B1296" s="268"/>
      <c r="C1296" s="146"/>
      <c r="D1296" s="91"/>
      <c r="E1296" s="59"/>
      <c r="F1296" s="59"/>
    </row>
    <row r="1297" spans="1:6" s="75" customFormat="1">
      <c r="A1297" s="177"/>
      <c r="B1297" s="268"/>
      <c r="C1297" s="146"/>
      <c r="D1297" s="91"/>
      <c r="E1297" s="59"/>
      <c r="F1297" s="59"/>
    </row>
    <row r="1298" spans="1:6" s="75" customFormat="1">
      <c r="A1298" s="177"/>
      <c r="B1298" s="268"/>
      <c r="C1298" s="146"/>
      <c r="D1298" s="91"/>
      <c r="E1298" s="59"/>
      <c r="F1298" s="59"/>
    </row>
    <row r="1299" spans="1:6" s="75" customFormat="1">
      <c r="A1299" s="177"/>
      <c r="B1299" s="268"/>
      <c r="C1299" s="146"/>
      <c r="D1299" s="91"/>
      <c r="E1299" s="59"/>
      <c r="F1299" s="59"/>
    </row>
    <row r="1300" spans="1:6" s="75" customFormat="1">
      <c r="A1300" s="177"/>
      <c r="B1300" s="268"/>
      <c r="C1300" s="146"/>
      <c r="D1300" s="91"/>
      <c r="E1300" s="59"/>
      <c r="F1300" s="59"/>
    </row>
    <row r="1301" spans="1:6" s="75" customFormat="1">
      <c r="A1301" s="177"/>
      <c r="B1301" s="268"/>
      <c r="C1301" s="146"/>
      <c r="D1301" s="91"/>
      <c r="E1301" s="59"/>
      <c r="F1301" s="59"/>
    </row>
    <row r="1302" spans="1:6" s="75" customFormat="1">
      <c r="A1302" s="177"/>
      <c r="B1302" s="268"/>
      <c r="C1302" s="146"/>
      <c r="D1302" s="91"/>
      <c r="E1302" s="59"/>
      <c r="F1302" s="59"/>
    </row>
    <row r="1303" spans="1:6" s="75" customFormat="1">
      <c r="A1303" s="177"/>
      <c r="B1303" s="268"/>
      <c r="C1303" s="146"/>
      <c r="D1303" s="91"/>
      <c r="E1303" s="59"/>
      <c r="F1303" s="59"/>
    </row>
    <row r="1304" spans="1:6" s="75" customFormat="1">
      <c r="A1304" s="177"/>
      <c r="B1304" s="268"/>
      <c r="C1304" s="146"/>
      <c r="D1304" s="91"/>
      <c r="E1304" s="59"/>
      <c r="F1304" s="59"/>
    </row>
    <row r="1305" spans="1:6" s="75" customFormat="1">
      <c r="A1305" s="177"/>
      <c r="B1305" s="268"/>
      <c r="C1305" s="146"/>
      <c r="D1305" s="91"/>
      <c r="E1305" s="59"/>
      <c r="F1305" s="59"/>
    </row>
    <row r="1306" spans="1:6" s="75" customFormat="1">
      <c r="A1306" s="177"/>
      <c r="B1306" s="268"/>
      <c r="C1306" s="146"/>
      <c r="D1306" s="91"/>
      <c r="E1306" s="59"/>
      <c r="F1306" s="59"/>
    </row>
    <row r="1307" spans="1:6" s="75" customFormat="1">
      <c r="A1307" s="177"/>
      <c r="B1307" s="268"/>
      <c r="C1307" s="146"/>
      <c r="D1307" s="91"/>
      <c r="E1307" s="59"/>
      <c r="F1307" s="59"/>
    </row>
    <row r="1308" spans="1:6" s="75" customFormat="1">
      <c r="A1308" s="177"/>
      <c r="B1308" s="268"/>
      <c r="C1308" s="146"/>
      <c r="D1308" s="91"/>
      <c r="E1308" s="59"/>
      <c r="F1308" s="59"/>
    </row>
    <row r="1309" spans="1:6" s="75" customFormat="1">
      <c r="A1309" s="177"/>
      <c r="B1309" s="268"/>
      <c r="C1309" s="146"/>
      <c r="D1309" s="91"/>
      <c r="E1309" s="59"/>
      <c r="F1309" s="59"/>
    </row>
    <row r="1310" spans="1:6" s="75" customFormat="1">
      <c r="A1310" s="177"/>
      <c r="B1310" s="268"/>
      <c r="C1310" s="146"/>
      <c r="D1310" s="91"/>
      <c r="E1310" s="59"/>
      <c r="F1310" s="59"/>
    </row>
    <row r="1311" spans="1:6" s="75" customFormat="1">
      <c r="A1311" s="177"/>
      <c r="B1311" s="268"/>
      <c r="C1311" s="146"/>
      <c r="D1311" s="91"/>
      <c r="E1311" s="59"/>
      <c r="F1311" s="59"/>
    </row>
    <row r="1312" spans="1:6" s="75" customFormat="1">
      <c r="A1312" s="177"/>
      <c r="B1312" s="268"/>
      <c r="C1312" s="146"/>
      <c r="D1312" s="91"/>
      <c r="E1312" s="59"/>
      <c r="F1312" s="59"/>
    </row>
    <row r="1313" spans="1:6" s="75" customFormat="1">
      <c r="A1313" s="177"/>
      <c r="B1313" s="268"/>
      <c r="C1313" s="146"/>
      <c r="D1313" s="91"/>
      <c r="E1313" s="59"/>
      <c r="F1313" s="59"/>
    </row>
    <row r="1314" spans="1:6" s="75" customFormat="1">
      <c r="A1314" s="177"/>
      <c r="B1314" s="268"/>
      <c r="C1314" s="146"/>
      <c r="D1314" s="91"/>
      <c r="E1314" s="59"/>
      <c r="F1314" s="59"/>
    </row>
    <row r="1315" spans="1:6" s="75" customFormat="1">
      <c r="A1315" s="177"/>
      <c r="B1315" s="268"/>
      <c r="C1315" s="146"/>
      <c r="D1315" s="91"/>
      <c r="E1315" s="59"/>
      <c r="F1315" s="59"/>
    </row>
    <row r="1316" spans="1:6" s="75" customFormat="1">
      <c r="A1316" s="177"/>
      <c r="B1316" s="268"/>
      <c r="C1316" s="146"/>
      <c r="D1316" s="91"/>
      <c r="E1316" s="59"/>
      <c r="F1316" s="59"/>
    </row>
    <row r="1317" spans="1:6" s="75" customFormat="1">
      <c r="A1317" s="177"/>
      <c r="B1317" s="268"/>
      <c r="C1317" s="146"/>
      <c r="D1317" s="91"/>
      <c r="E1317" s="59"/>
      <c r="F1317" s="59"/>
    </row>
    <row r="1318" spans="1:6" s="75" customFormat="1">
      <c r="A1318" s="177"/>
      <c r="B1318" s="268"/>
      <c r="C1318" s="146"/>
      <c r="D1318" s="91"/>
      <c r="E1318" s="59"/>
      <c r="F1318" s="59"/>
    </row>
    <row r="1319" spans="1:6" s="75" customFormat="1">
      <c r="A1319" s="177"/>
      <c r="B1319" s="268"/>
      <c r="C1319" s="146"/>
      <c r="D1319" s="91"/>
      <c r="E1319" s="59"/>
      <c r="F1319" s="59"/>
    </row>
    <row r="1320" spans="1:6" s="75" customFormat="1">
      <c r="A1320" s="177"/>
      <c r="B1320" s="268"/>
      <c r="C1320" s="146"/>
      <c r="D1320" s="91"/>
      <c r="E1320" s="59"/>
      <c r="F1320" s="59"/>
    </row>
    <row r="1321" spans="1:6" s="75" customFormat="1">
      <c r="A1321" s="177"/>
      <c r="B1321" s="268"/>
      <c r="C1321" s="146"/>
      <c r="D1321" s="91"/>
      <c r="E1321" s="59"/>
      <c r="F1321" s="59"/>
    </row>
    <row r="1322" spans="1:6" s="75" customFormat="1">
      <c r="A1322" s="177"/>
      <c r="B1322" s="268"/>
      <c r="C1322" s="146"/>
      <c r="D1322" s="91"/>
      <c r="E1322" s="59"/>
      <c r="F1322" s="59"/>
    </row>
    <row r="1323" spans="1:6" s="75" customFormat="1">
      <c r="A1323" s="177"/>
      <c r="B1323" s="268"/>
      <c r="C1323" s="146"/>
      <c r="D1323" s="91"/>
      <c r="E1323" s="59"/>
      <c r="F1323" s="59"/>
    </row>
    <row r="1324" spans="1:6" s="75" customFormat="1">
      <c r="A1324" s="177"/>
      <c r="B1324" s="268"/>
      <c r="C1324" s="146"/>
      <c r="D1324" s="91"/>
      <c r="E1324" s="59"/>
      <c r="F1324" s="59"/>
    </row>
    <row r="1325" spans="1:6" s="75" customFormat="1">
      <c r="A1325" s="177"/>
      <c r="B1325" s="268"/>
      <c r="C1325" s="146"/>
      <c r="D1325" s="91"/>
      <c r="E1325" s="59"/>
      <c r="F1325" s="59"/>
    </row>
    <row r="1326" spans="1:6" s="75" customFormat="1">
      <c r="A1326" s="177"/>
      <c r="B1326" s="268"/>
      <c r="C1326" s="146"/>
      <c r="D1326" s="91"/>
      <c r="E1326" s="59"/>
      <c r="F1326" s="59"/>
    </row>
    <row r="1327" spans="1:6" s="75" customFormat="1">
      <c r="A1327" s="177"/>
      <c r="B1327" s="268"/>
      <c r="C1327" s="146"/>
      <c r="D1327" s="91"/>
      <c r="E1327" s="59"/>
      <c r="F1327" s="59"/>
    </row>
    <row r="1328" spans="1:6" s="75" customFormat="1">
      <c r="A1328" s="177"/>
      <c r="B1328" s="268"/>
      <c r="C1328" s="146"/>
      <c r="D1328" s="91"/>
      <c r="E1328" s="59"/>
      <c r="F1328" s="59"/>
    </row>
    <row r="1329" spans="1:6" s="75" customFormat="1">
      <c r="A1329" s="177"/>
      <c r="B1329" s="268"/>
      <c r="C1329" s="146"/>
      <c r="D1329" s="91"/>
      <c r="E1329" s="59"/>
      <c r="F1329" s="59"/>
    </row>
    <row r="1330" spans="1:6" s="75" customFormat="1">
      <c r="A1330" s="177"/>
      <c r="B1330" s="268"/>
      <c r="C1330" s="146"/>
      <c r="D1330" s="91"/>
      <c r="E1330" s="59"/>
      <c r="F1330" s="59"/>
    </row>
    <row r="1331" spans="1:6" s="75" customFormat="1">
      <c r="A1331" s="177"/>
      <c r="B1331" s="268"/>
      <c r="C1331" s="146"/>
      <c r="D1331" s="91"/>
      <c r="E1331" s="59"/>
      <c r="F1331" s="59"/>
    </row>
    <row r="1332" spans="1:6" s="75" customFormat="1">
      <c r="A1332" s="177"/>
      <c r="B1332" s="268"/>
      <c r="C1332" s="146"/>
      <c r="D1332" s="91"/>
      <c r="E1332" s="59"/>
      <c r="F1332" s="59"/>
    </row>
    <row r="1333" spans="1:6" s="75" customFormat="1">
      <c r="A1333" s="177"/>
      <c r="B1333" s="268"/>
      <c r="C1333" s="146"/>
      <c r="D1333" s="91"/>
      <c r="E1333" s="59"/>
      <c r="F1333" s="59"/>
    </row>
    <row r="1334" spans="1:6" s="75" customFormat="1">
      <c r="A1334" s="177"/>
      <c r="B1334" s="268"/>
      <c r="C1334" s="146"/>
      <c r="D1334" s="91"/>
      <c r="E1334" s="59"/>
      <c r="F1334" s="59"/>
    </row>
    <row r="1335" spans="1:6" s="75" customFormat="1">
      <c r="A1335" s="177"/>
      <c r="B1335" s="268"/>
      <c r="C1335" s="146"/>
      <c r="D1335" s="91"/>
      <c r="E1335" s="59"/>
      <c r="F1335" s="59"/>
    </row>
    <row r="1336" spans="1:6" s="75" customFormat="1">
      <c r="A1336" s="177"/>
      <c r="B1336" s="268"/>
      <c r="C1336" s="146"/>
      <c r="D1336" s="91"/>
      <c r="E1336" s="59"/>
      <c r="F1336" s="59"/>
    </row>
    <row r="1337" spans="1:6" s="75" customFormat="1">
      <c r="A1337" s="177"/>
      <c r="B1337" s="268"/>
      <c r="C1337" s="146"/>
      <c r="D1337" s="91"/>
      <c r="E1337" s="59"/>
      <c r="F1337" s="59"/>
    </row>
    <row r="1338" spans="1:6" s="75" customFormat="1">
      <c r="A1338" s="177"/>
      <c r="B1338" s="268"/>
      <c r="C1338" s="146"/>
      <c r="D1338" s="91"/>
      <c r="E1338" s="59"/>
      <c r="F1338" s="59"/>
    </row>
    <row r="1339" spans="1:6" s="75" customFormat="1">
      <c r="A1339" s="177"/>
      <c r="B1339" s="268"/>
      <c r="C1339" s="146"/>
      <c r="D1339" s="91"/>
      <c r="E1339" s="59"/>
      <c r="F1339" s="59"/>
    </row>
    <row r="1340" spans="1:6" s="75" customFormat="1">
      <c r="A1340" s="177"/>
      <c r="B1340" s="268"/>
      <c r="C1340" s="146"/>
      <c r="D1340" s="91"/>
      <c r="E1340" s="59"/>
      <c r="F1340" s="59"/>
    </row>
    <row r="1341" spans="1:6" s="75" customFormat="1">
      <c r="A1341" s="177"/>
      <c r="B1341" s="268"/>
      <c r="C1341" s="146"/>
      <c r="D1341" s="91"/>
      <c r="E1341" s="59"/>
      <c r="F1341" s="59"/>
    </row>
    <row r="1342" spans="1:6" s="75" customFormat="1">
      <c r="A1342" s="177"/>
      <c r="B1342" s="268"/>
      <c r="C1342" s="146"/>
      <c r="D1342" s="91"/>
      <c r="E1342" s="59"/>
      <c r="F1342" s="59"/>
    </row>
    <row r="1343" spans="1:6" s="75" customFormat="1">
      <c r="A1343" s="177"/>
      <c r="B1343" s="268"/>
      <c r="C1343" s="146"/>
      <c r="D1343" s="91"/>
      <c r="E1343" s="59"/>
      <c r="F1343" s="59"/>
    </row>
    <row r="1344" spans="1:6" s="75" customFormat="1">
      <c r="A1344" s="177"/>
      <c r="B1344" s="268"/>
      <c r="C1344" s="146"/>
      <c r="D1344" s="91"/>
      <c r="E1344" s="59"/>
      <c r="F1344" s="59"/>
    </row>
    <row r="1345" spans="1:6" s="75" customFormat="1">
      <c r="A1345" s="177"/>
      <c r="B1345" s="268"/>
      <c r="C1345" s="146"/>
      <c r="D1345" s="91"/>
      <c r="E1345" s="59"/>
      <c r="F1345" s="59"/>
    </row>
    <row r="1346" spans="1:6" s="75" customFormat="1">
      <c r="A1346" s="177"/>
      <c r="B1346" s="268"/>
      <c r="C1346" s="146"/>
      <c r="D1346" s="91"/>
      <c r="E1346" s="59"/>
      <c r="F1346" s="59"/>
    </row>
    <row r="1347" spans="1:6" s="75" customFormat="1">
      <c r="A1347" s="177"/>
      <c r="B1347" s="268"/>
      <c r="C1347" s="146"/>
      <c r="D1347" s="91"/>
      <c r="E1347" s="59"/>
      <c r="F1347" s="59"/>
    </row>
    <row r="1348" spans="1:6" s="75" customFormat="1">
      <c r="A1348" s="177"/>
      <c r="B1348" s="268"/>
      <c r="C1348" s="146"/>
      <c r="D1348" s="91"/>
      <c r="E1348" s="59"/>
      <c r="F1348" s="59"/>
    </row>
    <row r="1349" spans="1:6" s="75" customFormat="1">
      <c r="A1349" s="177"/>
      <c r="B1349" s="268"/>
      <c r="C1349" s="146"/>
      <c r="D1349" s="91"/>
      <c r="E1349" s="59"/>
      <c r="F1349" s="59"/>
    </row>
    <row r="1350" spans="1:6" s="75" customFormat="1">
      <c r="A1350" s="177"/>
      <c r="B1350" s="268"/>
      <c r="C1350" s="146"/>
      <c r="D1350" s="91"/>
      <c r="E1350" s="59"/>
      <c r="F1350" s="59"/>
    </row>
    <row r="1351" spans="1:6" s="75" customFormat="1">
      <c r="A1351" s="177"/>
      <c r="B1351" s="268"/>
      <c r="C1351" s="146"/>
      <c r="D1351" s="91"/>
      <c r="E1351" s="59"/>
      <c r="F1351" s="59"/>
    </row>
    <row r="1352" spans="1:6" s="75" customFormat="1">
      <c r="A1352" s="177"/>
      <c r="B1352" s="268"/>
      <c r="C1352" s="146"/>
      <c r="D1352" s="91"/>
      <c r="E1352" s="59"/>
      <c r="F1352" s="59"/>
    </row>
    <row r="1353" spans="1:6" s="75" customFormat="1">
      <c r="A1353" s="177"/>
      <c r="B1353" s="268"/>
      <c r="C1353" s="146"/>
      <c r="D1353" s="91"/>
      <c r="E1353" s="59"/>
      <c r="F1353" s="59"/>
    </row>
    <row r="1354" spans="1:6" s="75" customFormat="1">
      <c r="A1354" s="177"/>
      <c r="B1354" s="268"/>
      <c r="C1354" s="146"/>
      <c r="D1354" s="91"/>
      <c r="E1354" s="59"/>
      <c r="F1354" s="59"/>
    </row>
    <row r="1355" spans="1:6" s="75" customFormat="1">
      <c r="A1355" s="177"/>
      <c r="B1355" s="268"/>
      <c r="C1355" s="146"/>
      <c r="D1355" s="91"/>
      <c r="E1355" s="59"/>
      <c r="F1355" s="59"/>
    </row>
    <row r="1356" spans="1:6" s="75" customFormat="1">
      <c r="A1356" s="177"/>
      <c r="B1356" s="268"/>
      <c r="C1356" s="146"/>
      <c r="D1356" s="91"/>
      <c r="E1356" s="59"/>
      <c r="F1356" s="59"/>
    </row>
    <row r="1357" spans="1:6" s="75" customFormat="1">
      <c r="A1357" s="177"/>
      <c r="B1357" s="268"/>
      <c r="C1357" s="146"/>
      <c r="D1357" s="91"/>
      <c r="E1357" s="59"/>
      <c r="F1357" s="59"/>
    </row>
    <row r="1358" spans="1:6" s="75" customFormat="1">
      <c r="A1358" s="177"/>
      <c r="B1358" s="268"/>
      <c r="C1358" s="146"/>
      <c r="D1358" s="91"/>
      <c r="E1358" s="59"/>
      <c r="F1358" s="59"/>
    </row>
    <row r="1359" spans="1:6" s="75" customFormat="1">
      <c r="A1359" s="177"/>
      <c r="B1359" s="268"/>
      <c r="C1359" s="146"/>
      <c r="D1359" s="91"/>
      <c r="E1359" s="59"/>
      <c r="F1359" s="59"/>
    </row>
    <row r="1360" spans="1:6" s="75" customFormat="1">
      <c r="A1360" s="177"/>
      <c r="B1360" s="268"/>
      <c r="C1360" s="146"/>
      <c r="D1360" s="91"/>
      <c r="E1360" s="59"/>
      <c r="F1360" s="59"/>
    </row>
    <row r="1361" spans="1:6" s="75" customFormat="1">
      <c r="A1361" s="177"/>
      <c r="B1361" s="268"/>
      <c r="C1361" s="146"/>
      <c r="D1361" s="91"/>
      <c r="E1361" s="59"/>
      <c r="F1361" s="59"/>
    </row>
    <row r="1362" spans="1:6" s="75" customFormat="1">
      <c r="A1362" s="177"/>
      <c r="B1362" s="268"/>
      <c r="C1362" s="146"/>
      <c r="D1362" s="91"/>
      <c r="E1362" s="59"/>
      <c r="F1362" s="59"/>
    </row>
    <row r="1363" spans="1:6" s="75" customFormat="1">
      <c r="A1363" s="177"/>
      <c r="B1363" s="268"/>
      <c r="C1363" s="146"/>
      <c r="D1363" s="91"/>
      <c r="E1363" s="59"/>
      <c r="F1363" s="59"/>
    </row>
    <row r="1364" spans="1:6" s="75" customFormat="1">
      <c r="A1364" s="177"/>
      <c r="B1364" s="268"/>
      <c r="C1364" s="146"/>
      <c r="D1364" s="91"/>
      <c r="E1364" s="59"/>
      <c r="F1364" s="59"/>
    </row>
    <row r="1365" spans="1:6" s="75" customFormat="1">
      <c r="A1365" s="177"/>
      <c r="B1365" s="268"/>
      <c r="C1365" s="146"/>
      <c r="D1365" s="91"/>
      <c r="E1365" s="59"/>
      <c r="F1365" s="59"/>
    </row>
    <row r="1366" spans="1:6" s="75" customFormat="1">
      <c r="A1366" s="177"/>
      <c r="B1366" s="268"/>
      <c r="C1366" s="146"/>
      <c r="D1366" s="91"/>
      <c r="E1366" s="59"/>
      <c r="F1366" s="59"/>
    </row>
    <row r="1367" spans="1:6" s="75" customFormat="1">
      <c r="A1367" s="177"/>
      <c r="B1367" s="268"/>
      <c r="C1367" s="146"/>
      <c r="D1367" s="91"/>
      <c r="E1367" s="59"/>
      <c r="F1367" s="59"/>
    </row>
    <row r="1368" spans="1:6" s="75" customFormat="1">
      <c r="A1368" s="177"/>
      <c r="B1368" s="268"/>
      <c r="C1368" s="146"/>
      <c r="D1368" s="91"/>
      <c r="E1368" s="59"/>
      <c r="F1368" s="59"/>
    </row>
    <row r="1369" spans="1:6" s="75" customFormat="1">
      <c r="A1369" s="177"/>
      <c r="B1369" s="268"/>
      <c r="C1369" s="146"/>
      <c r="D1369" s="91"/>
      <c r="E1369" s="59"/>
      <c r="F1369" s="59"/>
    </row>
    <row r="1370" spans="1:6" s="75" customFormat="1">
      <c r="A1370" s="177"/>
      <c r="B1370" s="268"/>
      <c r="C1370" s="146"/>
      <c r="D1370" s="91"/>
      <c r="E1370" s="59"/>
      <c r="F1370" s="59"/>
    </row>
    <row r="1371" spans="1:6" s="75" customFormat="1">
      <c r="A1371" s="177"/>
      <c r="B1371" s="268"/>
      <c r="C1371" s="146"/>
      <c r="D1371" s="91"/>
      <c r="E1371" s="59"/>
      <c r="F1371" s="59"/>
    </row>
    <row r="1372" spans="1:6" s="75" customFormat="1">
      <c r="A1372" s="177"/>
      <c r="B1372" s="268"/>
      <c r="C1372" s="146"/>
      <c r="D1372" s="91"/>
      <c r="E1372" s="59"/>
      <c r="F1372" s="59"/>
    </row>
    <row r="1373" spans="1:6" s="75" customFormat="1">
      <c r="A1373" s="177"/>
      <c r="B1373" s="268"/>
      <c r="C1373" s="146"/>
      <c r="D1373" s="91"/>
      <c r="E1373" s="59"/>
      <c r="F1373" s="59"/>
    </row>
    <row r="1374" spans="1:6" s="75" customFormat="1">
      <c r="A1374" s="177"/>
      <c r="B1374" s="268"/>
      <c r="C1374" s="146"/>
      <c r="D1374" s="91"/>
      <c r="E1374" s="59"/>
      <c r="F1374" s="59"/>
    </row>
    <row r="1375" spans="1:6" s="75" customFormat="1">
      <c r="A1375" s="177"/>
      <c r="B1375" s="268"/>
      <c r="C1375" s="146"/>
      <c r="D1375" s="91"/>
      <c r="E1375" s="59"/>
      <c r="F1375" s="59"/>
    </row>
    <row r="1376" spans="1:6" s="75" customFormat="1">
      <c r="A1376" s="177"/>
      <c r="B1376" s="268"/>
      <c r="C1376" s="146"/>
      <c r="D1376" s="91"/>
      <c r="E1376" s="59"/>
      <c r="F1376" s="59"/>
    </row>
    <row r="1377" spans="1:6" s="75" customFormat="1">
      <c r="A1377" s="177"/>
      <c r="B1377" s="268"/>
      <c r="C1377" s="146"/>
      <c r="D1377" s="91"/>
      <c r="E1377" s="59"/>
      <c r="F1377" s="59"/>
    </row>
    <row r="1378" spans="1:6" s="75" customFormat="1">
      <c r="A1378" s="177"/>
      <c r="B1378" s="268"/>
      <c r="C1378" s="146"/>
      <c r="D1378" s="91"/>
      <c r="E1378" s="59"/>
      <c r="F1378" s="59"/>
    </row>
    <row r="1379" spans="1:6" s="75" customFormat="1">
      <c r="A1379" s="177"/>
      <c r="B1379" s="268"/>
      <c r="C1379" s="146"/>
      <c r="D1379" s="91"/>
      <c r="E1379" s="59"/>
      <c r="F1379" s="59"/>
    </row>
    <row r="1380" spans="1:6" s="75" customFormat="1">
      <c r="A1380" s="177"/>
      <c r="B1380" s="268"/>
      <c r="C1380" s="146"/>
      <c r="D1380" s="91"/>
      <c r="E1380" s="59"/>
      <c r="F1380" s="59"/>
    </row>
    <row r="1381" spans="1:6" s="75" customFormat="1">
      <c r="A1381" s="177"/>
      <c r="B1381" s="268"/>
      <c r="C1381" s="146"/>
      <c r="D1381" s="91"/>
      <c r="E1381" s="59"/>
      <c r="F1381" s="59"/>
    </row>
    <row r="1382" spans="1:6" s="75" customFormat="1">
      <c r="A1382" s="177"/>
      <c r="B1382" s="268"/>
      <c r="C1382" s="146"/>
      <c r="D1382" s="91"/>
      <c r="E1382" s="59"/>
      <c r="F1382" s="59"/>
    </row>
    <row r="1383" spans="1:6" s="75" customFormat="1">
      <c r="A1383" s="177"/>
      <c r="B1383" s="268"/>
      <c r="C1383" s="146"/>
      <c r="D1383" s="91"/>
      <c r="E1383" s="59"/>
      <c r="F1383" s="59"/>
    </row>
    <row r="1384" spans="1:6" s="75" customFormat="1">
      <c r="A1384" s="177"/>
      <c r="B1384" s="268"/>
      <c r="C1384" s="146"/>
      <c r="D1384" s="91"/>
      <c r="E1384" s="59"/>
      <c r="F1384" s="59"/>
    </row>
    <row r="1385" spans="1:6" s="75" customFormat="1">
      <c r="A1385" s="177"/>
      <c r="B1385" s="268"/>
      <c r="C1385" s="146"/>
      <c r="D1385" s="91"/>
      <c r="E1385" s="59"/>
      <c r="F1385" s="59"/>
    </row>
    <row r="1386" spans="1:6" s="75" customFormat="1">
      <c r="A1386" s="177"/>
      <c r="B1386" s="268"/>
      <c r="C1386" s="146"/>
      <c r="D1386" s="91"/>
      <c r="E1386" s="59"/>
      <c r="F1386" s="59"/>
    </row>
    <row r="1387" spans="1:6" s="75" customFormat="1">
      <c r="A1387" s="177"/>
      <c r="B1387" s="268"/>
      <c r="C1387" s="146"/>
      <c r="D1387" s="91"/>
      <c r="E1387" s="59"/>
      <c r="F1387" s="59"/>
    </row>
    <row r="1388" spans="1:6" s="75" customFormat="1">
      <c r="A1388" s="177"/>
      <c r="B1388" s="268"/>
      <c r="C1388" s="146"/>
      <c r="D1388" s="91"/>
      <c r="E1388" s="59"/>
      <c r="F1388" s="59"/>
    </row>
    <row r="1389" spans="1:6" s="75" customFormat="1">
      <c r="A1389" s="177"/>
      <c r="B1389" s="268"/>
      <c r="C1389" s="146"/>
      <c r="D1389" s="91"/>
      <c r="E1389" s="59"/>
      <c r="F1389" s="59"/>
    </row>
    <row r="1390" spans="1:6" s="75" customFormat="1">
      <c r="A1390" s="177"/>
      <c r="B1390" s="268"/>
      <c r="C1390" s="146"/>
      <c r="D1390" s="91"/>
      <c r="E1390" s="59"/>
      <c r="F1390" s="59"/>
    </row>
    <row r="1391" spans="1:6" s="75" customFormat="1">
      <c r="A1391" s="177"/>
      <c r="B1391" s="268"/>
      <c r="C1391" s="146"/>
      <c r="D1391" s="91"/>
      <c r="E1391" s="59"/>
      <c r="F1391" s="59"/>
    </row>
    <row r="1392" spans="1:6" s="75" customFormat="1">
      <c r="A1392" s="177"/>
      <c r="B1392" s="268"/>
      <c r="C1392" s="146"/>
      <c r="D1392" s="91"/>
      <c r="E1392" s="59"/>
      <c r="F1392" s="59"/>
    </row>
    <row r="1393" spans="1:6" s="75" customFormat="1">
      <c r="A1393" s="177"/>
      <c r="B1393" s="268"/>
      <c r="C1393" s="146"/>
      <c r="D1393" s="91"/>
      <c r="E1393" s="59"/>
      <c r="F1393" s="59"/>
    </row>
    <row r="1394" spans="1:6" s="75" customFormat="1">
      <c r="A1394" s="177"/>
      <c r="B1394" s="268"/>
      <c r="C1394" s="146"/>
      <c r="D1394" s="91"/>
      <c r="E1394" s="59"/>
      <c r="F1394" s="59"/>
    </row>
    <row r="1395" spans="1:6" s="75" customFormat="1">
      <c r="A1395" s="177"/>
      <c r="B1395" s="268"/>
      <c r="C1395" s="146"/>
      <c r="D1395" s="91"/>
      <c r="E1395" s="59"/>
      <c r="F1395" s="59"/>
    </row>
    <row r="1396" spans="1:6" s="75" customFormat="1">
      <c r="A1396" s="177"/>
      <c r="B1396" s="268"/>
      <c r="C1396" s="146"/>
      <c r="D1396" s="91"/>
      <c r="E1396" s="59"/>
      <c r="F1396" s="59"/>
    </row>
    <row r="1397" spans="1:6" s="75" customFormat="1">
      <c r="A1397" s="177"/>
      <c r="B1397" s="268"/>
      <c r="C1397" s="146"/>
      <c r="D1397" s="91"/>
      <c r="E1397" s="59"/>
      <c r="F1397" s="59"/>
    </row>
    <row r="1398" spans="1:6" s="75" customFormat="1">
      <c r="A1398" s="177"/>
      <c r="B1398" s="268"/>
      <c r="C1398" s="146"/>
      <c r="D1398" s="91"/>
      <c r="E1398" s="59"/>
      <c r="F1398" s="59"/>
    </row>
    <row r="1399" spans="1:6" s="75" customFormat="1">
      <c r="A1399" s="177"/>
      <c r="B1399" s="268"/>
      <c r="C1399" s="146"/>
      <c r="D1399" s="91"/>
      <c r="E1399" s="59"/>
      <c r="F1399" s="59"/>
    </row>
    <row r="1400" spans="1:6" s="75" customFormat="1">
      <c r="A1400" s="177"/>
      <c r="B1400" s="268"/>
      <c r="C1400" s="146"/>
      <c r="D1400" s="91"/>
      <c r="E1400" s="59"/>
      <c r="F1400" s="59"/>
    </row>
    <row r="1401" spans="1:6" s="75" customFormat="1">
      <c r="A1401" s="177"/>
      <c r="B1401" s="268"/>
      <c r="C1401" s="146"/>
      <c r="D1401" s="91"/>
      <c r="E1401" s="59"/>
      <c r="F1401" s="59"/>
    </row>
    <row r="1402" spans="1:6" s="75" customFormat="1">
      <c r="A1402" s="177"/>
      <c r="B1402" s="268"/>
      <c r="C1402" s="146"/>
      <c r="D1402" s="91"/>
      <c r="E1402" s="59"/>
      <c r="F1402" s="59"/>
    </row>
    <row r="1403" spans="1:6" s="75" customFormat="1">
      <c r="A1403" s="177"/>
      <c r="B1403" s="268"/>
      <c r="C1403" s="146"/>
      <c r="D1403" s="91"/>
      <c r="E1403" s="59"/>
      <c r="F1403" s="59"/>
    </row>
    <row r="1404" spans="1:6" s="75" customFormat="1">
      <c r="A1404" s="177"/>
      <c r="B1404" s="268"/>
      <c r="C1404" s="146"/>
      <c r="D1404" s="91"/>
      <c r="E1404" s="59"/>
      <c r="F1404" s="59"/>
    </row>
    <row r="1405" spans="1:6" s="75" customFormat="1">
      <c r="A1405" s="177"/>
      <c r="B1405" s="268"/>
      <c r="C1405" s="146"/>
      <c r="D1405" s="91"/>
      <c r="E1405" s="59"/>
      <c r="F1405" s="59"/>
    </row>
    <row r="1406" spans="1:6" s="75" customFormat="1">
      <c r="A1406" s="177"/>
      <c r="B1406" s="268"/>
      <c r="C1406" s="146"/>
      <c r="D1406" s="91"/>
      <c r="E1406" s="59"/>
      <c r="F1406" s="59"/>
    </row>
    <row r="1407" spans="1:6" s="75" customFormat="1">
      <c r="A1407" s="177"/>
      <c r="B1407" s="268"/>
      <c r="C1407" s="146"/>
      <c r="D1407" s="91"/>
      <c r="E1407" s="59"/>
      <c r="F1407" s="59"/>
    </row>
    <row r="1408" spans="1:6" s="75" customFormat="1">
      <c r="A1408" s="177"/>
      <c r="B1408" s="268"/>
      <c r="C1408" s="146"/>
      <c r="D1408" s="91"/>
      <c r="E1408" s="59"/>
      <c r="F1408" s="59"/>
    </row>
    <row r="1409" spans="1:6" s="75" customFormat="1">
      <c r="A1409" s="177"/>
      <c r="B1409" s="268"/>
      <c r="C1409" s="146"/>
      <c r="D1409" s="91"/>
      <c r="E1409" s="59"/>
      <c r="F1409" s="59"/>
    </row>
    <row r="1410" spans="1:6" s="75" customFormat="1">
      <c r="A1410" s="177"/>
      <c r="B1410" s="268"/>
      <c r="C1410" s="146"/>
      <c r="D1410" s="91"/>
      <c r="E1410" s="59"/>
      <c r="F1410" s="59"/>
    </row>
    <row r="1411" spans="1:6" s="75" customFormat="1">
      <c r="A1411" s="177"/>
      <c r="B1411" s="268"/>
      <c r="C1411" s="146"/>
      <c r="D1411" s="91"/>
      <c r="E1411" s="59"/>
      <c r="F1411" s="59"/>
    </row>
    <row r="1412" spans="1:6" s="75" customFormat="1">
      <c r="A1412" s="177"/>
      <c r="B1412" s="268"/>
      <c r="C1412" s="146"/>
      <c r="D1412" s="91"/>
      <c r="E1412" s="59"/>
      <c r="F1412" s="59"/>
    </row>
    <row r="1413" spans="1:6" s="75" customFormat="1">
      <c r="A1413" s="177"/>
      <c r="B1413" s="268"/>
      <c r="C1413" s="146"/>
      <c r="D1413" s="91"/>
      <c r="E1413" s="59"/>
      <c r="F1413" s="59"/>
    </row>
    <row r="1414" spans="1:6" s="75" customFormat="1">
      <c r="A1414" s="177"/>
      <c r="B1414" s="268"/>
      <c r="C1414" s="146"/>
      <c r="D1414" s="91"/>
      <c r="E1414" s="59"/>
      <c r="F1414" s="59"/>
    </row>
    <row r="1415" spans="1:6" s="75" customFormat="1">
      <c r="A1415" s="177"/>
      <c r="B1415" s="268"/>
      <c r="C1415" s="146"/>
      <c r="D1415" s="91"/>
      <c r="E1415" s="59"/>
      <c r="F1415" s="59"/>
    </row>
    <row r="1416" spans="1:6" s="75" customFormat="1">
      <c r="A1416" s="177"/>
      <c r="B1416" s="268"/>
      <c r="C1416" s="146"/>
      <c r="D1416" s="91"/>
      <c r="E1416" s="59"/>
      <c r="F1416" s="59"/>
    </row>
    <row r="1417" spans="1:6" s="75" customFormat="1">
      <c r="A1417" s="177"/>
      <c r="B1417" s="268"/>
      <c r="C1417" s="146"/>
      <c r="D1417" s="91"/>
      <c r="E1417" s="59"/>
      <c r="F1417" s="59"/>
    </row>
    <row r="1418" spans="1:6" s="75" customFormat="1">
      <c r="A1418" s="177"/>
      <c r="B1418" s="268"/>
      <c r="C1418" s="146"/>
      <c r="D1418" s="91"/>
      <c r="E1418" s="59"/>
      <c r="F1418" s="59"/>
    </row>
    <row r="1419" spans="1:6" s="75" customFormat="1">
      <c r="A1419" s="177"/>
      <c r="B1419" s="268"/>
      <c r="C1419" s="146"/>
      <c r="D1419" s="91"/>
      <c r="E1419" s="59"/>
      <c r="F1419" s="59"/>
    </row>
    <row r="1420" spans="1:6" s="75" customFormat="1">
      <c r="A1420" s="177"/>
      <c r="B1420" s="268"/>
      <c r="C1420" s="146"/>
      <c r="D1420" s="91"/>
      <c r="E1420" s="59"/>
      <c r="F1420" s="59"/>
    </row>
    <row r="1421" spans="1:6" s="75" customFormat="1">
      <c r="A1421" s="177"/>
      <c r="B1421" s="268"/>
      <c r="C1421" s="146"/>
      <c r="D1421" s="91"/>
      <c r="E1421" s="59"/>
      <c r="F1421" s="59"/>
    </row>
    <row r="1422" spans="1:6" s="75" customFormat="1">
      <c r="A1422" s="177"/>
      <c r="B1422" s="268"/>
      <c r="C1422" s="146"/>
      <c r="D1422" s="91"/>
      <c r="E1422" s="59"/>
      <c r="F1422" s="59"/>
    </row>
    <row r="1423" spans="1:6" s="75" customFormat="1">
      <c r="A1423" s="177"/>
      <c r="B1423" s="268"/>
      <c r="C1423" s="146"/>
      <c r="D1423" s="91"/>
      <c r="E1423" s="59"/>
      <c r="F1423" s="59"/>
    </row>
    <row r="1424" spans="1:6" s="75" customFormat="1">
      <c r="A1424" s="177"/>
      <c r="B1424" s="268"/>
      <c r="C1424" s="146"/>
      <c r="D1424" s="91"/>
      <c r="E1424" s="59"/>
      <c r="F1424" s="59"/>
    </row>
    <row r="1425" spans="1:6" s="75" customFormat="1">
      <c r="A1425" s="177"/>
      <c r="B1425" s="268"/>
      <c r="C1425" s="146"/>
      <c r="D1425" s="91"/>
      <c r="E1425" s="59"/>
      <c r="F1425" s="59"/>
    </row>
    <row r="1426" spans="1:6" s="75" customFormat="1">
      <c r="A1426" s="177"/>
      <c r="B1426" s="268"/>
      <c r="C1426" s="146"/>
      <c r="D1426" s="91"/>
      <c r="E1426" s="59"/>
      <c r="F1426" s="59"/>
    </row>
    <row r="1427" spans="1:6" s="75" customFormat="1">
      <c r="A1427" s="177"/>
      <c r="B1427" s="268"/>
      <c r="C1427" s="146"/>
      <c r="D1427" s="91"/>
      <c r="E1427" s="59"/>
      <c r="F1427" s="59"/>
    </row>
    <row r="1428" spans="1:6" s="75" customFormat="1">
      <c r="A1428" s="177"/>
      <c r="B1428" s="268"/>
      <c r="C1428" s="146"/>
      <c r="D1428" s="91"/>
      <c r="E1428" s="59"/>
      <c r="F1428" s="59"/>
    </row>
    <row r="1429" spans="1:6" s="75" customFormat="1">
      <c r="A1429" s="177"/>
      <c r="B1429" s="268"/>
      <c r="C1429" s="146"/>
      <c r="D1429" s="91"/>
      <c r="E1429" s="59"/>
      <c r="F1429" s="59"/>
    </row>
    <row r="1430" spans="1:6" s="75" customFormat="1">
      <c r="A1430" s="177"/>
      <c r="B1430" s="268"/>
      <c r="C1430" s="146"/>
      <c r="D1430" s="91"/>
      <c r="E1430" s="59"/>
      <c r="F1430" s="59"/>
    </row>
    <row r="1431" spans="1:6" s="75" customFormat="1">
      <c r="A1431" s="177"/>
      <c r="B1431" s="268"/>
      <c r="C1431" s="146"/>
      <c r="D1431" s="91"/>
      <c r="E1431" s="59"/>
      <c r="F1431" s="59"/>
    </row>
    <row r="1432" spans="1:6" s="75" customFormat="1">
      <c r="A1432" s="177"/>
      <c r="B1432" s="268"/>
      <c r="C1432" s="146"/>
      <c r="D1432" s="91"/>
      <c r="E1432" s="59"/>
      <c r="F1432" s="59"/>
    </row>
    <row r="1433" spans="1:6" s="75" customFormat="1">
      <c r="A1433" s="177"/>
      <c r="B1433" s="268"/>
      <c r="C1433" s="146"/>
      <c r="D1433" s="91"/>
      <c r="E1433" s="59"/>
      <c r="F1433" s="59"/>
    </row>
    <row r="1434" spans="1:6" s="75" customFormat="1">
      <c r="A1434" s="177"/>
      <c r="B1434" s="268"/>
      <c r="C1434" s="146"/>
      <c r="D1434" s="91"/>
      <c r="E1434" s="59"/>
      <c r="F1434" s="59"/>
    </row>
    <row r="1435" spans="1:6" s="75" customFormat="1">
      <c r="A1435" s="177"/>
      <c r="B1435" s="268"/>
      <c r="C1435" s="146"/>
      <c r="D1435" s="91"/>
      <c r="E1435" s="59"/>
      <c r="F1435" s="59"/>
    </row>
    <row r="1436" spans="1:6" s="75" customFormat="1">
      <c r="A1436" s="177"/>
      <c r="B1436" s="268"/>
      <c r="C1436" s="146"/>
      <c r="D1436" s="91"/>
      <c r="E1436" s="59"/>
      <c r="F1436" s="59"/>
    </row>
    <row r="1437" spans="1:6" s="75" customFormat="1">
      <c r="A1437" s="177"/>
      <c r="B1437" s="268"/>
      <c r="C1437" s="146"/>
      <c r="D1437" s="91"/>
      <c r="E1437" s="59"/>
      <c r="F1437" s="59"/>
    </row>
    <row r="1438" spans="1:6" s="75" customFormat="1">
      <c r="A1438" s="177"/>
      <c r="B1438" s="268"/>
      <c r="C1438" s="146"/>
      <c r="D1438" s="91"/>
      <c r="E1438" s="59"/>
      <c r="F1438" s="59"/>
    </row>
    <row r="1439" spans="1:6" s="75" customFormat="1">
      <c r="A1439" s="177"/>
      <c r="B1439" s="268"/>
      <c r="C1439" s="146"/>
      <c r="D1439" s="91"/>
      <c r="E1439" s="59"/>
      <c r="F1439" s="59"/>
    </row>
    <row r="1440" spans="1:6" s="75" customFormat="1">
      <c r="A1440" s="177"/>
      <c r="B1440" s="268"/>
      <c r="C1440" s="146"/>
      <c r="D1440" s="91"/>
      <c r="E1440" s="59"/>
      <c r="F1440" s="59"/>
    </row>
    <row r="1441" spans="1:6" s="75" customFormat="1">
      <c r="A1441" s="177"/>
      <c r="B1441" s="268"/>
      <c r="C1441" s="146"/>
      <c r="D1441" s="91"/>
      <c r="E1441" s="59"/>
      <c r="F1441" s="59"/>
    </row>
    <row r="1442" spans="1:6" s="75" customFormat="1">
      <c r="A1442" s="177"/>
      <c r="B1442" s="268"/>
      <c r="C1442" s="146"/>
      <c r="D1442" s="91"/>
      <c r="E1442" s="59"/>
      <c r="F1442" s="59"/>
    </row>
    <row r="1443" spans="1:6" s="75" customFormat="1">
      <c r="A1443" s="177"/>
      <c r="B1443" s="268"/>
      <c r="C1443" s="146"/>
      <c r="D1443" s="91"/>
      <c r="E1443" s="59"/>
      <c r="F1443" s="59"/>
    </row>
    <row r="1444" spans="1:6" s="75" customFormat="1">
      <c r="A1444" s="177"/>
      <c r="B1444" s="268"/>
      <c r="C1444" s="146"/>
      <c r="D1444" s="91"/>
      <c r="E1444" s="59"/>
      <c r="F1444" s="59"/>
    </row>
    <row r="1445" spans="1:6" s="75" customFormat="1">
      <c r="A1445" s="177"/>
      <c r="B1445" s="268"/>
      <c r="C1445" s="146"/>
      <c r="D1445" s="91"/>
      <c r="E1445" s="59"/>
      <c r="F1445" s="59"/>
    </row>
    <row r="1446" spans="1:6" s="75" customFormat="1">
      <c r="A1446" s="177"/>
      <c r="B1446" s="268"/>
      <c r="C1446" s="146"/>
      <c r="D1446" s="91"/>
      <c r="E1446" s="59"/>
      <c r="F1446" s="59"/>
    </row>
    <row r="1447" spans="1:6" s="75" customFormat="1">
      <c r="A1447" s="177"/>
      <c r="B1447" s="268"/>
      <c r="C1447" s="146"/>
      <c r="D1447" s="91"/>
      <c r="E1447" s="59"/>
      <c r="F1447" s="59"/>
    </row>
    <row r="1448" spans="1:6" s="75" customFormat="1">
      <c r="A1448" s="177"/>
      <c r="B1448" s="268"/>
      <c r="C1448" s="146"/>
      <c r="D1448" s="91"/>
      <c r="E1448" s="59"/>
      <c r="F1448" s="59"/>
    </row>
    <row r="1449" spans="1:6" s="75" customFormat="1">
      <c r="A1449" s="177"/>
      <c r="B1449" s="268"/>
      <c r="C1449" s="146"/>
      <c r="D1449" s="91"/>
      <c r="E1449" s="59"/>
      <c r="F1449" s="59"/>
    </row>
    <row r="1450" spans="1:6" s="75" customFormat="1">
      <c r="A1450" s="177"/>
      <c r="B1450" s="268"/>
      <c r="C1450" s="146"/>
      <c r="D1450" s="91"/>
      <c r="E1450" s="59"/>
      <c r="F1450" s="59"/>
    </row>
    <row r="1451" spans="1:6" s="75" customFormat="1">
      <c r="A1451" s="177"/>
      <c r="B1451" s="268"/>
      <c r="C1451" s="146"/>
      <c r="D1451" s="91"/>
      <c r="E1451" s="59"/>
      <c r="F1451" s="59"/>
    </row>
    <row r="1452" spans="1:6" s="75" customFormat="1">
      <c r="A1452" s="177"/>
      <c r="B1452" s="268"/>
      <c r="C1452" s="146"/>
      <c r="D1452" s="91"/>
      <c r="E1452" s="59"/>
      <c r="F1452" s="59"/>
    </row>
    <row r="1453" spans="1:6" s="75" customFormat="1">
      <c r="A1453" s="177"/>
      <c r="B1453" s="268"/>
      <c r="C1453" s="146"/>
      <c r="D1453" s="91"/>
      <c r="E1453" s="59"/>
      <c r="F1453" s="59"/>
    </row>
    <row r="1454" spans="1:6" s="75" customFormat="1">
      <c r="A1454" s="177"/>
      <c r="B1454" s="268"/>
      <c r="C1454" s="146"/>
      <c r="D1454" s="91"/>
      <c r="E1454" s="59"/>
      <c r="F1454" s="59"/>
    </row>
    <row r="1455" spans="1:6" s="75" customFormat="1">
      <c r="A1455" s="177"/>
      <c r="B1455" s="268"/>
      <c r="C1455" s="146"/>
      <c r="D1455" s="91"/>
      <c r="E1455" s="59"/>
      <c r="F1455" s="59"/>
    </row>
    <row r="1456" spans="1:6" s="75" customFormat="1">
      <c r="A1456" s="177"/>
      <c r="B1456" s="268"/>
      <c r="C1456" s="146"/>
      <c r="D1456" s="91"/>
      <c r="E1456" s="59"/>
      <c r="F1456" s="59"/>
    </row>
    <row r="1457" spans="1:6" s="75" customFormat="1">
      <c r="A1457" s="177"/>
      <c r="B1457" s="268"/>
      <c r="C1457" s="146"/>
      <c r="D1457" s="91"/>
      <c r="E1457" s="59"/>
      <c r="F1457" s="59"/>
    </row>
    <row r="1458" spans="1:6" s="75" customFormat="1">
      <c r="A1458" s="177"/>
      <c r="B1458" s="268"/>
      <c r="C1458" s="146"/>
      <c r="D1458" s="91"/>
      <c r="E1458" s="59"/>
      <c r="F1458" s="59"/>
    </row>
    <row r="1459" spans="1:6" s="75" customFormat="1">
      <c r="A1459" s="177"/>
      <c r="B1459" s="268"/>
      <c r="C1459" s="146"/>
      <c r="D1459" s="91"/>
      <c r="E1459" s="59"/>
      <c r="F1459" s="59"/>
    </row>
    <row r="1460" spans="1:6" s="75" customFormat="1">
      <c r="A1460" s="177"/>
      <c r="B1460" s="268"/>
      <c r="C1460" s="146"/>
      <c r="D1460" s="91"/>
      <c r="E1460" s="59"/>
      <c r="F1460" s="59"/>
    </row>
    <row r="1461" spans="1:6" s="75" customFormat="1">
      <c r="A1461" s="177"/>
      <c r="B1461" s="268"/>
      <c r="C1461" s="146"/>
      <c r="D1461" s="91"/>
      <c r="E1461" s="59"/>
      <c r="F1461" s="59"/>
    </row>
    <row r="1462" spans="1:6" s="75" customFormat="1">
      <c r="A1462" s="177"/>
      <c r="B1462" s="268"/>
      <c r="C1462" s="146"/>
      <c r="D1462" s="91"/>
      <c r="E1462" s="59"/>
      <c r="F1462" s="59"/>
    </row>
    <row r="1463" spans="1:6" s="75" customFormat="1">
      <c r="A1463" s="177"/>
      <c r="B1463" s="268"/>
      <c r="C1463" s="146"/>
      <c r="D1463" s="91"/>
      <c r="E1463" s="59"/>
      <c r="F1463" s="59"/>
    </row>
    <row r="1464" spans="1:6" s="75" customFormat="1">
      <c r="A1464" s="177"/>
      <c r="B1464" s="268"/>
      <c r="C1464" s="146"/>
      <c r="D1464" s="91"/>
      <c r="E1464" s="59"/>
      <c r="F1464" s="59"/>
    </row>
    <row r="1465" spans="1:6" s="75" customFormat="1">
      <c r="A1465" s="177"/>
      <c r="B1465" s="268"/>
      <c r="C1465" s="146"/>
      <c r="D1465" s="91"/>
      <c r="E1465" s="59"/>
      <c r="F1465" s="59"/>
    </row>
    <row r="1466" spans="1:6" s="75" customFormat="1">
      <c r="A1466" s="177"/>
      <c r="B1466" s="268"/>
      <c r="C1466" s="146"/>
      <c r="D1466" s="91"/>
      <c r="E1466" s="59"/>
      <c r="F1466" s="59"/>
    </row>
    <row r="1467" spans="1:6" s="75" customFormat="1">
      <c r="A1467" s="177"/>
      <c r="B1467" s="268"/>
      <c r="C1467" s="146"/>
      <c r="D1467" s="91"/>
      <c r="E1467" s="59"/>
      <c r="F1467" s="59"/>
    </row>
    <row r="1468" spans="1:6" s="75" customFormat="1">
      <c r="A1468" s="177"/>
      <c r="B1468" s="268"/>
      <c r="C1468" s="146"/>
      <c r="D1468" s="91"/>
      <c r="E1468" s="59"/>
      <c r="F1468" s="59"/>
    </row>
    <row r="1469" spans="1:6" s="75" customFormat="1">
      <c r="A1469" s="177"/>
      <c r="B1469" s="268"/>
      <c r="C1469" s="146"/>
      <c r="D1469" s="91"/>
      <c r="E1469" s="59"/>
      <c r="F1469" s="59"/>
    </row>
    <row r="1470" spans="1:6" s="75" customFormat="1">
      <c r="A1470" s="177"/>
      <c r="B1470" s="268"/>
      <c r="C1470" s="146"/>
      <c r="D1470" s="91"/>
      <c r="E1470" s="59"/>
      <c r="F1470" s="59"/>
    </row>
    <row r="1471" spans="1:6" s="75" customFormat="1">
      <c r="A1471" s="177"/>
      <c r="B1471" s="268"/>
      <c r="C1471" s="146"/>
      <c r="D1471" s="91"/>
      <c r="E1471" s="59"/>
      <c r="F1471" s="59"/>
    </row>
    <row r="1472" spans="1:6" s="75" customFormat="1">
      <c r="A1472" s="177"/>
      <c r="B1472" s="268"/>
      <c r="C1472" s="146"/>
      <c r="D1472" s="91"/>
      <c r="E1472" s="59"/>
      <c r="F1472" s="59"/>
    </row>
    <row r="1473" spans="1:6" s="75" customFormat="1">
      <c r="A1473" s="177"/>
      <c r="B1473" s="268"/>
      <c r="C1473" s="146"/>
      <c r="D1473" s="91"/>
      <c r="E1473" s="59"/>
      <c r="F1473" s="59"/>
    </row>
    <row r="1474" spans="1:6" s="75" customFormat="1">
      <c r="A1474" s="177"/>
      <c r="B1474" s="268"/>
      <c r="C1474" s="146"/>
      <c r="D1474" s="91"/>
      <c r="E1474" s="59"/>
      <c r="F1474" s="59"/>
    </row>
    <row r="1475" spans="1:6" s="75" customFormat="1">
      <c r="A1475" s="177"/>
      <c r="B1475" s="268"/>
      <c r="C1475" s="146"/>
      <c r="D1475" s="91"/>
      <c r="E1475" s="59"/>
      <c r="F1475" s="59"/>
    </row>
    <row r="1476" spans="1:6" s="75" customFormat="1">
      <c r="A1476" s="177"/>
      <c r="B1476" s="268"/>
      <c r="C1476" s="146"/>
      <c r="D1476" s="91"/>
      <c r="E1476" s="59"/>
      <c r="F1476" s="59"/>
    </row>
    <row r="1477" spans="1:6" s="75" customFormat="1">
      <c r="A1477" s="177"/>
      <c r="B1477" s="268"/>
      <c r="C1477" s="146"/>
      <c r="D1477" s="91"/>
      <c r="E1477" s="59"/>
      <c r="F1477" s="59"/>
    </row>
    <row r="1478" spans="1:6" s="75" customFormat="1">
      <c r="A1478" s="177"/>
      <c r="B1478" s="268"/>
      <c r="C1478" s="146"/>
      <c r="D1478" s="91"/>
      <c r="E1478" s="59"/>
      <c r="F1478" s="59"/>
    </row>
    <row r="1479" spans="1:6" s="75" customFormat="1">
      <c r="A1479" s="177"/>
      <c r="B1479" s="268"/>
      <c r="C1479" s="146"/>
      <c r="D1479" s="91"/>
      <c r="E1479" s="59"/>
      <c r="F1479" s="59"/>
    </row>
    <row r="1480" spans="1:6" s="75" customFormat="1">
      <c r="A1480" s="177"/>
      <c r="B1480" s="268"/>
      <c r="C1480" s="146"/>
      <c r="D1480" s="91"/>
      <c r="E1480" s="59"/>
      <c r="F1480" s="59"/>
    </row>
    <row r="1481" spans="1:6" s="75" customFormat="1">
      <c r="A1481" s="177"/>
      <c r="B1481" s="268"/>
      <c r="C1481" s="146"/>
      <c r="D1481" s="91"/>
      <c r="E1481" s="59"/>
      <c r="F1481" s="59"/>
    </row>
    <row r="1482" spans="1:6" s="75" customFormat="1">
      <c r="A1482" s="177"/>
      <c r="B1482" s="268"/>
      <c r="C1482" s="146"/>
      <c r="D1482" s="91"/>
      <c r="E1482" s="59"/>
      <c r="F1482" s="59"/>
    </row>
    <row r="1483" spans="1:6" s="75" customFormat="1">
      <c r="A1483" s="177"/>
      <c r="B1483" s="268"/>
      <c r="C1483" s="146"/>
      <c r="D1483" s="91"/>
      <c r="E1483" s="59"/>
      <c r="F1483" s="59"/>
    </row>
    <row r="1484" spans="1:6" s="75" customFormat="1">
      <c r="A1484" s="177"/>
      <c r="B1484" s="268"/>
      <c r="C1484" s="146"/>
      <c r="D1484" s="91"/>
      <c r="E1484" s="59"/>
      <c r="F1484" s="59"/>
    </row>
    <row r="1485" spans="1:6" s="75" customFormat="1">
      <c r="A1485" s="177"/>
      <c r="B1485" s="268"/>
      <c r="C1485" s="146"/>
      <c r="D1485" s="91"/>
      <c r="E1485" s="59"/>
      <c r="F1485" s="59"/>
    </row>
    <row r="1486" spans="1:6" s="75" customFormat="1">
      <c r="A1486" s="177"/>
      <c r="B1486" s="268"/>
      <c r="C1486" s="146"/>
      <c r="D1486" s="91"/>
      <c r="E1486" s="59"/>
      <c r="F1486" s="59"/>
    </row>
    <row r="1487" spans="1:6" s="75" customFormat="1">
      <c r="A1487" s="177"/>
      <c r="B1487" s="268"/>
      <c r="C1487" s="146"/>
      <c r="D1487" s="91"/>
      <c r="E1487" s="59"/>
      <c r="F1487" s="59"/>
    </row>
    <row r="1488" spans="1:6" s="75" customFormat="1">
      <c r="A1488" s="177"/>
      <c r="B1488" s="268"/>
      <c r="C1488" s="146"/>
      <c r="D1488" s="91"/>
      <c r="E1488" s="59"/>
      <c r="F1488" s="59"/>
    </row>
    <row r="1489" spans="1:6" s="75" customFormat="1">
      <c r="A1489" s="177"/>
      <c r="B1489" s="268"/>
      <c r="C1489" s="146"/>
      <c r="D1489" s="91"/>
      <c r="E1489" s="59"/>
      <c r="F1489" s="59"/>
    </row>
    <row r="1490" spans="1:6" s="75" customFormat="1">
      <c r="A1490" s="177"/>
      <c r="B1490" s="268"/>
      <c r="C1490" s="146"/>
      <c r="D1490" s="91"/>
      <c r="E1490" s="59"/>
      <c r="F1490" s="59"/>
    </row>
    <row r="1491" spans="1:6" s="75" customFormat="1">
      <c r="A1491" s="177"/>
      <c r="B1491" s="268"/>
      <c r="C1491" s="146"/>
      <c r="D1491" s="91"/>
      <c r="E1491" s="59"/>
      <c r="F1491" s="59"/>
    </row>
    <row r="1492" spans="1:6" s="75" customFormat="1">
      <c r="A1492" s="177"/>
      <c r="B1492" s="268"/>
      <c r="C1492" s="146"/>
      <c r="D1492" s="91"/>
      <c r="E1492" s="59"/>
      <c r="F1492" s="59"/>
    </row>
    <row r="1493" spans="1:6" s="75" customFormat="1">
      <c r="A1493" s="177"/>
      <c r="B1493" s="268"/>
      <c r="C1493" s="146"/>
      <c r="D1493" s="91"/>
      <c r="E1493" s="59"/>
      <c r="F1493" s="59"/>
    </row>
    <row r="1494" spans="1:6" s="75" customFormat="1">
      <c r="A1494" s="177"/>
      <c r="B1494" s="268"/>
      <c r="C1494" s="146"/>
      <c r="D1494" s="91"/>
      <c r="E1494" s="59"/>
      <c r="F1494" s="59"/>
    </row>
    <row r="1495" spans="1:6" s="75" customFormat="1">
      <c r="A1495" s="177"/>
      <c r="B1495" s="268"/>
      <c r="C1495" s="146"/>
      <c r="D1495" s="91"/>
      <c r="E1495" s="59"/>
      <c r="F1495" s="59"/>
    </row>
    <row r="1496" spans="1:6" s="75" customFormat="1">
      <c r="A1496" s="177"/>
      <c r="B1496" s="268"/>
      <c r="C1496" s="146"/>
      <c r="D1496" s="91"/>
      <c r="E1496" s="59"/>
      <c r="F1496" s="59"/>
    </row>
    <row r="1497" spans="1:6" s="75" customFormat="1">
      <c r="A1497" s="177"/>
      <c r="B1497" s="268"/>
      <c r="C1497" s="146"/>
      <c r="D1497" s="91"/>
      <c r="E1497" s="59"/>
      <c r="F1497" s="59"/>
    </row>
    <row r="1498" spans="1:6" s="75" customFormat="1">
      <c r="A1498" s="177"/>
      <c r="B1498" s="268"/>
      <c r="C1498" s="146"/>
      <c r="D1498" s="91"/>
      <c r="E1498" s="59"/>
      <c r="F1498" s="59"/>
    </row>
    <row r="1499" spans="1:6" s="75" customFormat="1">
      <c r="A1499" s="177"/>
      <c r="B1499" s="268"/>
      <c r="C1499" s="146"/>
      <c r="D1499" s="91"/>
      <c r="E1499" s="59"/>
      <c r="F1499" s="59"/>
    </row>
    <row r="1500" spans="1:6" s="75" customFormat="1">
      <c r="A1500" s="177"/>
      <c r="B1500" s="268"/>
      <c r="C1500" s="146"/>
      <c r="D1500" s="91"/>
      <c r="E1500" s="59"/>
      <c r="F1500" s="59"/>
    </row>
    <row r="1501" spans="1:6" s="75" customFormat="1">
      <c r="A1501" s="177"/>
      <c r="B1501" s="268"/>
      <c r="C1501" s="146"/>
      <c r="D1501" s="91"/>
      <c r="E1501" s="59"/>
      <c r="F1501" s="59"/>
    </row>
    <row r="1502" spans="1:6" s="75" customFormat="1">
      <c r="A1502" s="177"/>
      <c r="B1502" s="268"/>
      <c r="C1502" s="146"/>
      <c r="D1502" s="91"/>
      <c r="E1502" s="59"/>
      <c r="F1502" s="59"/>
    </row>
    <row r="1503" spans="1:6" s="75" customFormat="1">
      <c r="A1503" s="177"/>
      <c r="B1503" s="268"/>
      <c r="C1503" s="146"/>
      <c r="D1503" s="91"/>
      <c r="E1503" s="59"/>
      <c r="F1503" s="59"/>
    </row>
    <row r="1504" spans="1:6" s="75" customFormat="1">
      <c r="A1504" s="177"/>
      <c r="B1504" s="268"/>
      <c r="C1504" s="146"/>
      <c r="D1504" s="91"/>
      <c r="E1504" s="59"/>
      <c r="F1504" s="59"/>
    </row>
    <row r="1505" spans="1:6" s="75" customFormat="1">
      <c r="A1505" s="177"/>
      <c r="B1505" s="268"/>
      <c r="C1505" s="146"/>
      <c r="D1505" s="91"/>
      <c r="E1505" s="59"/>
      <c r="F1505" s="59"/>
    </row>
    <row r="1506" spans="1:6" s="75" customFormat="1">
      <c r="A1506" s="177"/>
      <c r="B1506" s="268"/>
      <c r="C1506" s="146"/>
      <c r="D1506" s="91"/>
      <c r="E1506" s="59"/>
      <c r="F1506" s="59"/>
    </row>
    <row r="1507" spans="1:6" s="75" customFormat="1">
      <c r="A1507" s="177"/>
      <c r="B1507" s="268"/>
      <c r="C1507" s="146"/>
      <c r="D1507" s="91"/>
      <c r="E1507" s="59"/>
      <c r="F1507" s="59"/>
    </row>
    <row r="1508" spans="1:6" s="75" customFormat="1">
      <c r="A1508" s="177"/>
      <c r="B1508" s="268"/>
      <c r="C1508" s="146"/>
      <c r="D1508" s="91"/>
      <c r="E1508" s="59"/>
      <c r="F1508" s="59"/>
    </row>
    <row r="1509" spans="1:6" s="75" customFormat="1">
      <c r="A1509" s="177"/>
      <c r="B1509" s="268"/>
      <c r="C1509" s="146"/>
      <c r="D1509" s="91"/>
      <c r="E1509" s="59"/>
      <c r="F1509" s="59"/>
    </row>
    <row r="1510" spans="1:6" s="75" customFormat="1">
      <c r="A1510" s="177"/>
      <c r="B1510" s="268"/>
      <c r="C1510" s="146"/>
      <c r="D1510" s="91"/>
      <c r="E1510" s="59"/>
      <c r="F1510" s="59"/>
    </row>
    <row r="1511" spans="1:6" s="75" customFormat="1">
      <c r="A1511" s="177"/>
      <c r="B1511" s="268"/>
      <c r="C1511" s="146"/>
      <c r="D1511" s="91"/>
      <c r="E1511" s="59"/>
      <c r="F1511" s="59"/>
    </row>
    <row r="1512" spans="1:6" s="75" customFormat="1">
      <c r="A1512" s="177"/>
      <c r="B1512" s="268"/>
      <c r="C1512" s="146"/>
      <c r="D1512" s="91"/>
      <c r="E1512" s="59"/>
      <c r="F1512" s="59"/>
    </row>
    <row r="1513" spans="1:6" s="75" customFormat="1">
      <c r="A1513" s="177"/>
      <c r="B1513" s="268"/>
      <c r="C1513" s="146"/>
      <c r="D1513" s="91"/>
      <c r="E1513" s="59"/>
      <c r="F1513" s="59"/>
    </row>
    <row r="1514" spans="1:6" s="75" customFormat="1">
      <c r="A1514" s="177"/>
      <c r="B1514" s="268"/>
      <c r="C1514" s="146"/>
      <c r="D1514" s="91"/>
      <c r="E1514" s="59"/>
      <c r="F1514" s="59"/>
    </row>
    <row r="1515" spans="1:6" s="75" customFormat="1">
      <c r="A1515" s="177"/>
      <c r="B1515" s="268"/>
      <c r="C1515" s="146"/>
      <c r="D1515" s="91"/>
      <c r="E1515" s="59"/>
      <c r="F1515" s="59"/>
    </row>
    <row r="1516" spans="1:6" s="75" customFormat="1">
      <c r="A1516" s="177"/>
      <c r="B1516" s="268"/>
      <c r="C1516" s="146"/>
      <c r="D1516" s="91"/>
      <c r="E1516" s="59"/>
      <c r="F1516" s="59"/>
    </row>
    <row r="1517" spans="1:6" s="75" customFormat="1">
      <c r="A1517" s="177"/>
      <c r="B1517" s="268"/>
      <c r="C1517" s="146"/>
      <c r="D1517" s="91"/>
      <c r="E1517" s="59"/>
      <c r="F1517" s="59"/>
    </row>
    <row r="1518" spans="1:6" s="75" customFormat="1">
      <c r="A1518" s="177"/>
      <c r="B1518" s="268"/>
      <c r="C1518" s="146"/>
      <c r="D1518" s="91"/>
      <c r="E1518" s="59"/>
      <c r="F1518" s="59"/>
    </row>
    <row r="1519" spans="1:6" s="75" customFormat="1">
      <c r="A1519" s="177"/>
      <c r="B1519" s="268"/>
      <c r="C1519" s="146"/>
      <c r="D1519" s="91"/>
      <c r="E1519" s="59"/>
      <c r="F1519" s="59"/>
    </row>
    <row r="1520" spans="1:6" s="75" customFormat="1">
      <c r="A1520" s="177"/>
      <c r="B1520" s="268"/>
      <c r="C1520" s="146"/>
      <c r="D1520" s="91"/>
      <c r="E1520" s="59"/>
      <c r="F1520" s="59"/>
    </row>
    <row r="1521" spans="1:6" s="75" customFormat="1">
      <c r="A1521" s="177"/>
      <c r="B1521" s="268"/>
      <c r="C1521" s="146"/>
      <c r="D1521" s="91"/>
      <c r="E1521" s="59"/>
      <c r="F1521" s="59"/>
    </row>
    <row r="1522" spans="1:6" s="75" customFormat="1">
      <c r="A1522" s="177"/>
      <c r="B1522" s="268"/>
      <c r="C1522" s="146"/>
      <c r="D1522" s="91"/>
      <c r="E1522" s="59"/>
      <c r="F1522" s="59"/>
    </row>
    <row r="1523" spans="1:6" s="75" customFormat="1">
      <c r="A1523" s="177"/>
      <c r="B1523" s="268"/>
      <c r="C1523" s="146"/>
      <c r="D1523" s="91"/>
      <c r="E1523" s="59"/>
      <c r="F1523" s="59"/>
    </row>
    <row r="1524" spans="1:6" s="75" customFormat="1">
      <c r="A1524" s="177"/>
      <c r="B1524" s="268"/>
      <c r="C1524" s="146"/>
      <c r="D1524" s="91"/>
      <c r="E1524" s="59"/>
      <c r="F1524" s="59"/>
    </row>
    <row r="1525" spans="1:6" s="75" customFormat="1">
      <c r="A1525" s="177"/>
      <c r="B1525" s="268"/>
      <c r="C1525" s="146"/>
      <c r="D1525" s="91"/>
      <c r="E1525" s="59"/>
      <c r="F1525" s="59"/>
    </row>
    <row r="1526" spans="1:6" s="75" customFormat="1">
      <c r="A1526" s="177"/>
      <c r="B1526" s="268"/>
      <c r="C1526" s="146"/>
      <c r="D1526" s="91"/>
      <c r="E1526" s="59"/>
      <c r="F1526" s="59"/>
    </row>
    <row r="1527" spans="1:6" s="75" customFormat="1">
      <c r="A1527" s="177"/>
      <c r="B1527" s="268"/>
      <c r="C1527" s="146"/>
      <c r="D1527" s="91"/>
      <c r="E1527" s="59"/>
      <c r="F1527" s="59"/>
    </row>
    <row r="1528" spans="1:6" s="75" customFormat="1">
      <c r="A1528" s="177"/>
      <c r="B1528" s="268"/>
      <c r="C1528" s="146"/>
      <c r="D1528" s="91"/>
      <c r="E1528" s="59"/>
      <c r="F1528" s="59"/>
    </row>
    <row r="1529" spans="1:6" s="75" customFormat="1">
      <c r="A1529" s="177"/>
      <c r="B1529" s="268"/>
      <c r="C1529" s="146"/>
      <c r="D1529" s="91"/>
      <c r="E1529" s="59"/>
      <c r="F1529" s="59"/>
    </row>
    <row r="1530" spans="1:6" s="75" customFormat="1">
      <c r="A1530" s="177"/>
      <c r="B1530" s="268"/>
      <c r="C1530" s="146"/>
      <c r="D1530" s="91"/>
      <c r="E1530" s="59"/>
      <c r="F1530" s="59"/>
    </row>
    <row r="1531" spans="1:6" s="75" customFormat="1">
      <c r="A1531" s="177"/>
      <c r="B1531" s="268"/>
      <c r="C1531" s="146"/>
      <c r="D1531" s="91"/>
      <c r="E1531" s="59"/>
      <c r="F1531" s="59"/>
    </row>
    <row r="1532" spans="1:6" s="75" customFormat="1">
      <c r="A1532" s="177"/>
      <c r="B1532" s="268"/>
      <c r="C1532" s="146"/>
      <c r="D1532" s="91"/>
      <c r="E1532" s="59"/>
      <c r="F1532" s="59"/>
    </row>
    <row r="1533" spans="1:6" s="75" customFormat="1">
      <c r="A1533" s="177"/>
      <c r="B1533" s="268"/>
      <c r="C1533" s="146"/>
      <c r="D1533" s="91"/>
      <c r="E1533" s="59"/>
      <c r="F1533" s="59"/>
    </row>
    <row r="1534" spans="1:6" s="75" customFormat="1">
      <c r="A1534" s="177"/>
      <c r="B1534" s="268"/>
      <c r="C1534" s="146"/>
      <c r="D1534" s="91"/>
      <c r="E1534" s="59"/>
      <c r="F1534" s="59"/>
    </row>
    <row r="1535" spans="1:6" s="75" customFormat="1">
      <c r="A1535" s="177"/>
      <c r="B1535" s="268"/>
      <c r="C1535" s="146"/>
      <c r="D1535" s="91"/>
      <c r="E1535" s="59"/>
      <c r="F1535" s="59"/>
    </row>
    <row r="1536" spans="1:6" s="75" customFormat="1">
      <c r="A1536" s="177"/>
      <c r="B1536" s="268"/>
      <c r="C1536" s="146"/>
      <c r="D1536" s="91"/>
      <c r="E1536" s="59"/>
      <c r="F1536" s="59"/>
    </row>
    <row r="1537" spans="1:6" s="75" customFormat="1">
      <c r="A1537" s="177"/>
      <c r="B1537" s="268"/>
      <c r="C1537" s="146"/>
      <c r="D1537" s="91"/>
      <c r="E1537" s="59"/>
      <c r="F1537" s="59"/>
    </row>
    <row r="1538" spans="1:6" s="75" customFormat="1">
      <c r="A1538" s="177"/>
      <c r="B1538" s="268"/>
      <c r="C1538" s="146"/>
      <c r="D1538" s="91"/>
      <c r="E1538" s="59"/>
      <c r="F1538" s="59"/>
    </row>
    <row r="1539" spans="1:6" s="75" customFormat="1">
      <c r="A1539" s="177"/>
      <c r="B1539" s="268"/>
      <c r="C1539" s="146"/>
      <c r="D1539" s="91"/>
      <c r="E1539" s="59"/>
      <c r="F1539" s="59"/>
    </row>
    <row r="1540" spans="1:6" s="75" customFormat="1">
      <c r="A1540" s="177"/>
      <c r="B1540" s="268"/>
      <c r="C1540" s="146"/>
      <c r="D1540" s="91"/>
      <c r="E1540" s="59"/>
      <c r="F1540" s="59"/>
    </row>
    <row r="1541" spans="1:6" s="75" customFormat="1">
      <c r="A1541" s="177"/>
      <c r="B1541" s="268"/>
      <c r="C1541" s="146"/>
      <c r="D1541" s="91"/>
      <c r="E1541" s="59"/>
      <c r="F1541" s="59"/>
    </row>
    <row r="1542" spans="1:6" s="75" customFormat="1">
      <c r="A1542" s="177"/>
      <c r="B1542" s="268"/>
      <c r="C1542" s="146"/>
      <c r="D1542" s="91"/>
      <c r="E1542" s="59"/>
      <c r="F1542" s="59"/>
    </row>
    <row r="1543" spans="1:6" s="75" customFormat="1">
      <c r="A1543" s="177"/>
      <c r="B1543" s="268"/>
      <c r="C1543" s="146"/>
      <c r="D1543" s="91"/>
      <c r="E1543" s="59"/>
      <c r="F1543" s="59"/>
    </row>
    <row r="1544" spans="1:6" s="75" customFormat="1">
      <c r="A1544" s="177"/>
      <c r="B1544" s="268"/>
      <c r="C1544" s="146"/>
      <c r="D1544" s="91"/>
      <c r="E1544" s="59"/>
      <c r="F1544" s="59"/>
    </row>
    <row r="1545" spans="1:6" s="75" customFormat="1">
      <c r="A1545" s="177"/>
      <c r="B1545" s="268"/>
      <c r="C1545" s="146"/>
      <c r="D1545" s="91"/>
      <c r="E1545" s="59"/>
      <c r="F1545" s="59"/>
    </row>
    <row r="1546" spans="1:6" s="75" customFormat="1">
      <c r="A1546" s="177"/>
      <c r="B1546" s="268"/>
      <c r="C1546" s="146"/>
      <c r="D1546" s="91"/>
      <c r="E1546" s="59"/>
      <c r="F1546" s="59"/>
    </row>
    <row r="1547" spans="1:6" s="75" customFormat="1">
      <c r="A1547" s="177"/>
      <c r="B1547" s="268"/>
      <c r="C1547" s="146"/>
      <c r="D1547" s="91"/>
      <c r="E1547" s="59"/>
      <c r="F1547" s="59"/>
    </row>
    <row r="1548" spans="1:6" s="75" customFormat="1">
      <c r="A1548" s="177"/>
      <c r="B1548" s="268"/>
      <c r="C1548" s="146"/>
      <c r="D1548" s="91"/>
      <c r="E1548" s="59"/>
      <c r="F1548" s="59"/>
    </row>
    <row r="1549" spans="1:6" s="75" customFormat="1">
      <c r="A1549" s="177"/>
      <c r="B1549" s="268"/>
      <c r="C1549" s="146"/>
      <c r="D1549" s="91"/>
      <c r="E1549" s="59"/>
      <c r="F1549" s="59"/>
    </row>
    <row r="1550" spans="1:6" s="75" customFormat="1">
      <c r="A1550" s="177"/>
      <c r="B1550" s="268"/>
      <c r="C1550" s="146"/>
      <c r="D1550" s="91"/>
      <c r="E1550" s="59"/>
      <c r="F1550" s="59"/>
    </row>
    <row r="1551" spans="1:6" s="75" customFormat="1">
      <c r="A1551" s="177"/>
      <c r="B1551" s="268"/>
      <c r="C1551" s="146"/>
      <c r="D1551" s="91"/>
      <c r="E1551" s="59"/>
      <c r="F1551" s="59"/>
    </row>
    <row r="1552" spans="1:6" s="75" customFormat="1">
      <c r="A1552" s="177"/>
      <c r="B1552" s="268"/>
      <c r="C1552" s="146"/>
      <c r="D1552" s="91"/>
      <c r="E1552" s="59"/>
      <c r="F1552" s="59"/>
    </row>
    <row r="1553" spans="1:6" s="75" customFormat="1">
      <c r="A1553" s="177"/>
      <c r="B1553" s="268"/>
      <c r="C1553" s="146"/>
      <c r="D1553" s="91"/>
      <c r="E1553" s="59"/>
      <c r="F1553" s="59"/>
    </row>
    <row r="1554" spans="1:6" s="75" customFormat="1">
      <c r="A1554" s="177"/>
      <c r="B1554" s="268"/>
      <c r="C1554" s="146"/>
      <c r="D1554" s="91"/>
      <c r="E1554" s="59"/>
      <c r="F1554" s="59"/>
    </row>
    <row r="1555" spans="1:6" s="75" customFormat="1">
      <c r="A1555" s="177"/>
      <c r="B1555" s="268"/>
      <c r="C1555" s="146"/>
      <c r="D1555" s="91"/>
      <c r="E1555" s="59"/>
      <c r="F1555" s="59"/>
    </row>
    <row r="1556" spans="1:6" s="75" customFormat="1">
      <c r="A1556" s="177"/>
      <c r="B1556" s="268"/>
      <c r="C1556" s="146"/>
      <c r="D1556" s="91"/>
      <c r="E1556" s="59"/>
      <c r="F1556" s="59"/>
    </row>
    <row r="1557" spans="1:6" s="75" customFormat="1">
      <c r="A1557" s="177"/>
      <c r="B1557" s="268"/>
      <c r="C1557" s="146"/>
      <c r="D1557" s="91"/>
      <c r="E1557" s="59"/>
      <c r="F1557" s="59"/>
    </row>
    <row r="1558" spans="1:6" s="75" customFormat="1">
      <c r="A1558" s="177"/>
      <c r="B1558" s="268"/>
      <c r="C1558" s="146"/>
      <c r="D1558" s="91"/>
      <c r="E1558" s="59"/>
      <c r="F1558" s="59"/>
    </row>
    <row r="1559" spans="1:6" s="75" customFormat="1">
      <c r="A1559" s="177"/>
      <c r="B1559" s="268"/>
      <c r="C1559" s="146"/>
      <c r="D1559" s="91"/>
      <c r="E1559" s="59"/>
      <c r="F1559" s="59"/>
    </row>
    <row r="1560" spans="1:6" s="75" customFormat="1">
      <c r="A1560" s="177"/>
      <c r="B1560" s="268"/>
      <c r="C1560" s="146"/>
      <c r="D1560" s="91"/>
      <c r="E1560" s="59"/>
      <c r="F1560" s="59"/>
    </row>
    <row r="1561" spans="1:6" s="75" customFormat="1">
      <c r="A1561" s="177"/>
      <c r="B1561" s="268"/>
      <c r="C1561" s="146"/>
      <c r="D1561" s="91"/>
      <c r="E1561" s="59"/>
      <c r="F1561" s="59"/>
    </row>
    <row r="1562" spans="1:6" s="75" customFormat="1">
      <c r="A1562" s="177"/>
      <c r="B1562" s="268"/>
      <c r="C1562" s="146"/>
      <c r="D1562" s="91"/>
      <c r="E1562" s="59"/>
      <c r="F1562" s="59"/>
    </row>
    <row r="1563" spans="1:6" s="75" customFormat="1">
      <c r="A1563" s="177"/>
      <c r="B1563" s="268"/>
      <c r="C1563" s="146"/>
      <c r="D1563" s="91"/>
      <c r="E1563" s="59"/>
      <c r="F1563" s="59"/>
    </row>
    <row r="1564" spans="1:6" s="75" customFormat="1">
      <c r="A1564" s="177"/>
      <c r="B1564" s="268"/>
      <c r="C1564" s="146"/>
      <c r="D1564" s="91"/>
      <c r="E1564" s="59"/>
      <c r="F1564" s="59"/>
    </row>
    <row r="1565" spans="1:6" s="75" customFormat="1">
      <c r="A1565" s="177"/>
      <c r="B1565" s="268"/>
      <c r="C1565" s="146"/>
      <c r="D1565" s="91"/>
      <c r="E1565" s="59"/>
      <c r="F1565" s="59"/>
    </row>
    <row r="1566" spans="1:6" s="75" customFormat="1">
      <c r="A1566" s="177"/>
      <c r="B1566" s="268"/>
      <c r="C1566" s="146"/>
      <c r="D1566" s="91"/>
      <c r="E1566" s="59"/>
      <c r="F1566" s="59"/>
    </row>
    <row r="1567" spans="1:6" s="75" customFormat="1">
      <c r="A1567" s="177"/>
      <c r="B1567" s="268"/>
      <c r="C1567" s="146"/>
      <c r="D1567" s="91"/>
      <c r="E1567" s="59"/>
      <c r="F1567" s="59"/>
    </row>
    <row r="1568" spans="1:6" s="75" customFormat="1">
      <c r="A1568" s="177"/>
      <c r="B1568" s="268"/>
      <c r="C1568" s="146"/>
      <c r="D1568" s="91"/>
      <c r="E1568" s="59"/>
      <c r="F1568" s="59"/>
    </row>
    <row r="1569" spans="1:6" s="75" customFormat="1">
      <c r="A1569" s="177"/>
      <c r="B1569" s="268"/>
      <c r="C1569" s="146"/>
      <c r="D1569" s="91"/>
      <c r="E1569" s="59"/>
      <c r="F1569" s="59"/>
    </row>
    <row r="1570" spans="1:6" s="75" customFormat="1">
      <c r="A1570" s="177"/>
      <c r="B1570" s="268"/>
      <c r="C1570" s="146"/>
      <c r="D1570" s="91"/>
      <c r="E1570" s="59"/>
      <c r="F1570" s="59"/>
    </row>
    <row r="1571" spans="1:6" s="75" customFormat="1">
      <c r="A1571" s="177"/>
      <c r="B1571" s="268"/>
      <c r="C1571" s="146"/>
      <c r="D1571" s="91"/>
      <c r="E1571" s="59"/>
      <c r="F1571" s="59"/>
    </row>
    <row r="1572" spans="1:6" s="75" customFormat="1">
      <c r="A1572" s="177"/>
      <c r="B1572" s="268"/>
      <c r="C1572" s="146"/>
      <c r="D1572" s="91"/>
      <c r="E1572" s="59"/>
      <c r="F1572" s="59"/>
    </row>
    <row r="1573" spans="1:6" s="75" customFormat="1">
      <c r="A1573" s="177"/>
      <c r="B1573" s="268"/>
      <c r="C1573" s="146"/>
      <c r="D1573" s="91"/>
      <c r="E1573" s="59"/>
      <c r="F1573" s="59"/>
    </row>
    <row r="1574" spans="1:6" s="75" customFormat="1">
      <c r="A1574" s="177"/>
      <c r="B1574" s="268"/>
      <c r="C1574" s="146"/>
      <c r="D1574" s="91"/>
      <c r="E1574" s="59"/>
      <c r="F1574" s="59"/>
    </row>
    <row r="1575" spans="1:6" s="75" customFormat="1">
      <c r="A1575" s="177"/>
      <c r="B1575" s="268"/>
      <c r="C1575" s="146"/>
      <c r="D1575" s="91"/>
      <c r="E1575" s="59"/>
      <c r="F1575" s="59"/>
    </row>
    <row r="1576" spans="1:6" s="75" customFormat="1">
      <c r="A1576" s="177"/>
      <c r="B1576" s="268"/>
      <c r="C1576" s="146"/>
      <c r="D1576" s="91"/>
      <c r="E1576" s="59"/>
      <c r="F1576" s="59"/>
    </row>
    <row r="1577" spans="1:6" s="75" customFormat="1">
      <c r="A1577" s="177"/>
      <c r="B1577" s="268"/>
      <c r="C1577" s="146"/>
      <c r="D1577" s="91"/>
      <c r="E1577" s="59"/>
      <c r="F1577" s="59"/>
    </row>
    <row r="1578" spans="1:6" s="75" customFormat="1">
      <c r="A1578" s="177"/>
      <c r="B1578" s="268"/>
      <c r="C1578" s="146"/>
      <c r="D1578" s="91"/>
      <c r="E1578" s="59"/>
      <c r="F1578" s="59"/>
    </row>
    <row r="1579" spans="1:6" s="75" customFormat="1">
      <c r="A1579" s="177"/>
      <c r="B1579" s="268"/>
      <c r="C1579" s="146"/>
      <c r="D1579" s="91"/>
      <c r="E1579" s="59"/>
      <c r="F1579" s="59"/>
    </row>
    <row r="1580" spans="1:6" s="75" customFormat="1">
      <c r="A1580" s="177"/>
      <c r="B1580" s="268"/>
      <c r="C1580" s="146"/>
      <c r="D1580" s="91"/>
      <c r="E1580" s="59"/>
      <c r="F1580" s="59"/>
    </row>
    <row r="1581" spans="1:6" s="75" customFormat="1">
      <c r="A1581" s="177"/>
      <c r="B1581" s="268"/>
      <c r="C1581" s="146"/>
      <c r="D1581" s="91"/>
      <c r="E1581" s="59"/>
      <c r="F1581" s="59"/>
    </row>
    <row r="1582" spans="1:6" s="75" customFormat="1">
      <c r="A1582" s="177"/>
      <c r="B1582" s="268"/>
      <c r="C1582" s="146"/>
      <c r="D1582" s="91"/>
      <c r="E1582" s="59"/>
      <c r="F1582" s="59"/>
    </row>
    <row r="1583" spans="1:6" s="75" customFormat="1">
      <c r="A1583" s="177"/>
      <c r="B1583" s="268"/>
      <c r="C1583" s="146"/>
      <c r="D1583" s="91"/>
      <c r="E1583" s="59"/>
      <c r="F1583" s="59"/>
    </row>
    <row r="1584" spans="1:6" s="75" customFormat="1">
      <c r="A1584" s="177"/>
      <c r="B1584" s="268"/>
      <c r="C1584" s="146"/>
      <c r="D1584" s="91"/>
      <c r="E1584" s="59"/>
      <c r="F1584" s="59"/>
    </row>
    <row r="1585" spans="1:6" s="75" customFormat="1">
      <c r="A1585" s="177"/>
      <c r="B1585" s="268"/>
      <c r="C1585" s="146"/>
      <c r="D1585" s="91"/>
      <c r="E1585" s="59"/>
      <c r="F1585" s="59"/>
    </row>
    <row r="1586" spans="1:6" s="75" customFormat="1">
      <c r="A1586" s="177"/>
      <c r="B1586" s="268"/>
      <c r="C1586" s="146"/>
      <c r="D1586" s="91"/>
      <c r="E1586" s="59"/>
      <c r="F1586" s="59"/>
    </row>
    <row r="1587" spans="1:6" s="75" customFormat="1">
      <c r="A1587" s="177"/>
      <c r="B1587" s="268"/>
      <c r="C1587" s="146"/>
      <c r="D1587" s="91"/>
      <c r="E1587" s="59"/>
      <c r="F1587" s="59"/>
    </row>
    <row r="1588" spans="1:6" s="75" customFormat="1">
      <c r="A1588" s="177"/>
      <c r="B1588" s="268"/>
      <c r="C1588" s="146"/>
      <c r="D1588" s="91"/>
      <c r="E1588" s="59"/>
      <c r="F1588" s="59"/>
    </row>
    <row r="1589" spans="1:6" s="75" customFormat="1">
      <c r="A1589" s="177"/>
      <c r="B1589" s="268"/>
      <c r="C1589" s="146"/>
      <c r="D1589" s="91"/>
      <c r="E1589" s="59"/>
      <c r="F1589" s="59"/>
    </row>
    <row r="1590" spans="1:6" s="75" customFormat="1">
      <c r="A1590" s="177"/>
      <c r="B1590" s="268"/>
      <c r="C1590" s="146"/>
      <c r="D1590" s="91"/>
      <c r="E1590" s="59"/>
      <c r="F1590" s="59"/>
    </row>
    <row r="1591" spans="1:6" s="75" customFormat="1">
      <c r="A1591" s="177"/>
      <c r="B1591" s="268"/>
      <c r="C1591" s="146"/>
      <c r="D1591" s="91"/>
      <c r="E1591" s="59"/>
      <c r="F1591" s="59"/>
    </row>
    <row r="1592" spans="1:6" s="75" customFormat="1">
      <c r="A1592" s="177"/>
      <c r="B1592" s="268"/>
      <c r="C1592" s="146"/>
      <c r="D1592" s="91"/>
      <c r="E1592" s="59"/>
      <c r="F1592" s="59"/>
    </row>
    <row r="1593" spans="1:6" s="75" customFormat="1">
      <c r="A1593" s="177"/>
      <c r="B1593" s="268"/>
      <c r="C1593" s="146"/>
      <c r="D1593" s="91"/>
      <c r="E1593" s="59"/>
      <c r="F1593" s="59"/>
    </row>
    <row r="1594" spans="1:6" s="75" customFormat="1">
      <c r="A1594" s="177"/>
      <c r="B1594" s="268"/>
      <c r="C1594" s="146"/>
      <c r="D1594" s="91"/>
      <c r="E1594" s="59"/>
      <c r="F1594" s="59"/>
    </row>
    <row r="1595" spans="1:6" s="75" customFormat="1">
      <c r="A1595" s="177"/>
      <c r="B1595" s="268"/>
      <c r="C1595" s="146"/>
      <c r="D1595" s="91"/>
      <c r="E1595" s="59"/>
      <c r="F1595" s="59"/>
    </row>
    <row r="1596" spans="1:6" s="75" customFormat="1">
      <c r="A1596" s="177"/>
      <c r="B1596" s="268"/>
      <c r="C1596" s="146"/>
      <c r="D1596" s="91"/>
      <c r="E1596" s="59"/>
      <c r="F1596" s="59"/>
    </row>
    <row r="1597" spans="1:6" s="75" customFormat="1">
      <c r="A1597" s="177"/>
      <c r="B1597" s="268"/>
      <c r="C1597" s="146"/>
      <c r="D1597" s="91"/>
      <c r="E1597" s="59"/>
      <c r="F1597" s="59"/>
    </row>
    <row r="1598" spans="1:6" s="75" customFormat="1">
      <c r="A1598" s="177"/>
      <c r="B1598" s="268"/>
      <c r="C1598" s="146"/>
      <c r="D1598" s="91"/>
      <c r="E1598" s="59"/>
      <c r="F1598" s="59"/>
    </row>
    <row r="1599" spans="1:6" s="75" customFormat="1">
      <c r="A1599" s="177"/>
      <c r="B1599" s="268"/>
      <c r="C1599" s="146"/>
      <c r="D1599" s="91"/>
      <c r="E1599" s="59"/>
      <c r="F1599" s="59"/>
    </row>
    <row r="1600" spans="1:6" s="75" customFormat="1">
      <c r="A1600" s="177"/>
      <c r="B1600" s="268"/>
      <c r="C1600" s="146"/>
      <c r="D1600" s="91"/>
      <c r="E1600" s="59"/>
      <c r="F1600" s="59"/>
    </row>
    <row r="1601" spans="1:6" s="75" customFormat="1">
      <c r="A1601" s="177"/>
      <c r="B1601" s="268"/>
      <c r="C1601" s="146"/>
      <c r="D1601" s="91"/>
      <c r="E1601" s="59"/>
      <c r="F1601" s="59"/>
    </row>
    <row r="1602" spans="1:6" s="75" customFormat="1">
      <c r="A1602" s="177"/>
      <c r="B1602" s="268"/>
      <c r="C1602" s="146"/>
      <c r="D1602" s="91"/>
      <c r="E1602" s="59"/>
      <c r="F1602" s="59"/>
    </row>
    <row r="1603" spans="1:6" s="75" customFormat="1">
      <c r="A1603" s="177"/>
      <c r="B1603" s="268"/>
      <c r="C1603" s="146"/>
      <c r="D1603" s="91"/>
      <c r="E1603" s="59"/>
      <c r="F1603" s="59"/>
    </row>
    <row r="1604" spans="1:6" s="75" customFormat="1">
      <c r="A1604" s="177"/>
      <c r="B1604" s="268"/>
      <c r="C1604" s="146"/>
      <c r="D1604" s="91"/>
      <c r="E1604" s="59"/>
      <c r="F1604" s="59"/>
    </row>
    <row r="1605" spans="1:6" s="75" customFormat="1">
      <c r="A1605" s="177"/>
      <c r="B1605" s="268"/>
      <c r="C1605" s="146"/>
      <c r="D1605" s="91"/>
      <c r="E1605" s="59"/>
      <c r="F1605" s="59"/>
    </row>
    <row r="1606" spans="1:6" s="75" customFormat="1">
      <c r="A1606" s="177"/>
      <c r="B1606" s="268"/>
      <c r="C1606" s="146"/>
      <c r="D1606" s="91"/>
      <c r="E1606" s="59"/>
      <c r="F1606" s="59"/>
    </row>
    <row r="1607" spans="1:6" s="75" customFormat="1">
      <c r="A1607" s="177"/>
      <c r="B1607" s="268"/>
      <c r="C1607" s="146"/>
      <c r="D1607" s="91"/>
      <c r="E1607" s="59"/>
      <c r="F1607" s="59"/>
    </row>
    <row r="1608" spans="1:6" s="75" customFormat="1">
      <c r="A1608" s="177"/>
      <c r="B1608" s="268"/>
      <c r="C1608" s="146"/>
      <c r="D1608" s="91"/>
      <c r="E1608" s="59"/>
      <c r="F1608" s="59"/>
    </row>
    <row r="1609" spans="1:6" s="75" customFormat="1">
      <c r="A1609" s="177"/>
      <c r="B1609" s="268"/>
      <c r="C1609" s="146"/>
      <c r="D1609" s="91"/>
      <c r="E1609" s="59"/>
      <c r="F1609" s="59"/>
    </row>
    <row r="1610" spans="1:6" s="75" customFormat="1">
      <c r="A1610" s="177"/>
      <c r="B1610" s="268"/>
      <c r="C1610" s="146"/>
      <c r="D1610" s="91"/>
      <c r="E1610" s="59"/>
      <c r="F1610" s="59"/>
    </row>
    <row r="1611" spans="1:6" s="75" customFormat="1">
      <c r="A1611" s="177"/>
      <c r="B1611" s="268"/>
      <c r="C1611" s="146"/>
      <c r="D1611" s="91"/>
      <c r="E1611" s="59"/>
      <c r="F1611" s="59"/>
    </row>
    <row r="1612" spans="1:6" s="75" customFormat="1">
      <c r="A1612" s="177"/>
      <c r="B1612" s="268"/>
      <c r="C1612" s="146"/>
      <c r="D1612" s="91"/>
      <c r="E1612" s="59"/>
      <c r="F1612" s="59"/>
    </row>
    <row r="1613" spans="1:6" s="75" customFormat="1">
      <c r="A1613" s="177"/>
      <c r="B1613" s="268"/>
      <c r="C1613" s="146"/>
      <c r="D1613" s="91"/>
      <c r="E1613" s="59"/>
      <c r="F1613" s="59"/>
    </row>
    <row r="1614" spans="1:6" s="75" customFormat="1">
      <c r="A1614" s="177"/>
      <c r="B1614" s="268"/>
      <c r="C1614" s="146"/>
      <c r="D1614" s="91"/>
      <c r="E1614" s="59"/>
      <c r="F1614" s="59"/>
    </row>
    <row r="1615" spans="1:6" s="75" customFormat="1">
      <c r="A1615" s="177"/>
      <c r="B1615" s="268"/>
      <c r="C1615" s="146"/>
      <c r="D1615" s="91"/>
      <c r="E1615" s="59"/>
      <c r="F1615" s="59"/>
    </row>
    <row r="1616" spans="1:6" s="75" customFormat="1">
      <c r="A1616" s="177"/>
      <c r="B1616" s="268"/>
      <c r="C1616" s="146"/>
      <c r="D1616" s="91"/>
      <c r="E1616" s="59"/>
      <c r="F1616" s="59"/>
    </row>
    <row r="1617" spans="1:6" s="75" customFormat="1">
      <c r="A1617" s="177"/>
      <c r="B1617" s="268"/>
      <c r="C1617" s="146"/>
      <c r="D1617" s="91"/>
      <c r="E1617" s="59"/>
      <c r="F1617" s="59"/>
    </row>
    <row r="1618" spans="1:6" s="75" customFormat="1">
      <c r="A1618" s="177"/>
      <c r="B1618" s="268"/>
      <c r="C1618" s="146"/>
      <c r="D1618" s="91"/>
      <c r="E1618" s="59"/>
      <c r="F1618" s="59"/>
    </row>
    <row r="1619" spans="1:6" s="75" customFormat="1">
      <c r="A1619" s="177"/>
      <c r="B1619" s="268"/>
      <c r="C1619" s="146"/>
      <c r="D1619" s="91"/>
      <c r="E1619" s="59"/>
      <c r="F1619" s="59"/>
    </row>
    <row r="1620" spans="1:6" s="75" customFormat="1">
      <c r="A1620" s="177"/>
      <c r="B1620" s="268"/>
      <c r="C1620" s="146"/>
      <c r="D1620" s="91"/>
      <c r="E1620" s="59"/>
      <c r="F1620" s="59"/>
    </row>
    <row r="1621" spans="1:6" s="75" customFormat="1">
      <c r="A1621" s="177"/>
      <c r="B1621" s="268"/>
      <c r="C1621" s="146"/>
      <c r="D1621" s="91"/>
      <c r="E1621" s="59"/>
      <c r="F1621" s="59"/>
    </row>
    <row r="1622" spans="1:6" s="75" customFormat="1">
      <c r="A1622" s="177"/>
      <c r="B1622" s="268"/>
      <c r="C1622" s="146"/>
      <c r="D1622" s="91"/>
      <c r="E1622" s="59"/>
      <c r="F1622" s="59"/>
    </row>
    <row r="1623" spans="1:6" s="75" customFormat="1">
      <c r="A1623" s="177"/>
      <c r="B1623" s="268"/>
      <c r="C1623" s="146"/>
      <c r="D1623" s="91"/>
      <c r="E1623" s="59"/>
      <c r="F1623" s="59"/>
    </row>
    <row r="1624" spans="1:6" s="75" customFormat="1">
      <c r="A1624" s="177"/>
      <c r="B1624" s="268"/>
      <c r="C1624" s="146"/>
      <c r="D1624" s="91"/>
      <c r="E1624" s="59"/>
      <c r="F1624" s="59"/>
    </row>
    <row r="1625" spans="1:6" s="75" customFormat="1">
      <c r="A1625" s="177"/>
      <c r="B1625" s="268"/>
      <c r="C1625" s="146"/>
      <c r="D1625" s="91"/>
      <c r="E1625" s="59"/>
      <c r="F1625" s="59"/>
    </row>
    <row r="1626" spans="1:6" s="75" customFormat="1">
      <c r="A1626" s="177"/>
      <c r="B1626" s="268"/>
      <c r="C1626" s="146"/>
      <c r="D1626" s="91"/>
      <c r="E1626" s="59"/>
      <c r="F1626" s="59"/>
    </row>
    <row r="1627" spans="1:6" s="75" customFormat="1">
      <c r="A1627" s="177"/>
      <c r="B1627" s="268"/>
      <c r="C1627" s="146"/>
      <c r="D1627" s="91"/>
      <c r="E1627" s="59"/>
      <c r="F1627" s="59"/>
    </row>
    <row r="1628" spans="1:6" s="75" customFormat="1">
      <c r="A1628" s="177"/>
      <c r="B1628" s="268"/>
      <c r="C1628" s="146"/>
      <c r="D1628" s="91"/>
      <c r="E1628" s="59"/>
      <c r="F1628" s="59"/>
    </row>
    <row r="1629" spans="1:6" s="75" customFormat="1">
      <c r="A1629" s="177"/>
      <c r="B1629" s="268"/>
      <c r="C1629" s="146"/>
      <c r="D1629" s="91"/>
      <c r="E1629" s="59"/>
      <c r="F1629" s="59"/>
    </row>
    <row r="1630" spans="1:6" s="75" customFormat="1">
      <c r="A1630" s="177"/>
      <c r="B1630" s="268"/>
      <c r="C1630" s="146"/>
      <c r="D1630" s="91"/>
      <c r="E1630" s="59"/>
      <c r="F1630" s="59"/>
    </row>
    <row r="1631" spans="1:6" s="75" customFormat="1">
      <c r="A1631" s="177"/>
      <c r="B1631" s="268"/>
      <c r="C1631" s="146"/>
      <c r="D1631" s="91"/>
      <c r="E1631" s="59"/>
      <c r="F1631" s="59"/>
    </row>
    <row r="1632" spans="1:6" s="75" customFormat="1">
      <c r="A1632" s="177"/>
      <c r="B1632" s="268"/>
      <c r="C1632" s="146"/>
      <c r="D1632" s="91"/>
      <c r="E1632" s="59"/>
      <c r="F1632" s="59"/>
    </row>
    <row r="1633" spans="1:6" s="75" customFormat="1">
      <c r="A1633" s="177"/>
      <c r="B1633" s="268"/>
      <c r="C1633" s="146"/>
      <c r="D1633" s="91"/>
      <c r="E1633" s="59"/>
      <c r="F1633" s="59"/>
    </row>
    <row r="1634" spans="1:6" s="75" customFormat="1">
      <c r="A1634" s="177"/>
      <c r="B1634" s="268"/>
      <c r="C1634" s="146"/>
      <c r="D1634" s="91"/>
      <c r="E1634" s="59"/>
      <c r="F1634" s="59"/>
    </row>
    <row r="1635" spans="1:6" s="75" customFormat="1">
      <c r="A1635" s="177"/>
      <c r="B1635" s="268"/>
      <c r="C1635" s="146"/>
      <c r="D1635" s="91"/>
      <c r="E1635" s="59"/>
      <c r="F1635" s="59"/>
    </row>
    <row r="1636" spans="1:6" s="75" customFormat="1">
      <c r="A1636" s="177"/>
      <c r="B1636" s="268"/>
      <c r="C1636" s="146"/>
      <c r="D1636" s="91"/>
      <c r="E1636" s="59"/>
      <c r="F1636" s="59"/>
    </row>
    <row r="1637" spans="1:6" s="75" customFormat="1">
      <c r="A1637" s="177"/>
      <c r="B1637" s="268"/>
      <c r="C1637" s="146"/>
      <c r="D1637" s="91"/>
      <c r="E1637" s="59"/>
      <c r="F1637" s="59"/>
    </row>
    <row r="1638" spans="1:6" s="75" customFormat="1">
      <c r="A1638" s="177"/>
      <c r="B1638" s="268"/>
      <c r="C1638" s="146"/>
      <c r="D1638" s="91"/>
      <c r="E1638" s="59"/>
      <c r="F1638" s="59"/>
    </row>
    <row r="1639" spans="1:6" s="75" customFormat="1">
      <c r="A1639" s="177"/>
      <c r="B1639" s="268"/>
      <c r="C1639" s="146"/>
      <c r="D1639" s="91"/>
      <c r="E1639" s="59"/>
      <c r="F1639" s="59"/>
    </row>
    <row r="1640" spans="1:6" s="75" customFormat="1">
      <c r="A1640" s="177"/>
      <c r="B1640" s="268"/>
      <c r="C1640" s="146"/>
      <c r="D1640" s="91"/>
      <c r="E1640" s="59"/>
      <c r="F1640" s="59"/>
    </row>
    <row r="1641" spans="1:6" s="75" customFormat="1">
      <c r="A1641" s="177"/>
      <c r="B1641" s="268"/>
      <c r="C1641" s="146"/>
      <c r="D1641" s="91"/>
      <c r="E1641" s="59"/>
      <c r="F1641" s="59"/>
    </row>
    <row r="1642" spans="1:6" s="75" customFormat="1">
      <c r="A1642" s="177"/>
      <c r="B1642" s="268"/>
      <c r="C1642" s="146"/>
      <c r="D1642" s="91"/>
      <c r="E1642" s="59"/>
      <c r="F1642" s="59"/>
    </row>
    <row r="1643" spans="1:6" s="75" customFormat="1">
      <c r="A1643" s="177"/>
      <c r="B1643" s="268"/>
      <c r="C1643" s="146"/>
      <c r="D1643" s="91"/>
      <c r="E1643" s="59"/>
      <c r="F1643" s="59"/>
    </row>
    <row r="1644" spans="1:6" s="75" customFormat="1">
      <c r="A1644" s="177"/>
      <c r="B1644" s="268"/>
      <c r="C1644" s="146"/>
      <c r="D1644" s="91"/>
      <c r="E1644" s="59"/>
      <c r="F1644" s="59"/>
    </row>
    <row r="1645" spans="1:6" s="75" customFormat="1">
      <c r="A1645" s="177"/>
      <c r="B1645" s="268"/>
      <c r="C1645" s="146"/>
      <c r="D1645" s="91"/>
      <c r="E1645" s="59"/>
      <c r="F1645" s="59"/>
    </row>
    <row r="1646" spans="1:6" s="75" customFormat="1">
      <c r="A1646" s="177"/>
      <c r="B1646" s="268"/>
      <c r="C1646" s="146"/>
      <c r="D1646" s="91"/>
      <c r="E1646" s="59"/>
      <c r="F1646" s="59"/>
    </row>
    <row r="1647" spans="1:6" s="75" customFormat="1">
      <c r="A1647" s="177"/>
      <c r="B1647" s="268"/>
      <c r="C1647" s="146"/>
      <c r="D1647" s="91"/>
      <c r="E1647" s="59"/>
      <c r="F1647" s="59"/>
    </row>
    <row r="1648" spans="1:6" s="75" customFormat="1">
      <c r="A1648" s="177"/>
      <c r="B1648" s="268"/>
      <c r="C1648" s="146"/>
      <c r="D1648" s="91"/>
      <c r="E1648" s="59"/>
      <c r="F1648" s="59"/>
    </row>
    <row r="1649" spans="1:9" s="75" customFormat="1">
      <c r="A1649" s="177"/>
      <c r="B1649" s="268"/>
      <c r="C1649" s="146"/>
      <c r="D1649" s="91"/>
      <c r="E1649" s="59"/>
      <c r="F1649" s="59"/>
    </row>
    <row r="1650" spans="1:9" s="75" customFormat="1">
      <c r="A1650" s="177"/>
      <c r="B1650" s="268"/>
      <c r="C1650" s="146"/>
      <c r="D1650" s="91"/>
      <c r="E1650" s="59"/>
      <c r="F1650" s="59"/>
    </row>
    <row r="1651" spans="1:9" s="75" customFormat="1">
      <c r="A1651" s="177"/>
      <c r="B1651" s="268"/>
      <c r="C1651" s="146"/>
      <c r="D1651" s="91"/>
      <c r="E1651" s="59"/>
      <c r="F1651" s="59"/>
    </row>
    <row r="1652" spans="1:9" s="75" customFormat="1">
      <c r="A1652" s="177"/>
      <c r="B1652" s="268"/>
      <c r="C1652" s="146"/>
      <c r="D1652" s="91"/>
      <c r="E1652" s="59"/>
      <c r="F1652" s="59"/>
    </row>
    <row r="1653" spans="1:9" s="75" customFormat="1">
      <c r="A1653" s="177"/>
      <c r="B1653" s="268"/>
      <c r="C1653" s="146"/>
      <c r="D1653" s="91"/>
      <c r="E1653" s="59"/>
      <c r="F1653" s="59"/>
    </row>
    <row r="1654" spans="1:9" s="75" customFormat="1">
      <c r="A1654" s="52"/>
      <c r="C1654" s="145"/>
      <c r="D1654" s="91"/>
      <c r="E1654" s="59"/>
      <c r="F1654" s="59"/>
      <c r="I1654" s="28"/>
    </row>
    <row r="1655" spans="1:9" s="75" customFormat="1">
      <c r="A1655" s="52"/>
      <c r="C1655" s="145"/>
      <c r="D1655" s="91"/>
      <c r="E1655" s="59"/>
      <c r="F1655" s="59"/>
      <c r="I1655" s="28"/>
    </row>
    <row r="1656" spans="1:9" s="75" customFormat="1">
      <c r="A1656" s="52"/>
      <c r="C1656" s="145"/>
      <c r="D1656" s="91"/>
      <c r="E1656" s="59"/>
      <c r="F1656" s="59"/>
      <c r="I1656" s="28"/>
    </row>
    <row r="1657" spans="1:9" s="75" customFormat="1">
      <c r="A1657" s="52"/>
      <c r="C1657" s="145"/>
      <c r="D1657" s="91"/>
      <c r="E1657" s="59"/>
      <c r="F1657" s="59"/>
      <c r="I1657" s="28"/>
    </row>
    <row r="1658" spans="1:9" s="75" customFormat="1">
      <c r="A1658" s="52"/>
      <c r="C1658" s="145"/>
      <c r="D1658" s="91"/>
      <c r="E1658" s="59"/>
      <c r="F1658" s="59"/>
      <c r="I1658" s="28"/>
    </row>
    <row r="1659" spans="1:9" s="75" customFormat="1">
      <c r="A1659" s="52"/>
      <c r="C1659" s="145"/>
      <c r="D1659" s="91"/>
      <c r="E1659" s="59"/>
      <c r="F1659" s="59"/>
      <c r="I1659" s="28"/>
    </row>
    <row r="1660" spans="1:9" s="75" customFormat="1">
      <c r="A1660" s="52"/>
      <c r="C1660" s="145"/>
      <c r="D1660" s="91"/>
      <c r="E1660" s="59"/>
      <c r="F1660" s="59"/>
      <c r="I1660" s="28"/>
    </row>
    <row r="1661" spans="1:9" s="75" customFormat="1">
      <c r="A1661" s="52"/>
      <c r="C1661" s="145"/>
      <c r="D1661" s="91"/>
      <c r="E1661" s="59"/>
      <c r="F1661" s="59"/>
      <c r="I1661" s="28"/>
    </row>
    <row r="1662" spans="1:9" s="75" customFormat="1">
      <c r="A1662" s="52"/>
      <c r="C1662" s="145"/>
      <c r="D1662" s="91"/>
      <c r="E1662" s="59"/>
      <c r="F1662" s="59"/>
      <c r="I1662" s="28"/>
    </row>
    <row r="1663" spans="1:9" s="75" customFormat="1">
      <c r="A1663" s="52"/>
      <c r="C1663" s="145"/>
      <c r="D1663" s="91"/>
      <c r="E1663" s="59"/>
      <c r="F1663" s="59"/>
      <c r="I1663" s="28"/>
    </row>
    <row r="1664" spans="1:9" s="75" customFormat="1">
      <c r="A1664" s="52"/>
      <c r="C1664" s="145"/>
      <c r="D1664" s="91"/>
      <c r="E1664" s="59"/>
      <c r="F1664" s="59"/>
      <c r="I1664" s="28"/>
    </row>
    <row r="1665" spans="1:9" s="75" customFormat="1">
      <c r="A1665" s="52"/>
      <c r="C1665" s="145"/>
      <c r="D1665" s="91"/>
      <c r="E1665" s="59"/>
      <c r="F1665" s="59"/>
      <c r="I1665" s="28"/>
    </row>
    <row r="1666" spans="1:9" s="75" customFormat="1">
      <c r="A1666" s="52"/>
      <c r="C1666" s="145"/>
      <c r="D1666" s="91"/>
      <c r="E1666" s="59"/>
      <c r="F1666" s="59"/>
      <c r="I1666" s="28"/>
    </row>
    <row r="1667" spans="1:9" s="75" customFormat="1">
      <c r="A1667" s="52"/>
      <c r="C1667" s="145"/>
      <c r="D1667" s="91"/>
      <c r="E1667" s="59"/>
      <c r="F1667" s="59"/>
      <c r="I1667" s="28"/>
    </row>
    <row r="1668" spans="1:9" s="75" customFormat="1">
      <c r="A1668" s="52"/>
      <c r="C1668" s="145"/>
      <c r="D1668" s="91"/>
      <c r="E1668" s="59"/>
      <c r="F1668" s="59"/>
      <c r="I1668" s="28"/>
    </row>
    <row r="1669" spans="1:9" s="75" customFormat="1">
      <c r="A1669" s="52"/>
      <c r="C1669" s="145"/>
      <c r="D1669" s="91"/>
      <c r="E1669" s="59"/>
      <c r="F1669" s="59"/>
      <c r="I1669" s="28"/>
    </row>
    <row r="1670" spans="1:9" s="75" customFormat="1">
      <c r="A1670" s="52"/>
      <c r="C1670" s="145"/>
      <c r="D1670" s="91"/>
      <c r="E1670" s="59"/>
      <c r="F1670" s="59"/>
      <c r="I1670" s="28"/>
    </row>
    <row r="1671" spans="1:9" s="75" customFormat="1">
      <c r="A1671" s="52"/>
      <c r="C1671" s="145"/>
      <c r="D1671" s="91"/>
      <c r="E1671" s="59"/>
      <c r="F1671" s="59"/>
      <c r="I1671" s="28"/>
    </row>
    <row r="1672" spans="1:9" s="75" customFormat="1">
      <c r="A1672" s="52"/>
      <c r="C1672" s="145"/>
      <c r="D1672" s="91"/>
      <c r="E1672" s="59"/>
      <c r="F1672" s="59"/>
      <c r="I1672" s="28"/>
    </row>
    <row r="1673" spans="1:9" s="75" customFormat="1">
      <c r="A1673" s="52"/>
      <c r="C1673" s="145"/>
      <c r="D1673" s="91"/>
      <c r="E1673" s="59"/>
      <c r="F1673" s="59"/>
      <c r="I1673" s="28"/>
    </row>
    <row r="1674" spans="1:9" s="75" customFormat="1">
      <c r="A1674" s="52"/>
      <c r="C1674" s="145"/>
      <c r="D1674" s="91"/>
      <c r="E1674" s="59"/>
      <c r="F1674" s="59"/>
      <c r="I1674" s="28"/>
    </row>
    <row r="1675" spans="1:9" s="75" customFormat="1">
      <c r="A1675" s="52"/>
      <c r="C1675" s="145"/>
      <c r="D1675" s="91"/>
      <c r="E1675" s="59"/>
      <c r="F1675" s="59"/>
      <c r="I1675" s="28"/>
    </row>
    <row r="1676" spans="1:9" s="75" customFormat="1">
      <c r="A1676" s="52"/>
      <c r="C1676" s="145"/>
      <c r="D1676" s="91"/>
      <c r="E1676" s="59"/>
      <c r="F1676" s="59"/>
      <c r="I1676" s="28"/>
    </row>
    <row r="1677" spans="1:9" s="75" customFormat="1">
      <c r="A1677" s="52"/>
      <c r="C1677" s="145"/>
      <c r="D1677" s="91"/>
      <c r="E1677" s="59"/>
      <c r="F1677" s="59"/>
      <c r="I1677" s="28"/>
    </row>
    <row r="1678" spans="1:9" s="75" customFormat="1">
      <c r="A1678" s="52"/>
      <c r="C1678" s="145"/>
      <c r="D1678" s="91"/>
      <c r="E1678" s="59"/>
      <c r="F1678" s="59"/>
      <c r="I1678" s="28"/>
    </row>
    <row r="1679" spans="1:9" s="75" customFormat="1">
      <c r="A1679" s="52"/>
      <c r="C1679" s="145"/>
      <c r="D1679" s="91"/>
      <c r="E1679" s="59"/>
      <c r="F1679" s="59"/>
      <c r="I1679" s="28"/>
    </row>
    <row r="1680" spans="1:9" s="75" customFormat="1">
      <c r="A1680" s="52"/>
      <c r="C1680" s="145"/>
      <c r="D1680" s="91"/>
      <c r="E1680" s="59"/>
      <c r="F1680" s="59"/>
      <c r="I1680" s="28"/>
    </row>
    <row r="1681" spans="1:9" s="75" customFormat="1">
      <c r="A1681" s="52"/>
      <c r="C1681" s="145"/>
      <c r="D1681" s="91"/>
      <c r="E1681" s="59"/>
      <c r="F1681" s="59"/>
      <c r="I1681" s="28"/>
    </row>
    <row r="1682" spans="1:9" s="75" customFormat="1">
      <c r="A1682" s="52"/>
      <c r="C1682" s="145"/>
      <c r="D1682" s="91"/>
      <c r="E1682" s="59"/>
      <c r="F1682" s="59"/>
      <c r="I1682" s="28"/>
    </row>
    <row r="1683" spans="1:9" s="75" customFormat="1">
      <c r="A1683" s="52"/>
      <c r="C1683" s="145"/>
      <c r="D1683" s="91"/>
      <c r="E1683" s="59"/>
      <c r="F1683" s="59"/>
      <c r="I1683" s="28"/>
    </row>
    <row r="1684" spans="1:9" s="75" customFormat="1">
      <c r="A1684" s="52"/>
      <c r="C1684" s="145"/>
      <c r="D1684" s="91"/>
      <c r="E1684" s="59"/>
      <c r="F1684" s="59"/>
      <c r="I1684" s="28"/>
    </row>
    <row r="1685" spans="1:9" s="75" customFormat="1">
      <c r="A1685" s="52"/>
      <c r="C1685" s="145"/>
      <c r="D1685" s="91"/>
      <c r="E1685" s="59"/>
      <c r="F1685" s="59"/>
      <c r="I1685" s="28"/>
    </row>
    <row r="1686" spans="1:9" s="75" customFormat="1">
      <c r="A1686" s="52"/>
      <c r="C1686" s="145"/>
      <c r="D1686" s="91"/>
      <c r="E1686" s="59"/>
      <c r="F1686" s="59"/>
      <c r="I1686" s="28"/>
    </row>
    <row r="1687" spans="1:9" s="75" customFormat="1">
      <c r="A1687" s="52"/>
      <c r="C1687" s="145"/>
      <c r="D1687" s="91"/>
      <c r="E1687" s="59"/>
      <c r="F1687" s="59"/>
      <c r="I1687" s="28"/>
    </row>
    <row r="1688" spans="1:9" s="75" customFormat="1">
      <c r="A1688" s="52"/>
      <c r="C1688" s="145"/>
      <c r="D1688" s="91"/>
      <c r="E1688" s="59"/>
      <c r="F1688" s="59"/>
      <c r="I1688" s="28"/>
    </row>
    <row r="1689" spans="1:9" s="75" customFormat="1">
      <c r="A1689" s="52"/>
      <c r="C1689" s="145"/>
      <c r="D1689" s="91"/>
      <c r="E1689" s="59"/>
      <c r="F1689" s="59"/>
      <c r="I1689" s="28"/>
    </row>
    <row r="1690" spans="1:9" s="75" customFormat="1">
      <c r="A1690" s="52"/>
      <c r="C1690" s="145"/>
      <c r="D1690" s="91"/>
      <c r="E1690" s="59"/>
      <c r="F1690" s="59"/>
      <c r="I1690" s="28"/>
    </row>
    <row r="1691" spans="1:9" s="75" customFormat="1">
      <c r="A1691" s="52"/>
      <c r="C1691" s="145"/>
      <c r="D1691" s="91"/>
      <c r="E1691" s="59"/>
      <c r="F1691" s="59"/>
      <c r="I1691" s="28"/>
    </row>
    <row r="1692" spans="1:9" s="75" customFormat="1">
      <c r="A1692" s="52"/>
      <c r="C1692" s="145"/>
      <c r="D1692" s="91"/>
      <c r="E1692" s="59"/>
      <c r="F1692" s="59"/>
      <c r="I1692" s="28"/>
    </row>
    <row r="1693" spans="1:9" s="75" customFormat="1">
      <c r="A1693" s="52"/>
      <c r="C1693" s="145"/>
      <c r="D1693" s="91"/>
      <c r="E1693" s="59"/>
      <c r="F1693" s="59"/>
      <c r="I1693" s="28"/>
    </row>
    <row r="1694" spans="1:9" s="75" customFormat="1">
      <c r="A1694" s="52"/>
      <c r="C1694" s="145"/>
      <c r="D1694" s="91"/>
      <c r="E1694" s="59"/>
      <c r="F1694" s="59"/>
      <c r="I1694" s="28"/>
    </row>
    <row r="1695" spans="1:9" s="75" customFormat="1">
      <c r="A1695" s="52"/>
      <c r="C1695" s="145"/>
      <c r="D1695" s="91"/>
      <c r="E1695" s="59"/>
      <c r="F1695" s="59"/>
      <c r="I1695" s="28"/>
    </row>
    <row r="1696" spans="1:9" s="75" customFormat="1">
      <c r="A1696" s="52"/>
      <c r="C1696" s="145"/>
      <c r="D1696" s="91"/>
      <c r="E1696" s="59"/>
      <c r="F1696" s="59"/>
      <c r="I1696" s="28"/>
    </row>
    <row r="1697" spans="1:9" s="75" customFormat="1">
      <c r="A1697" s="52"/>
      <c r="C1697" s="145"/>
      <c r="D1697" s="91"/>
      <c r="E1697" s="59"/>
      <c r="F1697" s="59"/>
      <c r="I1697" s="28"/>
    </row>
    <row r="1698" spans="1:9" s="75" customFormat="1">
      <c r="A1698" s="52"/>
      <c r="C1698" s="145"/>
      <c r="D1698" s="91"/>
      <c r="E1698" s="59"/>
      <c r="F1698" s="59"/>
      <c r="I1698" s="28"/>
    </row>
    <row r="1699" spans="1:9" s="75" customFormat="1">
      <c r="A1699" s="52"/>
      <c r="C1699" s="145"/>
      <c r="D1699" s="91"/>
      <c r="E1699" s="59"/>
      <c r="F1699" s="59"/>
      <c r="I1699" s="28"/>
    </row>
    <row r="1700" spans="1:9" s="75" customFormat="1">
      <c r="A1700" s="52"/>
      <c r="C1700" s="145"/>
      <c r="D1700" s="91"/>
      <c r="E1700" s="59"/>
      <c r="F1700" s="59"/>
      <c r="I1700" s="28"/>
    </row>
    <row r="1701" spans="1:9" s="75" customFormat="1">
      <c r="A1701" s="52"/>
      <c r="C1701" s="145"/>
      <c r="D1701" s="91"/>
      <c r="E1701" s="59"/>
      <c r="F1701" s="59"/>
      <c r="I1701" s="28"/>
    </row>
    <row r="1702" spans="1:9" s="75" customFormat="1">
      <c r="A1702" s="52"/>
      <c r="C1702" s="145"/>
      <c r="D1702" s="91"/>
      <c r="E1702" s="59"/>
      <c r="F1702" s="59"/>
      <c r="I1702" s="28"/>
    </row>
    <row r="1703" spans="1:9" s="75" customFormat="1">
      <c r="A1703" s="52"/>
      <c r="C1703" s="145"/>
      <c r="D1703" s="91"/>
      <c r="E1703" s="59"/>
      <c r="F1703" s="59"/>
      <c r="I1703" s="28"/>
    </row>
    <row r="1704" spans="1:9" s="75" customFormat="1">
      <c r="A1704" s="52"/>
      <c r="C1704" s="145"/>
      <c r="D1704" s="91"/>
      <c r="E1704" s="59"/>
      <c r="F1704" s="59"/>
      <c r="I1704" s="28"/>
    </row>
    <row r="1705" spans="1:9" s="75" customFormat="1">
      <c r="A1705" s="52"/>
      <c r="C1705" s="145"/>
      <c r="D1705" s="91"/>
      <c r="E1705" s="59"/>
      <c r="F1705" s="59"/>
      <c r="I1705" s="28"/>
    </row>
    <row r="1706" spans="1:9" s="75" customFormat="1">
      <c r="A1706" s="52"/>
      <c r="C1706" s="145"/>
      <c r="D1706" s="91"/>
      <c r="E1706" s="59"/>
      <c r="F1706" s="59"/>
      <c r="I1706" s="28"/>
    </row>
    <row r="1707" spans="1:9" s="75" customFormat="1">
      <c r="A1707" s="52"/>
      <c r="C1707" s="145"/>
      <c r="D1707" s="91"/>
      <c r="E1707" s="59"/>
      <c r="F1707" s="59"/>
      <c r="I1707" s="28"/>
    </row>
    <row r="1708" spans="1:9" s="75" customFormat="1">
      <c r="A1708" s="52"/>
      <c r="C1708" s="145"/>
      <c r="D1708" s="91"/>
      <c r="E1708" s="59"/>
      <c r="F1708" s="59"/>
      <c r="I1708" s="28"/>
    </row>
    <row r="1709" spans="1:9" s="75" customFormat="1">
      <c r="A1709" s="52"/>
      <c r="C1709" s="145"/>
      <c r="D1709" s="91"/>
      <c r="E1709" s="59"/>
      <c r="F1709" s="59"/>
      <c r="I1709" s="28"/>
    </row>
    <row r="1710" spans="1:9" s="75" customFormat="1">
      <c r="A1710" s="52"/>
      <c r="C1710" s="145"/>
      <c r="D1710" s="91"/>
      <c r="E1710" s="59"/>
      <c r="F1710" s="59"/>
      <c r="I1710" s="28"/>
    </row>
    <row r="1711" spans="1:9" s="75" customFormat="1">
      <c r="A1711" s="52"/>
      <c r="C1711" s="145"/>
      <c r="D1711" s="91"/>
      <c r="E1711" s="59"/>
      <c r="F1711" s="59"/>
      <c r="I1711" s="28"/>
    </row>
    <row r="1712" spans="1:9" s="75" customFormat="1">
      <c r="A1712" s="52"/>
      <c r="C1712" s="145"/>
      <c r="D1712" s="91"/>
      <c r="E1712" s="59"/>
      <c r="F1712" s="59"/>
      <c r="I1712" s="28"/>
    </row>
    <row r="1713" spans="1:9" s="75" customFormat="1">
      <c r="A1713" s="52"/>
      <c r="C1713" s="145"/>
      <c r="D1713" s="91"/>
      <c r="E1713" s="59"/>
      <c r="F1713" s="59"/>
      <c r="I1713" s="28"/>
    </row>
    <row r="1714" spans="1:9" s="75" customFormat="1">
      <c r="A1714" s="52"/>
      <c r="C1714" s="145"/>
      <c r="D1714" s="91"/>
      <c r="E1714" s="59"/>
      <c r="F1714" s="59"/>
      <c r="I1714" s="28"/>
    </row>
    <row r="1715" spans="1:9" s="75" customFormat="1">
      <c r="A1715" s="52"/>
      <c r="C1715" s="145"/>
      <c r="D1715" s="91"/>
      <c r="E1715" s="59"/>
      <c r="F1715" s="59"/>
      <c r="I1715" s="28"/>
    </row>
    <row r="1716" spans="1:9" s="75" customFormat="1">
      <c r="A1716" s="52"/>
      <c r="C1716" s="145"/>
      <c r="D1716" s="91"/>
      <c r="E1716" s="59"/>
      <c r="F1716" s="59"/>
      <c r="I1716" s="28"/>
    </row>
    <row r="1717" spans="1:9" s="75" customFormat="1">
      <c r="A1717" s="52"/>
      <c r="C1717" s="145"/>
      <c r="D1717" s="91"/>
      <c r="E1717" s="59"/>
      <c r="F1717" s="59"/>
      <c r="I1717" s="28"/>
    </row>
    <row r="1718" spans="1:9" s="75" customFormat="1">
      <c r="A1718" s="52"/>
      <c r="C1718" s="145"/>
      <c r="D1718" s="91"/>
      <c r="E1718" s="59"/>
      <c r="F1718" s="59"/>
      <c r="I1718" s="28"/>
    </row>
    <row r="1719" spans="1:9" s="75" customFormat="1">
      <c r="A1719" s="52"/>
      <c r="C1719" s="145"/>
      <c r="D1719" s="91"/>
      <c r="E1719" s="59"/>
      <c r="F1719" s="59"/>
      <c r="I1719" s="28"/>
    </row>
    <row r="1720" spans="1:9" s="75" customFormat="1">
      <c r="A1720" s="52"/>
      <c r="C1720" s="145"/>
      <c r="D1720" s="91"/>
      <c r="E1720" s="59"/>
      <c r="F1720" s="59"/>
      <c r="I1720" s="28"/>
    </row>
    <row r="1721" spans="1:9" s="75" customFormat="1">
      <c r="A1721" s="52"/>
      <c r="C1721" s="145"/>
      <c r="D1721" s="91"/>
      <c r="E1721" s="59"/>
      <c r="F1721" s="59"/>
      <c r="I1721" s="28"/>
    </row>
    <row r="1722" spans="1:9" s="75" customFormat="1">
      <c r="A1722" s="52"/>
      <c r="C1722" s="145"/>
      <c r="D1722" s="91"/>
      <c r="E1722" s="59"/>
      <c r="F1722" s="59"/>
      <c r="I1722" s="28"/>
    </row>
    <row r="1723" spans="1:9" s="75" customFormat="1">
      <c r="A1723" s="52"/>
      <c r="C1723" s="145"/>
      <c r="D1723" s="91"/>
      <c r="E1723" s="59"/>
      <c r="F1723" s="59"/>
      <c r="I1723" s="28"/>
    </row>
    <row r="1724" spans="1:9" s="75" customFormat="1">
      <c r="A1724" s="52"/>
      <c r="C1724" s="145"/>
      <c r="D1724" s="91"/>
      <c r="E1724" s="59"/>
      <c r="F1724" s="59"/>
      <c r="I1724" s="28"/>
    </row>
    <row r="1725" spans="1:9" s="75" customFormat="1">
      <c r="A1725" s="52"/>
      <c r="C1725" s="145"/>
      <c r="D1725" s="91"/>
      <c r="E1725" s="59"/>
      <c r="F1725" s="59"/>
      <c r="I1725" s="28"/>
    </row>
    <row r="1726" spans="1:9" s="75" customFormat="1">
      <c r="A1726" s="52"/>
      <c r="C1726" s="145"/>
      <c r="D1726" s="91"/>
      <c r="E1726" s="59"/>
      <c r="F1726" s="59"/>
      <c r="I1726" s="28"/>
    </row>
    <row r="1727" spans="1:9" s="75" customFormat="1">
      <c r="A1727" s="52"/>
      <c r="C1727" s="145"/>
      <c r="D1727" s="91"/>
      <c r="E1727" s="59"/>
      <c r="F1727" s="59"/>
      <c r="I1727" s="28"/>
    </row>
    <row r="1728" spans="1:9" s="75" customFormat="1">
      <c r="A1728" s="52"/>
      <c r="C1728" s="145"/>
      <c r="D1728" s="91"/>
      <c r="E1728" s="59"/>
      <c r="F1728" s="59"/>
      <c r="I1728" s="28"/>
    </row>
    <row r="1729" spans="1:9" s="75" customFormat="1">
      <c r="A1729" s="52"/>
      <c r="C1729" s="145"/>
      <c r="D1729" s="91"/>
      <c r="E1729" s="59"/>
      <c r="F1729" s="59"/>
      <c r="I1729" s="28"/>
    </row>
    <row r="1730" spans="1:9" s="75" customFormat="1">
      <c r="A1730" s="52"/>
      <c r="C1730" s="145"/>
      <c r="D1730" s="91"/>
      <c r="E1730" s="59"/>
      <c r="F1730" s="59"/>
      <c r="I1730" s="28"/>
    </row>
    <row r="1731" spans="1:9" s="75" customFormat="1">
      <c r="A1731" s="52"/>
      <c r="C1731" s="145"/>
      <c r="D1731" s="91"/>
      <c r="E1731" s="59"/>
      <c r="F1731" s="59"/>
      <c r="I1731" s="28"/>
    </row>
    <row r="1732" spans="1:9" s="75" customFormat="1">
      <c r="A1732" s="52"/>
      <c r="C1732" s="145"/>
      <c r="D1732" s="91"/>
      <c r="E1732" s="59"/>
      <c r="F1732" s="59"/>
      <c r="I1732" s="28"/>
    </row>
    <row r="1733" spans="1:9" s="75" customFormat="1">
      <c r="A1733" s="52"/>
      <c r="C1733" s="145"/>
      <c r="D1733" s="91"/>
      <c r="E1733" s="59"/>
      <c r="F1733" s="59"/>
      <c r="I1733" s="28"/>
    </row>
    <row r="1734" spans="1:9" s="75" customFormat="1">
      <c r="A1734" s="52"/>
      <c r="C1734" s="145"/>
      <c r="D1734" s="91"/>
      <c r="E1734" s="59"/>
      <c r="F1734" s="59"/>
      <c r="I1734" s="28"/>
    </row>
    <row r="1735" spans="1:9" s="75" customFormat="1">
      <c r="A1735" s="52"/>
      <c r="C1735" s="145"/>
      <c r="D1735" s="91"/>
      <c r="E1735" s="59"/>
      <c r="F1735" s="59"/>
      <c r="I1735" s="28"/>
    </row>
    <row r="1736" spans="1:9" s="75" customFormat="1">
      <c r="A1736" s="52"/>
      <c r="C1736" s="145"/>
      <c r="D1736" s="91"/>
      <c r="E1736" s="59"/>
      <c r="F1736" s="59"/>
      <c r="I1736" s="28"/>
    </row>
    <row r="1737" spans="1:9" s="75" customFormat="1">
      <c r="A1737" s="52"/>
      <c r="C1737" s="145"/>
      <c r="D1737" s="91"/>
      <c r="E1737" s="59"/>
      <c r="F1737" s="59"/>
      <c r="I1737" s="28"/>
    </row>
    <row r="1738" spans="1:9" s="75" customFormat="1">
      <c r="A1738" s="52"/>
      <c r="C1738" s="145"/>
      <c r="D1738" s="91"/>
      <c r="E1738" s="59"/>
      <c r="F1738" s="59"/>
      <c r="I1738" s="28"/>
    </row>
    <row r="1739" spans="1:9" s="75" customFormat="1">
      <c r="A1739" s="52"/>
      <c r="C1739" s="145"/>
      <c r="D1739" s="91"/>
      <c r="E1739" s="59"/>
      <c r="F1739" s="59"/>
      <c r="I1739" s="28"/>
    </row>
    <row r="1740" spans="1:9" s="75" customFormat="1">
      <c r="A1740" s="52"/>
      <c r="C1740" s="145"/>
      <c r="D1740" s="91"/>
      <c r="E1740" s="59"/>
      <c r="F1740" s="59"/>
      <c r="I1740" s="28"/>
    </row>
    <row r="1741" spans="1:9" s="75" customFormat="1">
      <c r="A1741" s="52"/>
      <c r="C1741" s="145"/>
      <c r="D1741" s="91"/>
      <c r="E1741" s="59"/>
      <c r="F1741" s="59"/>
      <c r="I1741" s="28"/>
    </row>
    <row r="1742" spans="1:9" s="75" customFormat="1">
      <c r="A1742" s="52"/>
      <c r="C1742" s="145"/>
      <c r="D1742" s="91"/>
      <c r="E1742" s="59"/>
      <c r="F1742" s="59"/>
      <c r="I1742" s="28"/>
    </row>
    <row r="1743" spans="1:9" s="75" customFormat="1">
      <c r="A1743" s="52"/>
      <c r="C1743" s="145"/>
      <c r="D1743" s="91"/>
      <c r="E1743" s="59"/>
      <c r="F1743" s="59"/>
      <c r="I1743" s="28"/>
    </row>
    <row r="1744" spans="1:9" s="75" customFormat="1">
      <c r="A1744" s="52"/>
      <c r="C1744" s="145"/>
      <c r="D1744" s="91"/>
      <c r="E1744" s="59"/>
      <c r="F1744" s="59"/>
      <c r="I1744" s="28"/>
    </row>
    <row r="1745" spans="1:9" s="75" customFormat="1">
      <c r="A1745" s="52"/>
      <c r="C1745" s="145"/>
      <c r="D1745" s="91"/>
      <c r="E1745" s="59"/>
      <c r="F1745" s="59"/>
      <c r="I1745" s="28"/>
    </row>
    <row r="1746" spans="1:9" s="75" customFormat="1">
      <c r="A1746" s="52"/>
      <c r="C1746" s="145"/>
      <c r="D1746" s="91"/>
      <c r="E1746" s="59"/>
      <c r="F1746" s="59"/>
      <c r="I1746" s="28"/>
    </row>
    <row r="1747" spans="1:9" s="75" customFormat="1">
      <c r="A1747" s="52"/>
      <c r="C1747" s="145"/>
      <c r="D1747" s="91"/>
      <c r="E1747" s="59"/>
      <c r="F1747" s="59"/>
      <c r="I1747" s="28"/>
    </row>
    <row r="1748" spans="1:9" s="75" customFormat="1">
      <c r="A1748" s="52"/>
      <c r="C1748" s="145"/>
      <c r="D1748" s="91"/>
      <c r="E1748" s="59"/>
      <c r="F1748" s="59"/>
      <c r="I1748" s="28"/>
    </row>
    <row r="1749" spans="1:9" s="75" customFormat="1">
      <c r="A1749" s="52"/>
      <c r="C1749" s="145"/>
      <c r="D1749" s="91"/>
      <c r="E1749" s="59"/>
      <c r="F1749" s="59"/>
      <c r="I1749" s="28"/>
    </row>
    <row r="1750" spans="1:9" s="75" customFormat="1">
      <c r="A1750" s="52"/>
      <c r="C1750" s="145"/>
      <c r="D1750" s="91"/>
      <c r="E1750" s="59"/>
      <c r="F1750" s="59"/>
      <c r="I1750" s="28"/>
    </row>
    <row r="1751" spans="1:9" s="75" customFormat="1">
      <c r="A1751" s="52"/>
      <c r="C1751" s="145"/>
      <c r="D1751" s="91"/>
      <c r="E1751" s="59"/>
      <c r="F1751" s="59"/>
      <c r="I1751" s="28"/>
    </row>
    <row r="1752" spans="1:9" s="75" customFormat="1">
      <c r="A1752" s="52"/>
      <c r="C1752" s="145"/>
      <c r="D1752" s="91"/>
      <c r="E1752" s="59"/>
      <c r="F1752" s="59"/>
      <c r="I1752" s="28"/>
    </row>
    <row r="1753" spans="1:9" s="75" customFormat="1">
      <c r="A1753" s="52"/>
      <c r="C1753" s="145"/>
      <c r="D1753" s="91"/>
      <c r="E1753" s="59"/>
      <c r="F1753" s="59"/>
      <c r="I1753" s="28"/>
    </row>
    <row r="1754" spans="1:9" s="75" customFormat="1">
      <c r="A1754" s="52"/>
      <c r="C1754" s="145"/>
      <c r="D1754" s="91"/>
      <c r="E1754" s="59"/>
      <c r="F1754" s="59"/>
      <c r="I1754" s="28"/>
    </row>
    <row r="1755" spans="1:9" s="75" customFormat="1">
      <c r="A1755" s="52"/>
      <c r="C1755" s="145"/>
      <c r="D1755" s="91"/>
      <c r="E1755" s="59"/>
      <c r="F1755" s="59"/>
      <c r="I1755" s="28"/>
    </row>
    <row r="1756" spans="1:9" s="75" customFormat="1">
      <c r="A1756" s="52"/>
      <c r="C1756" s="145"/>
      <c r="D1756" s="91"/>
      <c r="E1756" s="59"/>
      <c r="F1756" s="59"/>
      <c r="I1756" s="28"/>
    </row>
    <row r="1757" spans="1:9" s="75" customFormat="1">
      <c r="A1757" s="52"/>
      <c r="C1757" s="145"/>
      <c r="D1757" s="91"/>
      <c r="E1757" s="59"/>
      <c r="F1757" s="59"/>
      <c r="I1757" s="28"/>
    </row>
    <row r="1758" spans="1:9" s="75" customFormat="1">
      <c r="A1758" s="52"/>
      <c r="C1758" s="145"/>
      <c r="D1758" s="91"/>
      <c r="E1758" s="59"/>
      <c r="F1758" s="59"/>
      <c r="I1758" s="28"/>
    </row>
    <row r="1759" spans="1:9" s="75" customFormat="1">
      <c r="A1759" s="52"/>
      <c r="C1759" s="145"/>
      <c r="D1759" s="91"/>
      <c r="E1759" s="59"/>
      <c r="F1759" s="59"/>
      <c r="I1759" s="28"/>
    </row>
    <row r="1760" spans="1:9" s="75" customFormat="1">
      <c r="A1760" s="52"/>
      <c r="C1760" s="145"/>
      <c r="D1760" s="91"/>
      <c r="E1760" s="59"/>
      <c r="F1760" s="59"/>
      <c r="I1760" s="28"/>
    </row>
    <row r="1761" spans="1:9" s="75" customFormat="1">
      <c r="A1761" s="52"/>
      <c r="C1761" s="145"/>
      <c r="D1761" s="91"/>
      <c r="E1761" s="59"/>
      <c r="F1761" s="59"/>
      <c r="I1761" s="28"/>
    </row>
    <row r="1762" spans="1:9" s="75" customFormat="1">
      <c r="A1762" s="52"/>
      <c r="C1762" s="145"/>
      <c r="D1762" s="91"/>
      <c r="E1762" s="59"/>
      <c r="F1762" s="59"/>
      <c r="I1762" s="28"/>
    </row>
    <row r="1763" spans="1:9" s="75" customFormat="1">
      <c r="A1763" s="52"/>
      <c r="C1763" s="145"/>
      <c r="D1763" s="91"/>
      <c r="E1763" s="59"/>
      <c r="F1763" s="59"/>
      <c r="I1763" s="28"/>
    </row>
    <row r="1764" spans="1:9" s="75" customFormat="1">
      <c r="A1764" s="52"/>
      <c r="C1764" s="145"/>
      <c r="D1764" s="91"/>
      <c r="E1764" s="59"/>
      <c r="F1764" s="59"/>
      <c r="I1764" s="28"/>
    </row>
    <row r="1765" spans="1:9" s="75" customFormat="1">
      <c r="A1765" s="52"/>
      <c r="C1765" s="145"/>
      <c r="D1765" s="91"/>
      <c r="E1765" s="59"/>
      <c r="F1765" s="59"/>
      <c r="I1765" s="28"/>
    </row>
    <row r="1766" spans="1:9" s="75" customFormat="1">
      <c r="A1766" s="52"/>
      <c r="C1766" s="145"/>
      <c r="D1766" s="91"/>
      <c r="E1766" s="59"/>
      <c r="F1766" s="59"/>
      <c r="I1766" s="28"/>
    </row>
    <row r="1767" spans="1:9" s="75" customFormat="1">
      <c r="A1767" s="52"/>
      <c r="C1767" s="145"/>
      <c r="D1767" s="91"/>
      <c r="E1767" s="59"/>
      <c r="F1767" s="59"/>
      <c r="I1767" s="28"/>
    </row>
    <row r="1768" spans="1:9" s="75" customFormat="1">
      <c r="A1768" s="52"/>
      <c r="C1768" s="145"/>
      <c r="D1768" s="91"/>
      <c r="E1768" s="59"/>
      <c r="F1768" s="59"/>
      <c r="I1768" s="28"/>
    </row>
    <row r="1769" spans="1:9" s="75" customFormat="1">
      <c r="A1769" s="52"/>
      <c r="C1769" s="145"/>
      <c r="D1769" s="91"/>
      <c r="E1769" s="59"/>
      <c r="F1769" s="59"/>
      <c r="I1769" s="28"/>
    </row>
    <row r="1770" spans="1:9" s="75" customFormat="1">
      <c r="A1770" s="52"/>
      <c r="C1770" s="145"/>
      <c r="D1770" s="91"/>
      <c r="E1770" s="59"/>
      <c r="F1770" s="59"/>
      <c r="I1770" s="28"/>
    </row>
    <row r="1771" spans="1:9" s="75" customFormat="1">
      <c r="A1771" s="52"/>
      <c r="C1771" s="145"/>
      <c r="D1771" s="91"/>
      <c r="E1771" s="59"/>
      <c r="F1771" s="59"/>
      <c r="I1771" s="28"/>
    </row>
    <row r="1772" spans="1:9" s="75" customFormat="1">
      <c r="A1772" s="52"/>
      <c r="C1772" s="145"/>
      <c r="D1772" s="91"/>
      <c r="E1772" s="59"/>
      <c r="F1772" s="59"/>
      <c r="I1772" s="28"/>
    </row>
    <row r="1773" spans="1:9" s="75" customFormat="1">
      <c r="A1773" s="52"/>
      <c r="C1773" s="145"/>
      <c r="D1773" s="91"/>
      <c r="E1773" s="59"/>
      <c r="F1773" s="59"/>
      <c r="I1773" s="28"/>
    </row>
    <row r="1774" spans="1:9" s="75" customFormat="1">
      <c r="A1774" s="52"/>
      <c r="C1774" s="145"/>
      <c r="D1774" s="91"/>
      <c r="E1774" s="59"/>
      <c r="F1774" s="59"/>
      <c r="I1774" s="28"/>
    </row>
    <row r="1775" spans="1:9" s="75" customFormat="1">
      <c r="A1775" s="52"/>
      <c r="C1775" s="145"/>
      <c r="D1775" s="91"/>
      <c r="E1775" s="59"/>
      <c r="F1775" s="59"/>
      <c r="I1775" s="28"/>
    </row>
    <row r="1776" spans="1:9" s="75" customFormat="1">
      <c r="A1776" s="52"/>
      <c r="C1776" s="145"/>
      <c r="D1776" s="91"/>
      <c r="E1776" s="59"/>
      <c r="F1776" s="59"/>
      <c r="I1776" s="28"/>
    </row>
    <row r="1777" spans="1:9" s="75" customFormat="1">
      <c r="A1777" s="52"/>
      <c r="C1777" s="145"/>
      <c r="D1777" s="91"/>
      <c r="E1777" s="59"/>
      <c r="F1777" s="59"/>
      <c r="I1777" s="28"/>
    </row>
    <row r="1778" spans="1:9" s="75" customFormat="1">
      <c r="A1778" s="52"/>
      <c r="C1778" s="145"/>
      <c r="D1778" s="91"/>
      <c r="E1778" s="59"/>
      <c r="F1778" s="59"/>
      <c r="I1778" s="28"/>
    </row>
    <row r="1779" spans="1:9" s="75" customFormat="1">
      <c r="A1779" s="52"/>
      <c r="C1779" s="145"/>
      <c r="D1779" s="91"/>
      <c r="E1779" s="59"/>
      <c r="F1779" s="59"/>
      <c r="I1779" s="28"/>
    </row>
    <row r="1780" spans="1:9" s="75" customFormat="1">
      <c r="A1780" s="52"/>
      <c r="C1780" s="145"/>
      <c r="D1780" s="91"/>
      <c r="E1780" s="59"/>
      <c r="F1780" s="59"/>
      <c r="I1780" s="28"/>
    </row>
    <row r="1781" spans="1:9" s="75" customFormat="1">
      <c r="A1781" s="52"/>
      <c r="C1781" s="145"/>
      <c r="D1781" s="91"/>
      <c r="E1781" s="59"/>
      <c r="F1781" s="59"/>
      <c r="I1781" s="28"/>
    </row>
    <row r="1782" spans="1:9" s="75" customFormat="1">
      <c r="A1782" s="52"/>
      <c r="C1782" s="145"/>
      <c r="D1782" s="91"/>
      <c r="E1782" s="59"/>
      <c r="F1782" s="59"/>
      <c r="I1782" s="28"/>
    </row>
    <row r="1783" spans="1:9" s="75" customFormat="1">
      <c r="A1783" s="52"/>
      <c r="C1783" s="145"/>
      <c r="D1783" s="91"/>
      <c r="E1783" s="59"/>
      <c r="F1783" s="59"/>
      <c r="I1783" s="28"/>
    </row>
    <row r="1784" spans="1:9" s="75" customFormat="1">
      <c r="A1784" s="52"/>
      <c r="C1784" s="145"/>
      <c r="D1784" s="91"/>
      <c r="E1784" s="59"/>
      <c r="F1784" s="59"/>
      <c r="I1784" s="28"/>
    </row>
    <row r="1785" spans="1:9" s="75" customFormat="1">
      <c r="A1785" s="52"/>
      <c r="C1785" s="145"/>
      <c r="D1785" s="91"/>
      <c r="E1785" s="59"/>
      <c r="F1785" s="59"/>
      <c r="I1785" s="28"/>
    </row>
    <row r="1786" spans="1:9" s="75" customFormat="1">
      <c r="A1786" s="52"/>
      <c r="C1786" s="145"/>
      <c r="D1786" s="91"/>
      <c r="E1786" s="59"/>
      <c r="F1786" s="59"/>
      <c r="I1786" s="28"/>
    </row>
    <row r="1787" spans="1:9" s="75" customFormat="1">
      <c r="A1787" s="52"/>
      <c r="C1787" s="145"/>
      <c r="D1787" s="91"/>
      <c r="E1787" s="59"/>
      <c r="F1787" s="59"/>
      <c r="I1787" s="28"/>
    </row>
    <row r="1788" spans="1:9" s="75" customFormat="1">
      <c r="A1788" s="52"/>
      <c r="C1788" s="145"/>
      <c r="D1788" s="91"/>
      <c r="E1788" s="59"/>
      <c r="F1788" s="59"/>
      <c r="I1788" s="28"/>
    </row>
    <row r="1789" spans="1:9" s="75" customFormat="1">
      <c r="A1789" s="52"/>
      <c r="C1789" s="145"/>
      <c r="D1789" s="91"/>
      <c r="E1789" s="59"/>
      <c r="F1789" s="59"/>
      <c r="I1789" s="28"/>
    </row>
    <row r="1790" spans="1:9" s="75" customFormat="1">
      <c r="A1790" s="52"/>
      <c r="C1790" s="145"/>
      <c r="D1790" s="91"/>
      <c r="E1790" s="59"/>
      <c r="F1790" s="59"/>
      <c r="I1790" s="28"/>
    </row>
    <row r="1791" spans="1:9" s="75" customFormat="1">
      <c r="A1791" s="52"/>
      <c r="C1791" s="145"/>
      <c r="D1791" s="91"/>
      <c r="E1791" s="59"/>
      <c r="F1791" s="59"/>
      <c r="I1791" s="28"/>
    </row>
    <row r="1792" spans="1:9" s="75" customFormat="1">
      <c r="A1792" s="52"/>
      <c r="C1792" s="145"/>
      <c r="D1792" s="91"/>
      <c r="E1792" s="59"/>
      <c r="F1792" s="59"/>
      <c r="I1792" s="28"/>
    </row>
    <row r="1793" spans="1:9" s="75" customFormat="1">
      <c r="A1793" s="52"/>
      <c r="C1793" s="145"/>
      <c r="D1793" s="91"/>
      <c r="E1793" s="59"/>
      <c r="F1793" s="59"/>
      <c r="I1793" s="28"/>
    </row>
    <row r="1794" spans="1:9" s="75" customFormat="1">
      <c r="A1794" s="52"/>
      <c r="C1794" s="145"/>
      <c r="D1794" s="91"/>
      <c r="E1794" s="59"/>
      <c r="F1794" s="59"/>
      <c r="I1794" s="28"/>
    </row>
    <row r="1795" spans="1:9" s="75" customFormat="1">
      <c r="A1795" s="52"/>
      <c r="C1795" s="145"/>
      <c r="D1795" s="91"/>
      <c r="E1795" s="59"/>
      <c r="F1795" s="59"/>
      <c r="I1795" s="28"/>
    </row>
    <row r="1796" spans="1:9" s="75" customFormat="1">
      <c r="A1796" s="52"/>
      <c r="C1796" s="145"/>
      <c r="D1796" s="91"/>
      <c r="E1796" s="59"/>
      <c r="F1796" s="59"/>
      <c r="I1796" s="28"/>
    </row>
    <row r="1797" spans="1:9" s="75" customFormat="1">
      <c r="A1797" s="52"/>
      <c r="C1797" s="145"/>
      <c r="D1797" s="91"/>
      <c r="E1797" s="59"/>
      <c r="F1797" s="59"/>
      <c r="I1797" s="28"/>
    </row>
    <row r="1798" spans="1:9" s="75" customFormat="1">
      <c r="A1798" s="52"/>
      <c r="C1798" s="145"/>
      <c r="D1798" s="91"/>
      <c r="E1798" s="59"/>
      <c r="F1798" s="59"/>
      <c r="I1798" s="28"/>
    </row>
    <row r="1799" spans="1:9" s="75" customFormat="1">
      <c r="A1799" s="52"/>
      <c r="C1799" s="145"/>
      <c r="D1799" s="91"/>
      <c r="E1799" s="59"/>
      <c r="F1799" s="59"/>
      <c r="I1799" s="28"/>
    </row>
    <row r="1800" spans="1:9" s="75" customFormat="1">
      <c r="A1800" s="52"/>
      <c r="C1800" s="145"/>
      <c r="D1800" s="91"/>
      <c r="E1800" s="59"/>
      <c r="F1800" s="59"/>
      <c r="I1800" s="28"/>
    </row>
    <row r="1801" spans="1:9" s="75" customFormat="1">
      <c r="A1801" s="52"/>
      <c r="C1801" s="145"/>
      <c r="D1801" s="91"/>
      <c r="E1801" s="59"/>
      <c r="F1801" s="59"/>
      <c r="I1801" s="28"/>
    </row>
    <row r="1802" spans="1:9" s="75" customFormat="1">
      <c r="A1802" s="52"/>
      <c r="C1802" s="145"/>
      <c r="D1802" s="91"/>
      <c r="E1802" s="59"/>
      <c r="F1802" s="59"/>
      <c r="I1802" s="28"/>
    </row>
    <row r="1803" spans="1:9" s="75" customFormat="1">
      <c r="A1803" s="52"/>
      <c r="C1803" s="145"/>
      <c r="D1803" s="91"/>
      <c r="E1803" s="59"/>
      <c r="F1803" s="59"/>
      <c r="I1803" s="28"/>
    </row>
    <row r="1804" spans="1:9" s="75" customFormat="1">
      <c r="A1804" s="52"/>
      <c r="C1804" s="145"/>
      <c r="D1804" s="91"/>
      <c r="E1804" s="59"/>
      <c r="F1804" s="59"/>
      <c r="I1804" s="28"/>
    </row>
    <row r="1805" spans="1:9" s="75" customFormat="1">
      <c r="A1805" s="52"/>
      <c r="C1805" s="145"/>
      <c r="D1805" s="91"/>
      <c r="E1805" s="59"/>
      <c r="F1805" s="59"/>
      <c r="I1805" s="28"/>
    </row>
    <row r="1806" spans="1:9" s="75" customFormat="1">
      <c r="A1806" s="52"/>
      <c r="C1806" s="145"/>
      <c r="D1806" s="91"/>
      <c r="E1806" s="59"/>
      <c r="F1806" s="59"/>
      <c r="I1806" s="28"/>
    </row>
    <row r="1807" spans="1:9" s="75" customFormat="1">
      <c r="A1807" s="52"/>
      <c r="C1807" s="145"/>
      <c r="D1807" s="91"/>
      <c r="E1807" s="59"/>
      <c r="F1807" s="59"/>
      <c r="I1807" s="28"/>
    </row>
    <row r="1808" spans="1:9" s="75" customFormat="1">
      <c r="A1808" s="52"/>
      <c r="C1808" s="145"/>
      <c r="D1808" s="91"/>
      <c r="E1808" s="59"/>
      <c r="F1808" s="59"/>
      <c r="I1808" s="28"/>
    </row>
    <row r="1809" spans="1:9" s="75" customFormat="1">
      <c r="A1809" s="52"/>
      <c r="C1809" s="145"/>
      <c r="D1809" s="91"/>
      <c r="E1809" s="59"/>
      <c r="F1809" s="59"/>
      <c r="I1809" s="28"/>
    </row>
    <row r="1810" spans="1:9" s="75" customFormat="1">
      <c r="A1810" s="52"/>
      <c r="C1810" s="145"/>
      <c r="D1810" s="91"/>
      <c r="E1810" s="59"/>
      <c r="F1810" s="59"/>
      <c r="I1810" s="28"/>
    </row>
    <row r="1811" spans="1:9" s="75" customFormat="1">
      <c r="A1811" s="52"/>
      <c r="C1811" s="145"/>
      <c r="D1811" s="91"/>
      <c r="E1811" s="59"/>
      <c r="F1811" s="59"/>
      <c r="I1811" s="28"/>
    </row>
    <row r="1812" spans="1:9" s="75" customFormat="1">
      <c r="A1812" s="52"/>
      <c r="C1812" s="145"/>
      <c r="D1812" s="91"/>
      <c r="E1812" s="59"/>
      <c r="F1812" s="59"/>
      <c r="I1812" s="28"/>
    </row>
    <row r="1813" spans="1:9" s="75" customFormat="1">
      <c r="A1813" s="52"/>
      <c r="C1813" s="145"/>
      <c r="D1813" s="91"/>
      <c r="E1813" s="59"/>
      <c r="F1813" s="59"/>
      <c r="I1813" s="28"/>
    </row>
    <row r="1814" spans="1:9" s="75" customFormat="1">
      <c r="A1814" s="52"/>
      <c r="C1814" s="145"/>
      <c r="D1814" s="91"/>
      <c r="E1814" s="59"/>
      <c r="F1814" s="59"/>
      <c r="I1814" s="28"/>
    </row>
    <row r="1815" spans="1:9" s="75" customFormat="1">
      <c r="A1815" s="52"/>
      <c r="C1815" s="145"/>
      <c r="D1815" s="91"/>
      <c r="E1815" s="59"/>
      <c r="F1815" s="59"/>
      <c r="I1815" s="28"/>
    </row>
    <row r="1816" spans="1:9" s="75" customFormat="1">
      <c r="A1816" s="52"/>
      <c r="C1816" s="145"/>
      <c r="D1816" s="91"/>
      <c r="E1816" s="59"/>
      <c r="F1816" s="59"/>
      <c r="I1816" s="28"/>
    </row>
    <row r="1817" spans="1:9" s="75" customFormat="1">
      <c r="A1817" s="52"/>
      <c r="C1817" s="145"/>
      <c r="D1817" s="91"/>
      <c r="E1817" s="59"/>
      <c r="F1817" s="59"/>
      <c r="I1817" s="28"/>
    </row>
    <row r="1818" spans="1:9" s="75" customFormat="1">
      <c r="A1818" s="52"/>
      <c r="C1818" s="145"/>
      <c r="D1818" s="91"/>
      <c r="E1818" s="59"/>
      <c r="F1818" s="59"/>
      <c r="I1818" s="28"/>
    </row>
    <row r="1819" spans="1:9" s="75" customFormat="1">
      <c r="A1819" s="52"/>
      <c r="C1819" s="145"/>
      <c r="D1819" s="91"/>
      <c r="E1819" s="59"/>
      <c r="F1819" s="59"/>
      <c r="I1819" s="28"/>
    </row>
    <row r="1820" spans="1:9" s="75" customFormat="1">
      <c r="A1820" s="52"/>
      <c r="C1820" s="145"/>
      <c r="D1820" s="91"/>
      <c r="E1820" s="59"/>
      <c r="F1820" s="59"/>
      <c r="I1820" s="28"/>
    </row>
    <row r="1821" spans="1:9" s="75" customFormat="1">
      <c r="A1821" s="52"/>
      <c r="C1821" s="145"/>
      <c r="D1821" s="91"/>
      <c r="E1821" s="59"/>
      <c r="F1821" s="59"/>
      <c r="I1821" s="28"/>
    </row>
    <row r="1822" spans="1:9" s="75" customFormat="1">
      <c r="A1822" s="52"/>
      <c r="C1822" s="145"/>
      <c r="D1822" s="91"/>
      <c r="E1822" s="59"/>
      <c r="F1822" s="59"/>
      <c r="I1822" s="28"/>
    </row>
    <row r="1823" spans="1:9" s="75" customFormat="1">
      <c r="A1823" s="52"/>
      <c r="C1823" s="145"/>
      <c r="D1823" s="91"/>
      <c r="E1823" s="59"/>
      <c r="F1823" s="59"/>
      <c r="I1823" s="28"/>
    </row>
    <row r="1824" spans="1:9" s="75" customFormat="1">
      <c r="A1824" s="52"/>
      <c r="C1824" s="145"/>
      <c r="D1824" s="91"/>
      <c r="E1824" s="59"/>
      <c r="F1824" s="59"/>
      <c r="I1824" s="28"/>
    </row>
    <row r="1825" spans="1:9" s="75" customFormat="1">
      <c r="A1825" s="52"/>
      <c r="C1825" s="145"/>
      <c r="D1825" s="91"/>
      <c r="E1825" s="59"/>
      <c r="F1825" s="59"/>
      <c r="I1825" s="28"/>
    </row>
    <row r="1826" spans="1:9" s="75" customFormat="1">
      <c r="A1826" s="52"/>
      <c r="C1826" s="145"/>
      <c r="D1826" s="91"/>
      <c r="E1826" s="59"/>
      <c r="F1826" s="59"/>
      <c r="I1826" s="28"/>
    </row>
    <row r="1827" spans="1:9" s="75" customFormat="1">
      <c r="A1827" s="52"/>
      <c r="C1827" s="145"/>
      <c r="D1827" s="91"/>
      <c r="E1827" s="59"/>
      <c r="F1827" s="59"/>
      <c r="I1827" s="28"/>
    </row>
    <row r="1828" spans="1:9" s="75" customFormat="1">
      <c r="A1828" s="52"/>
      <c r="C1828" s="145"/>
      <c r="D1828" s="91"/>
      <c r="E1828" s="59"/>
      <c r="F1828" s="59"/>
      <c r="I1828" s="28"/>
    </row>
    <row r="1829" spans="1:9" s="75" customFormat="1">
      <c r="A1829" s="52"/>
      <c r="C1829" s="145"/>
      <c r="D1829" s="91"/>
      <c r="E1829" s="59"/>
      <c r="F1829" s="59"/>
      <c r="I1829" s="28"/>
    </row>
    <row r="1830" spans="1:9" s="75" customFormat="1">
      <c r="A1830" s="52"/>
      <c r="C1830" s="145"/>
      <c r="D1830" s="91"/>
      <c r="E1830" s="59"/>
      <c r="F1830" s="59"/>
      <c r="I1830" s="28"/>
    </row>
    <row r="1831" spans="1:9" s="75" customFormat="1">
      <c r="A1831" s="52"/>
      <c r="C1831" s="145"/>
      <c r="D1831" s="91"/>
      <c r="E1831" s="59"/>
      <c r="F1831" s="59"/>
      <c r="I1831" s="28"/>
    </row>
    <row r="1832" spans="1:9" s="75" customFormat="1">
      <c r="A1832" s="52"/>
      <c r="C1832" s="145"/>
      <c r="D1832" s="91"/>
      <c r="E1832" s="59"/>
      <c r="F1832" s="59"/>
      <c r="I1832" s="28"/>
    </row>
    <row r="1833" spans="1:9" s="75" customFormat="1">
      <c r="A1833" s="52"/>
      <c r="C1833" s="145"/>
      <c r="D1833" s="91"/>
      <c r="E1833" s="59"/>
      <c r="F1833" s="59"/>
      <c r="I1833" s="28"/>
    </row>
    <row r="1834" spans="1:9" s="75" customFormat="1">
      <c r="A1834" s="52"/>
      <c r="C1834" s="145"/>
      <c r="D1834" s="91"/>
      <c r="E1834" s="59"/>
      <c r="F1834" s="59"/>
      <c r="I1834" s="28"/>
    </row>
    <row r="1835" spans="1:9" s="75" customFormat="1">
      <c r="A1835" s="52"/>
      <c r="C1835" s="145"/>
      <c r="D1835" s="91"/>
      <c r="E1835" s="59"/>
      <c r="F1835" s="59"/>
      <c r="I1835" s="28"/>
    </row>
    <row r="1836" spans="1:9" s="75" customFormat="1">
      <c r="A1836" s="52"/>
      <c r="C1836" s="145"/>
      <c r="D1836" s="91"/>
      <c r="E1836" s="59"/>
      <c r="F1836" s="59"/>
      <c r="I1836" s="28"/>
    </row>
    <row r="1837" spans="1:9" s="75" customFormat="1">
      <c r="A1837" s="52"/>
      <c r="C1837" s="145"/>
      <c r="D1837" s="91"/>
      <c r="E1837" s="59"/>
      <c r="F1837" s="59"/>
      <c r="I1837" s="28"/>
    </row>
    <row r="1838" spans="1:9" s="75" customFormat="1">
      <c r="A1838" s="52"/>
      <c r="C1838" s="145"/>
      <c r="D1838" s="91"/>
      <c r="E1838" s="59"/>
      <c r="F1838" s="59"/>
      <c r="I1838" s="28"/>
    </row>
    <row r="1839" spans="1:9" s="75" customFormat="1">
      <c r="A1839" s="52"/>
      <c r="C1839" s="145"/>
      <c r="D1839" s="91"/>
      <c r="E1839" s="59"/>
      <c r="F1839" s="59"/>
      <c r="I1839" s="28"/>
    </row>
    <row r="1840" spans="1:9" s="75" customFormat="1">
      <c r="A1840" s="52"/>
      <c r="C1840" s="145"/>
      <c r="D1840" s="91"/>
      <c r="E1840" s="59"/>
      <c r="F1840" s="59"/>
      <c r="I1840" s="28"/>
    </row>
    <row r="1841" spans="1:9" s="75" customFormat="1">
      <c r="A1841" s="52"/>
      <c r="C1841" s="145"/>
      <c r="D1841" s="91"/>
      <c r="E1841" s="59"/>
      <c r="F1841" s="59"/>
      <c r="I1841" s="28"/>
    </row>
    <row r="1842" spans="1:9" s="75" customFormat="1">
      <c r="A1842" s="52"/>
      <c r="C1842" s="145"/>
      <c r="D1842" s="91"/>
      <c r="E1842" s="59"/>
      <c r="F1842" s="59"/>
      <c r="I1842" s="28"/>
    </row>
    <row r="1843" spans="1:9" s="75" customFormat="1">
      <c r="A1843" s="52"/>
      <c r="C1843" s="145"/>
      <c r="D1843" s="91"/>
      <c r="E1843" s="59"/>
      <c r="F1843" s="59"/>
      <c r="I1843" s="28"/>
    </row>
    <row r="1844" spans="1:9" s="75" customFormat="1">
      <c r="A1844" s="52"/>
      <c r="C1844" s="145"/>
      <c r="D1844" s="91"/>
      <c r="E1844" s="59"/>
      <c r="F1844" s="59"/>
      <c r="I1844" s="28"/>
    </row>
    <row r="1845" spans="1:9" s="75" customFormat="1">
      <c r="A1845" s="52"/>
      <c r="C1845" s="145"/>
      <c r="D1845" s="91"/>
      <c r="E1845" s="59"/>
      <c r="F1845" s="59"/>
      <c r="I1845" s="28"/>
    </row>
    <row r="1846" spans="1:9" s="75" customFormat="1">
      <c r="A1846" s="52"/>
      <c r="C1846" s="145"/>
      <c r="D1846" s="91"/>
      <c r="E1846" s="59"/>
      <c r="F1846" s="59"/>
      <c r="I1846" s="28"/>
    </row>
    <row r="1847" spans="1:9" s="75" customFormat="1">
      <c r="A1847" s="52"/>
      <c r="C1847" s="145"/>
      <c r="D1847" s="91"/>
      <c r="E1847" s="59"/>
      <c r="F1847" s="59"/>
      <c r="I1847" s="28"/>
    </row>
    <row r="1848" spans="1:9" s="75" customFormat="1">
      <c r="A1848" s="52"/>
      <c r="C1848" s="145"/>
      <c r="D1848" s="91"/>
      <c r="E1848" s="59"/>
      <c r="F1848" s="59"/>
      <c r="I1848" s="28"/>
    </row>
    <row r="1849" spans="1:9" s="75" customFormat="1">
      <c r="A1849" s="52"/>
      <c r="C1849" s="145"/>
      <c r="D1849" s="91"/>
      <c r="E1849" s="59"/>
      <c r="F1849" s="59"/>
      <c r="I1849" s="28"/>
    </row>
    <row r="1850" spans="1:9" s="75" customFormat="1">
      <c r="A1850" s="52"/>
      <c r="C1850" s="145"/>
      <c r="D1850" s="91"/>
      <c r="E1850" s="59"/>
      <c r="F1850" s="59"/>
      <c r="I1850" s="28"/>
    </row>
    <row r="1851" spans="1:9" s="75" customFormat="1">
      <c r="A1851" s="52"/>
      <c r="C1851" s="145"/>
      <c r="D1851" s="91"/>
      <c r="E1851" s="59"/>
      <c r="F1851" s="59"/>
      <c r="I1851" s="28"/>
    </row>
    <row r="1852" spans="1:9" s="75" customFormat="1">
      <c r="A1852" s="52"/>
      <c r="C1852" s="145"/>
      <c r="D1852" s="91"/>
      <c r="E1852" s="59"/>
      <c r="F1852" s="59"/>
      <c r="I1852" s="28"/>
    </row>
    <row r="1853" spans="1:9" s="75" customFormat="1">
      <c r="A1853" s="52"/>
      <c r="C1853" s="145"/>
      <c r="D1853" s="91"/>
      <c r="E1853" s="59"/>
      <c r="F1853" s="59"/>
      <c r="I1853" s="28"/>
    </row>
    <row r="1854" spans="1:9" s="75" customFormat="1">
      <c r="A1854" s="52"/>
      <c r="C1854" s="145"/>
      <c r="D1854" s="91"/>
      <c r="E1854" s="59"/>
      <c r="F1854" s="59"/>
      <c r="I1854" s="28"/>
    </row>
    <row r="1855" spans="1:9" s="75" customFormat="1">
      <c r="A1855" s="52"/>
      <c r="C1855" s="145"/>
      <c r="D1855" s="91"/>
      <c r="E1855" s="59"/>
      <c r="F1855" s="59"/>
      <c r="I1855" s="28"/>
    </row>
    <row r="1856" spans="1:9" s="75" customFormat="1">
      <c r="A1856" s="52"/>
      <c r="C1856" s="145"/>
      <c r="D1856" s="91"/>
      <c r="E1856" s="59"/>
      <c r="F1856" s="59"/>
      <c r="I1856" s="28"/>
    </row>
    <row r="1857" spans="1:9" s="75" customFormat="1">
      <c r="A1857" s="52"/>
      <c r="C1857" s="145"/>
      <c r="D1857" s="91"/>
      <c r="E1857" s="59"/>
      <c r="F1857" s="59"/>
      <c r="I1857" s="28"/>
    </row>
    <row r="1858" spans="1:9" s="75" customFormat="1">
      <c r="A1858" s="52"/>
      <c r="C1858" s="145"/>
      <c r="D1858" s="91"/>
      <c r="E1858" s="59"/>
      <c r="F1858" s="59"/>
      <c r="I1858" s="28"/>
    </row>
    <row r="1859" spans="1:9" s="75" customFormat="1">
      <c r="A1859" s="52"/>
      <c r="C1859" s="145"/>
      <c r="D1859" s="91"/>
      <c r="E1859" s="59"/>
      <c r="F1859" s="59"/>
      <c r="I1859" s="28"/>
    </row>
    <row r="1860" spans="1:9" s="75" customFormat="1">
      <c r="A1860" s="52"/>
      <c r="C1860" s="145"/>
      <c r="D1860" s="91"/>
      <c r="E1860" s="59"/>
      <c r="F1860" s="59"/>
      <c r="I1860" s="28"/>
    </row>
    <row r="1861" spans="1:9" s="75" customFormat="1">
      <c r="A1861" s="52"/>
      <c r="C1861" s="145"/>
      <c r="D1861" s="91"/>
      <c r="E1861" s="59"/>
      <c r="F1861" s="59"/>
      <c r="I1861" s="28"/>
    </row>
    <row r="1862" spans="1:9" s="75" customFormat="1">
      <c r="A1862" s="52"/>
      <c r="C1862" s="145"/>
      <c r="D1862" s="91"/>
      <c r="E1862" s="59"/>
      <c r="F1862" s="59"/>
      <c r="I1862" s="28"/>
    </row>
    <row r="1863" spans="1:9" s="75" customFormat="1">
      <c r="A1863" s="52"/>
      <c r="C1863" s="145"/>
      <c r="D1863" s="91"/>
      <c r="E1863" s="59"/>
      <c r="F1863" s="59"/>
      <c r="I1863" s="28"/>
    </row>
    <row r="1864" spans="1:9" s="75" customFormat="1">
      <c r="A1864" s="52"/>
      <c r="C1864" s="145"/>
      <c r="D1864" s="91"/>
      <c r="E1864" s="59"/>
      <c r="F1864" s="59"/>
      <c r="I1864" s="28"/>
    </row>
    <row r="1865" spans="1:9" s="75" customFormat="1">
      <c r="A1865" s="52"/>
      <c r="C1865" s="145"/>
      <c r="D1865" s="91"/>
      <c r="E1865" s="59"/>
      <c r="F1865" s="59"/>
      <c r="I1865" s="28"/>
    </row>
    <row r="1866" spans="1:9" s="75" customFormat="1">
      <c r="A1866" s="52"/>
      <c r="C1866" s="145"/>
      <c r="D1866" s="91"/>
      <c r="E1866" s="59"/>
      <c r="F1866" s="59"/>
      <c r="I1866" s="28"/>
    </row>
    <row r="1867" spans="1:9" s="75" customFormat="1">
      <c r="A1867" s="52"/>
      <c r="C1867" s="145"/>
      <c r="D1867" s="91"/>
      <c r="E1867" s="59"/>
      <c r="F1867" s="59"/>
      <c r="I1867" s="28"/>
    </row>
    <row r="1868" spans="1:9" s="75" customFormat="1">
      <c r="A1868" s="52"/>
      <c r="C1868" s="145"/>
      <c r="D1868" s="91"/>
      <c r="E1868" s="59"/>
      <c r="F1868" s="59"/>
      <c r="I1868" s="28"/>
    </row>
    <row r="1869" spans="1:9" s="75" customFormat="1">
      <c r="A1869" s="52"/>
      <c r="C1869" s="145"/>
      <c r="D1869" s="91"/>
      <c r="E1869" s="59"/>
      <c r="F1869" s="59"/>
      <c r="I1869" s="28"/>
    </row>
    <row r="1870" spans="1:9" s="75" customFormat="1">
      <c r="A1870" s="52"/>
      <c r="C1870" s="145"/>
      <c r="D1870" s="91"/>
      <c r="E1870" s="59"/>
      <c r="F1870" s="59"/>
      <c r="I1870" s="28"/>
    </row>
    <row r="1871" spans="1:9" s="75" customFormat="1">
      <c r="A1871" s="52"/>
      <c r="C1871" s="145"/>
      <c r="D1871" s="91"/>
      <c r="E1871" s="59"/>
      <c r="F1871" s="59"/>
      <c r="I1871" s="28"/>
    </row>
    <row r="1872" spans="1:9" s="75" customFormat="1">
      <c r="A1872" s="52"/>
      <c r="C1872" s="145"/>
      <c r="D1872" s="91"/>
      <c r="E1872" s="59"/>
      <c r="F1872" s="59"/>
      <c r="I1872" s="28"/>
    </row>
    <row r="1873" spans="1:9" s="75" customFormat="1">
      <c r="A1873" s="52"/>
      <c r="C1873" s="145"/>
      <c r="D1873" s="91"/>
      <c r="E1873" s="59"/>
      <c r="F1873" s="59"/>
      <c r="I1873" s="28"/>
    </row>
    <row r="1874" spans="1:9" s="75" customFormat="1">
      <c r="A1874" s="52"/>
      <c r="C1874" s="145"/>
      <c r="D1874" s="91"/>
      <c r="E1874" s="59"/>
      <c r="F1874" s="59"/>
      <c r="I1874" s="28"/>
    </row>
    <row r="1875" spans="1:9" s="75" customFormat="1">
      <c r="A1875" s="52"/>
      <c r="C1875" s="145"/>
      <c r="D1875" s="91"/>
      <c r="E1875" s="59"/>
      <c r="F1875" s="59"/>
      <c r="I1875" s="28"/>
    </row>
    <row r="1876" spans="1:9" s="75" customFormat="1">
      <c r="A1876" s="52"/>
      <c r="C1876" s="145"/>
      <c r="D1876" s="91"/>
      <c r="E1876" s="59"/>
      <c r="F1876" s="59"/>
      <c r="I1876" s="28"/>
    </row>
    <row r="1877" spans="1:9" s="75" customFormat="1">
      <c r="A1877" s="52"/>
      <c r="C1877" s="145"/>
      <c r="D1877" s="91"/>
      <c r="E1877" s="59"/>
      <c r="F1877" s="59"/>
      <c r="I1877" s="28"/>
    </row>
    <row r="1878" spans="1:9" s="75" customFormat="1">
      <c r="A1878" s="52"/>
      <c r="C1878" s="145"/>
      <c r="D1878" s="91"/>
      <c r="E1878" s="59"/>
      <c r="F1878" s="59"/>
      <c r="I1878" s="28"/>
    </row>
    <row r="1879" spans="1:9" s="75" customFormat="1">
      <c r="A1879" s="52"/>
      <c r="C1879" s="145"/>
      <c r="D1879" s="91"/>
      <c r="E1879" s="59"/>
      <c r="F1879" s="59"/>
      <c r="I1879" s="28"/>
    </row>
    <row r="1880" spans="1:9" s="75" customFormat="1">
      <c r="A1880" s="52"/>
      <c r="C1880" s="145"/>
      <c r="D1880" s="91"/>
      <c r="E1880" s="59"/>
      <c r="F1880" s="59"/>
      <c r="I1880" s="28"/>
    </row>
    <row r="1881" spans="1:9" s="75" customFormat="1">
      <c r="A1881" s="52"/>
      <c r="C1881" s="145"/>
      <c r="D1881" s="91"/>
      <c r="E1881" s="59"/>
      <c r="F1881" s="59"/>
      <c r="I1881" s="28"/>
    </row>
    <row r="1882" spans="1:9" s="75" customFormat="1">
      <c r="A1882" s="52"/>
      <c r="C1882" s="145"/>
      <c r="D1882" s="91"/>
      <c r="E1882" s="59"/>
      <c r="F1882" s="59"/>
      <c r="I1882" s="28"/>
    </row>
    <row r="1883" spans="1:9" s="75" customFormat="1">
      <c r="A1883" s="52"/>
      <c r="C1883" s="145"/>
      <c r="D1883" s="91"/>
      <c r="E1883" s="59"/>
      <c r="F1883" s="59"/>
      <c r="I1883" s="28"/>
    </row>
    <row r="1884" spans="1:9" s="75" customFormat="1">
      <c r="A1884" s="52"/>
      <c r="C1884" s="145"/>
      <c r="D1884" s="91"/>
      <c r="E1884" s="59"/>
      <c r="F1884" s="59"/>
      <c r="I1884" s="28"/>
    </row>
    <row r="1885" spans="1:9" s="75" customFormat="1">
      <c r="A1885" s="52"/>
      <c r="C1885" s="145"/>
      <c r="D1885" s="91"/>
      <c r="E1885" s="59"/>
      <c r="F1885" s="59"/>
      <c r="I1885" s="28"/>
    </row>
    <row r="1886" spans="1:9" s="75" customFormat="1">
      <c r="A1886" s="52"/>
      <c r="C1886" s="145"/>
      <c r="D1886" s="91"/>
      <c r="E1886" s="59"/>
      <c r="F1886" s="59"/>
      <c r="I1886" s="28"/>
    </row>
    <row r="1887" spans="1:9" s="75" customFormat="1">
      <c r="A1887" s="52"/>
      <c r="C1887" s="145"/>
      <c r="D1887" s="91"/>
      <c r="E1887" s="59"/>
      <c r="F1887" s="59"/>
      <c r="I1887" s="28"/>
    </row>
    <row r="1888" spans="1:9" s="75" customFormat="1">
      <c r="A1888" s="52"/>
      <c r="C1888" s="145"/>
      <c r="D1888" s="91"/>
      <c r="E1888" s="59"/>
      <c r="F1888" s="59"/>
      <c r="I1888" s="28"/>
    </row>
    <row r="1889" spans="1:9" s="75" customFormat="1">
      <c r="A1889" s="52"/>
      <c r="C1889" s="145"/>
      <c r="D1889" s="91"/>
      <c r="E1889" s="59"/>
      <c r="F1889" s="59"/>
      <c r="I1889" s="28"/>
    </row>
    <row r="1890" spans="1:9" s="75" customFormat="1">
      <c r="A1890" s="52"/>
      <c r="C1890" s="145"/>
      <c r="D1890" s="91"/>
      <c r="E1890" s="59"/>
      <c r="F1890" s="59"/>
      <c r="I1890" s="28"/>
    </row>
    <row r="1891" spans="1:9" s="75" customFormat="1">
      <c r="A1891" s="52"/>
      <c r="C1891" s="145"/>
      <c r="D1891" s="91"/>
      <c r="E1891" s="59"/>
      <c r="F1891" s="59"/>
      <c r="I1891" s="28"/>
    </row>
    <row r="1892" spans="1:9" s="75" customFormat="1">
      <c r="A1892" s="52"/>
      <c r="C1892" s="145"/>
      <c r="D1892" s="91"/>
      <c r="E1892" s="59"/>
      <c r="F1892" s="59"/>
      <c r="I1892" s="28"/>
    </row>
    <row r="1893" spans="1:9" s="75" customFormat="1">
      <c r="A1893" s="52"/>
      <c r="C1893" s="145"/>
      <c r="D1893" s="91"/>
      <c r="E1893" s="59"/>
      <c r="F1893" s="59"/>
      <c r="I1893" s="28"/>
    </row>
    <row r="1894" spans="1:9" s="75" customFormat="1">
      <c r="A1894" s="52"/>
      <c r="C1894" s="145"/>
      <c r="D1894" s="91"/>
      <c r="E1894" s="59"/>
      <c r="F1894" s="59"/>
      <c r="I1894" s="28"/>
    </row>
    <row r="1895" spans="1:9" s="75" customFormat="1">
      <c r="A1895" s="52"/>
      <c r="C1895" s="145"/>
      <c r="D1895" s="91"/>
      <c r="E1895" s="59"/>
      <c r="F1895" s="59"/>
      <c r="I1895" s="28"/>
    </row>
    <row r="1896" spans="1:9" s="75" customFormat="1">
      <c r="A1896" s="52"/>
      <c r="C1896" s="145"/>
      <c r="D1896" s="91"/>
      <c r="E1896" s="59"/>
      <c r="F1896" s="59"/>
      <c r="I1896" s="28"/>
    </row>
    <row r="1897" spans="1:9" s="75" customFormat="1">
      <c r="A1897" s="52"/>
      <c r="C1897" s="145"/>
      <c r="D1897" s="91"/>
      <c r="E1897" s="59"/>
      <c r="F1897" s="59"/>
      <c r="I1897" s="28"/>
    </row>
    <row r="1898" spans="1:9" s="75" customFormat="1">
      <c r="A1898" s="52"/>
      <c r="C1898" s="145"/>
      <c r="D1898" s="91"/>
      <c r="E1898" s="59"/>
      <c r="F1898" s="59"/>
      <c r="I1898" s="28"/>
    </row>
    <row r="1899" spans="1:9" s="75" customFormat="1">
      <c r="A1899" s="52"/>
      <c r="C1899" s="145"/>
      <c r="D1899" s="91"/>
      <c r="E1899" s="59"/>
      <c r="F1899" s="59"/>
      <c r="I1899" s="28"/>
    </row>
    <row r="1900" spans="1:9" s="75" customFormat="1">
      <c r="A1900" s="52"/>
      <c r="C1900" s="145"/>
      <c r="D1900" s="91"/>
      <c r="E1900" s="59"/>
      <c r="F1900" s="59"/>
      <c r="I1900" s="28"/>
    </row>
    <row r="1901" spans="1:9" s="75" customFormat="1">
      <c r="A1901" s="52"/>
      <c r="C1901" s="145"/>
      <c r="D1901" s="91"/>
      <c r="E1901" s="59"/>
      <c r="F1901" s="59"/>
      <c r="I1901" s="28"/>
    </row>
    <row r="1902" spans="1:9" s="75" customFormat="1">
      <c r="A1902" s="52"/>
      <c r="C1902" s="145"/>
      <c r="D1902" s="91"/>
      <c r="E1902" s="59"/>
      <c r="F1902" s="59"/>
      <c r="I1902" s="28"/>
    </row>
    <row r="1903" spans="1:9" s="75" customFormat="1">
      <c r="A1903" s="52"/>
      <c r="C1903" s="145"/>
      <c r="D1903" s="91"/>
      <c r="E1903" s="59"/>
      <c r="F1903" s="59"/>
      <c r="I1903" s="28"/>
    </row>
    <row r="1904" spans="1:9" s="75" customFormat="1">
      <c r="A1904" s="52"/>
      <c r="C1904" s="145"/>
      <c r="D1904" s="91"/>
      <c r="E1904" s="59"/>
      <c r="F1904" s="59"/>
      <c r="I1904" s="28"/>
    </row>
    <row r="1905" spans="1:9" s="75" customFormat="1">
      <c r="A1905" s="52"/>
      <c r="C1905" s="145"/>
      <c r="D1905" s="91"/>
      <c r="E1905" s="59"/>
      <c r="F1905" s="59"/>
      <c r="I1905" s="28"/>
    </row>
    <row r="1906" spans="1:9" s="75" customFormat="1">
      <c r="A1906" s="52"/>
      <c r="C1906" s="145"/>
      <c r="D1906" s="91"/>
      <c r="E1906" s="59"/>
      <c r="F1906" s="59"/>
      <c r="I1906" s="28"/>
    </row>
    <row r="1907" spans="1:9" s="75" customFormat="1">
      <c r="A1907" s="52"/>
      <c r="C1907" s="145"/>
      <c r="D1907" s="91"/>
      <c r="E1907" s="59"/>
      <c r="F1907" s="59"/>
      <c r="I1907" s="28"/>
    </row>
    <row r="1908" spans="1:9" s="75" customFormat="1">
      <c r="A1908" s="52"/>
      <c r="C1908" s="145"/>
      <c r="D1908" s="91"/>
      <c r="E1908" s="59"/>
      <c r="F1908" s="59"/>
      <c r="I1908" s="28"/>
    </row>
    <row r="1909" spans="1:9" s="75" customFormat="1">
      <c r="A1909" s="52"/>
      <c r="C1909" s="145"/>
      <c r="D1909" s="91"/>
      <c r="E1909" s="59"/>
      <c r="F1909" s="59"/>
      <c r="I1909" s="28"/>
    </row>
    <row r="1910" spans="1:9" s="75" customFormat="1">
      <c r="A1910" s="52"/>
      <c r="C1910" s="145"/>
      <c r="D1910" s="91"/>
      <c r="E1910" s="59"/>
      <c r="F1910" s="59"/>
      <c r="I1910" s="28"/>
    </row>
    <row r="1911" spans="1:9" s="75" customFormat="1">
      <c r="A1911" s="52"/>
      <c r="C1911" s="145"/>
      <c r="D1911" s="91"/>
      <c r="E1911" s="59"/>
      <c r="F1911" s="59"/>
      <c r="I1911" s="28"/>
    </row>
    <row r="1912" spans="1:9" s="75" customFormat="1">
      <c r="A1912" s="52"/>
      <c r="C1912" s="145"/>
      <c r="D1912" s="91"/>
      <c r="E1912" s="59"/>
      <c r="F1912" s="59"/>
      <c r="I1912" s="28"/>
    </row>
    <row r="1913" spans="1:9" s="75" customFormat="1">
      <c r="A1913" s="52"/>
      <c r="C1913" s="145"/>
      <c r="D1913" s="91"/>
      <c r="E1913" s="59"/>
      <c r="F1913" s="59"/>
      <c r="I1913" s="28"/>
    </row>
    <row r="1914" spans="1:9" s="75" customFormat="1">
      <c r="A1914" s="52"/>
      <c r="C1914" s="145"/>
      <c r="D1914" s="91"/>
      <c r="E1914" s="59"/>
      <c r="F1914" s="59"/>
      <c r="I1914" s="28"/>
    </row>
    <row r="1915" spans="1:9" s="75" customFormat="1">
      <c r="A1915" s="52"/>
      <c r="C1915" s="145"/>
      <c r="D1915" s="91"/>
      <c r="E1915" s="59"/>
      <c r="F1915" s="59"/>
      <c r="I1915" s="28"/>
    </row>
    <row r="1916" spans="1:9" s="75" customFormat="1">
      <c r="A1916" s="52"/>
      <c r="C1916" s="145"/>
      <c r="D1916" s="91"/>
      <c r="E1916" s="59"/>
      <c r="F1916" s="59"/>
      <c r="I1916" s="28"/>
    </row>
    <row r="1917" spans="1:9" s="75" customFormat="1">
      <c r="A1917" s="52"/>
      <c r="C1917" s="145"/>
      <c r="D1917" s="91"/>
      <c r="E1917" s="59"/>
      <c r="F1917" s="59"/>
      <c r="I1917" s="28"/>
    </row>
    <row r="1918" spans="1:9" s="75" customFormat="1">
      <c r="A1918" s="52"/>
      <c r="C1918" s="145"/>
      <c r="D1918" s="91"/>
      <c r="E1918" s="59"/>
      <c r="F1918" s="59"/>
      <c r="I1918" s="28"/>
    </row>
    <row r="1919" spans="1:9" s="75" customFormat="1">
      <c r="A1919" s="52"/>
      <c r="C1919" s="145"/>
      <c r="D1919" s="91"/>
      <c r="E1919" s="59"/>
      <c r="F1919" s="59"/>
      <c r="I1919" s="28"/>
    </row>
    <row r="1920" spans="1:9" s="75" customFormat="1">
      <c r="A1920" s="52"/>
      <c r="C1920" s="145"/>
      <c r="D1920" s="91"/>
      <c r="E1920" s="59"/>
      <c r="F1920" s="59"/>
      <c r="I1920" s="28"/>
    </row>
    <row r="1921" spans="1:9" s="75" customFormat="1">
      <c r="A1921" s="52"/>
      <c r="C1921" s="145"/>
      <c r="D1921" s="91"/>
      <c r="E1921" s="59"/>
      <c r="F1921" s="59"/>
      <c r="I1921" s="28"/>
    </row>
    <row r="1922" spans="1:9" s="75" customFormat="1">
      <c r="A1922" s="52"/>
      <c r="C1922" s="145"/>
      <c r="D1922" s="91"/>
      <c r="E1922" s="59"/>
      <c r="F1922" s="59"/>
      <c r="I1922" s="28"/>
    </row>
    <row r="1923" spans="1:9" s="75" customFormat="1">
      <c r="A1923" s="52"/>
      <c r="C1923" s="145"/>
      <c r="D1923" s="91"/>
      <c r="E1923" s="59"/>
      <c r="F1923" s="59"/>
      <c r="I1923" s="28"/>
    </row>
    <row r="1924" spans="1:9" s="75" customFormat="1">
      <c r="A1924" s="52"/>
      <c r="C1924" s="145"/>
      <c r="D1924" s="91"/>
      <c r="E1924" s="59"/>
      <c r="F1924" s="59"/>
      <c r="I1924" s="28"/>
    </row>
    <row r="1925" spans="1:9" s="75" customFormat="1">
      <c r="A1925" s="52"/>
      <c r="C1925" s="145"/>
      <c r="D1925" s="91"/>
      <c r="E1925" s="59"/>
      <c r="F1925" s="59"/>
      <c r="I1925" s="28"/>
    </row>
    <row r="1926" spans="1:9" s="75" customFormat="1">
      <c r="A1926" s="52"/>
      <c r="C1926" s="145"/>
      <c r="D1926" s="91"/>
      <c r="E1926" s="59"/>
      <c r="F1926" s="59"/>
      <c r="I1926" s="28"/>
    </row>
    <row r="1927" spans="1:9" s="75" customFormat="1">
      <c r="A1927" s="52"/>
      <c r="C1927" s="145"/>
      <c r="D1927" s="91"/>
      <c r="E1927" s="59"/>
      <c r="F1927" s="59"/>
      <c r="I1927" s="28"/>
    </row>
    <row r="1928" spans="1:9" s="75" customFormat="1">
      <c r="A1928" s="52"/>
      <c r="C1928" s="145"/>
      <c r="D1928" s="91"/>
      <c r="E1928" s="59"/>
      <c r="F1928" s="59"/>
      <c r="I1928" s="28"/>
    </row>
    <row r="1929" spans="1:9" s="75" customFormat="1">
      <c r="A1929" s="52"/>
      <c r="C1929" s="145"/>
      <c r="D1929" s="91"/>
      <c r="E1929" s="59"/>
      <c r="F1929" s="59"/>
      <c r="I1929" s="28"/>
    </row>
    <row r="1930" spans="1:9" s="75" customFormat="1">
      <c r="A1930" s="52"/>
      <c r="C1930" s="145"/>
      <c r="D1930" s="91"/>
      <c r="E1930" s="59"/>
      <c r="F1930" s="59"/>
      <c r="I1930" s="28"/>
    </row>
    <row r="1931" spans="1:9" s="75" customFormat="1">
      <c r="A1931" s="52"/>
      <c r="C1931" s="145"/>
      <c r="D1931" s="91"/>
      <c r="E1931" s="59"/>
      <c r="F1931" s="59"/>
      <c r="I1931" s="28"/>
    </row>
    <row r="1932" spans="1:9" s="75" customFormat="1">
      <c r="A1932" s="52"/>
      <c r="C1932" s="145"/>
      <c r="D1932" s="91"/>
      <c r="E1932" s="59"/>
      <c r="F1932" s="59"/>
      <c r="I1932" s="28"/>
    </row>
    <row r="1933" spans="1:9" s="75" customFormat="1">
      <c r="A1933" s="52"/>
      <c r="C1933" s="145"/>
      <c r="D1933" s="91"/>
      <c r="E1933" s="59"/>
      <c r="F1933" s="59"/>
      <c r="I1933" s="28"/>
    </row>
    <row r="1934" spans="1:9" s="75" customFormat="1">
      <c r="A1934" s="52"/>
      <c r="C1934" s="145"/>
      <c r="D1934" s="91"/>
      <c r="E1934" s="59"/>
      <c r="F1934" s="59"/>
      <c r="I1934" s="28"/>
    </row>
    <row r="1935" spans="1:9" s="75" customFormat="1">
      <c r="A1935" s="52"/>
      <c r="C1935" s="145"/>
      <c r="D1935" s="91"/>
      <c r="E1935" s="59"/>
      <c r="F1935" s="59"/>
      <c r="I1935" s="28"/>
    </row>
    <row r="1936" spans="1:9" s="75" customFormat="1">
      <c r="A1936" s="52"/>
      <c r="C1936" s="145"/>
      <c r="D1936" s="91"/>
      <c r="E1936" s="59"/>
      <c r="F1936" s="59"/>
      <c r="I1936" s="28"/>
    </row>
    <row r="1937" spans="1:9" s="75" customFormat="1">
      <c r="A1937" s="52"/>
      <c r="C1937" s="145"/>
      <c r="D1937" s="91"/>
      <c r="E1937" s="59"/>
      <c r="F1937" s="59"/>
      <c r="I1937" s="28"/>
    </row>
    <row r="1938" spans="1:9" s="75" customFormat="1">
      <c r="A1938" s="52"/>
      <c r="C1938" s="145"/>
      <c r="D1938" s="91"/>
      <c r="E1938" s="59"/>
      <c r="F1938" s="59"/>
      <c r="I1938" s="28"/>
    </row>
    <row r="1939" spans="1:9" s="75" customFormat="1">
      <c r="A1939" s="52"/>
      <c r="C1939" s="145"/>
      <c r="D1939" s="91"/>
      <c r="E1939" s="59"/>
      <c r="F1939" s="59"/>
      <c r="I1939" s="28"/>
    </row>
    <row r="1940" spans="1:9" s="75" customFormat="1">
      <c r="A1940" s="52"/>
      <c r="C1940" s="145"/>
      <c r="D1940" s="91"/>
      <c r="E1940" s="59"/>
      <c r="F1940" s="59"/>
      <c r="I1940" s="28"/>
    </row>
    <row r="1941" spans="1:9" s="75" customFormat="1">
      <c r="A1941" s="52"/>
      <c r="C1941" s="145"/>
      <c r="D1941" s="91"/>
      <c r="E1941" s="59"/>
      <c r="F1941" s="59"/>
      <c r="I1941" s="28"/>
    </row>
    <row r="1942" spans="1:9" s="75" customFormat="1">
      <c r="A1942" s="52"/>
      <c r="C1942" s="145"/>
      <c r="D1942" s="91"/>
      <c r="E1942" s="59"/>
      <c r="F1942" s="59"/>
      <c r="I1942" s="28"/>
    </row>
    <row r="1943" spans="1:9" s="75" customFormat="1">
      <c r="A1943" s="52"/>
      <c r="C1943" s="145"/>
      <c r="D1943" s="91"/>
      <c r="E1943" s="59"/>
      <c r="F1943" s="59"/>
      <c r="I1943" s="28"/>
    </row>
    <row r="1944" spans="1:9" s="75" customFormat="1">
      <c r="A1944" s="52"/>
      <c r="C1944" s="145"/>
      <c r="D1944" s="91"/>
      <c r="E1944" s="59"/>
      <c r="F1944" s="59"/>
      <c r="I1944" s="28"/>
    </row>
    <row r="1945" spans="1:9" s="75" customFormat="1">
      <c r="A1945" s="52"/>
      <c r="C1945" s="145"/>
      <c r="D1945" s="91"/>
      <c r="E1945" s="59"/>
      <c r="F1945" s="59"/>
      <c r="I1945" s="28"/>
    </row>
    <row r="1946" spans="1:9" s="75" customFormat="1">
      <c r="A1946" s="52"/>
      <c r="C1946" s="145"/>
      <c r="D1946" s="91"/>
      <c r="E1946" s="59"/>
      <c r="F1946" s="59"/>
      <c r="I1946" s="28"/>
    </row>
    <row r="1947" spans="1:9" s="75" customFormat="1">
      <c r="A1947" s="52"/>
      <c r="C1947" s="145"/>
      <c r="D1947" s="91"/>
      <c r="E1947" s="59"/>
      <c r="F1947" s="59"/>
      <c r="I1947" s="28"/>
    </row>
    <row r="1948" spans="1:9" s="75" customFormat="1">
      <c r="A1948" s="52"/>
      <c r="C1948" s="145"/>
      <c r="D1948" s="91"/>
      <c r="E1948" s="59"/>
      <c r="F1948" s="59"/>
      <c r="I1948" s="28"/>
    </row>
    <row r="1949" spans="1:9" s="75" customFormat="1">
      <c r="A1949" s="52"/>
      <c r="C1949" s="145"/>
      <c r="D1949" s="91"/>
      <c r="E1949" s="59"/>
      <c r="F1949" s="59"/>
      <c r="I1949" s="28"/>
    </row>
    <row r="1950" spans="1:9" s="75" customFormat="1">
      <c r="A1950" s="52"/>
      <c r="C1950" s="145"/>
      <c r="D1950" s="91"/>
      <c r="E1950" s="59"/>
      <c r="F1950" s="59"/>
      <c r="I1950" s="28"/>
    </row>
    <row r="1951" spans="1:9" s="75" customFormat="1">
      <c r="A1951" s="52"/>
      <c r="C1951" s="145"/>
      <c r="D1951" s="91"/>
      <c r="E1951" s="59"/>
      <c r="F1951" s="59"/>
      <c r="I1951" s="28"/>
    </row>
    <row r="1952" spans="1:9" s="75" customFormat="1">
      <c r="A1952" s="52"/>
      <c r="C1952" s="145"/>
      <c r="D1952" s="91"/>
      <c r="E1952" s="59"/>
      <c r="F1952" s="59"/>
      <c r="I1952" s="28"/>
    </row>
    <row r="1953" spans="1:9" s="75" customFormat="1">
      <c r="A1953" s="52"/>
      <c r="C1953" s="145"/>
      <c r="D1953" s="91"/>
      <c r="E1953" s="59"/>
      <c r="F1953" s="59"/>
      <c r="I1953" s="28"/>
    </row>
    <row r="1954" spans="1:9" s="75" customFormat="1">
      <c r="A1954" s="52"/>
      <c r="C1954" s="145"/>
      <c r="D1954" s="91"/>
      <c r="E1954" s="59"/>
      <c r="F1954" s="59"/>
      <c r="I1954" s="28"/>
    </row>
    <row r="1955" spans="1:9" s="75" customFormat="1">
      <c r="A1955" s="52"/>
      <c r="C1955" s="145"/>
      <c r="D1955" s="91"/>
      <c r="E1955" s="59"/>
      <c r="F1955" s="59"/>
      <c r="I1955" s="28"/>
    </row>
    <row r="1956" spans="1:9" s="75" customFormat="1">
      <c r="A1956" s="52"/>
      <c r="C1956" s="145"/>
      <c r="D1956" s="91"/>
      <c r="E1956" s="59"/>
      <c r="F1956" s="59"/>
      <c r="I1956" s="28"/>
    </row>
    <row r="1957" spans="1:9" s="75" customFormat="1">
      <c r="A1957" s="52"/>
      <c r="C1957" s="145"/>
      <c r="D1957" s="91"/>
      <c r="E1957" s="59"/>
      <c r="F1957" s="59"/>
      <c r="I1957" s="28"/>
    </row>
    <row r="1958" spans="1:9" s="75" customFormat="1">
      <c r="A1958" s="52"/>
      <c r="C1958" s="145"/>
      <c r="D1958" s="91"/>
      <c r="E1958" s="59"/>
      <c r="F1958" s="59"/>
      <c r="I1958" s="28"/>
    </row>
    <row r="1959" spans="1:9" s="75" customFormat="1">
      <c r="A1959" s="52"/>
      <c r="C1959" s="145"/>
      <c r="D1959" s="91"/>
      <c r="E1959" s="59"/>
      <c r="F1959" s="59"/>
      <c r="I1959" s="28"/>
    </row>
    <row r="1960" spans="1:9" s="75" customFormat="1">
      <c r="A1960" s="52"/>
      <c r="C1960" s="145"/>
      <c r="D1960" s="91"/>
      <c r="E1960" s="59"/>
      <c r="F1960" s="59"/>
      <c r="I1960" s="28"/>
    </row>
    <row r="1961" spans="1:9" s="75" customFormat="1">
      <c r="A1961" s="52"/>
      <c r="C1961" s="145"/>
      <c r="D1961" s="91"/>
      <c r="E1961" s="59"/>
      <c r="F1961" s="59"/>
      <c r="I1961" s="28"/>
    </row>
    <row r="1962" spans="1:9" s="75" customFormat="1">
      <c r="A1962" s="52"/>
      <c r="C1962" s="145"/>
      <c r="D1962" s="91"/>
      <c r="E1962" s="59"/>
      <c r="F1962" s="59"/>
      <c r="I1962" s="28"/>
    </row>
    <row r="1963" spans="1:9" s="75" customFormat="1">
      <c r="A1963" s="52"/>
      <c r="C1963" s="145"/>
      <c r="D1963" s="91"/>
      <c r="E1963" s="59"/>
      <c r="F1963" s="59"/>
      <c r="I1963" s="28"/>
    </row>
    <row r="1964" spans="1:9" s="75" customFormat="1">
      <c r="A1964" s="52"/>
      <c r="C1964" s="145"/>
      <c r="D1964" s="91"/>
      <c r="E1964" s="59"/>
      <c r="F1964" s="59"/>
      <c r="I1964" s="28"/>
    </row>
    <row r="1965" spans="1:9" s="75" customFormat="1">
      <c r="A1965" s="52"/>
      <c r="C1965" s="145"/>
      <c r="D1965" s="91"/>
      <c r="E1965" s="59"/>
      <c r="F1965" s="59"/>
      <c r="I1965" s="28"/>
    </row>
    <row r="1966" spans="1:9" s="75" customFormat="1">
      <c r="A1966" s="52"/>
      <c r="C1966" s="145"/>
      <c r="D1966" s="91"/>
      <c r="E1966" s="59"/>
      <c r="F1966" s="59"/>
      <c r="I1966" s="28"/>
    </row>
    <row r="1967" spans="1:9" s="75" customFormat="1">
      <c r="A1967" s="52"/>
      <c r="C1967" s="145"/>
      <c r="D1967" s="91"/>
      <c r="E1967" s="59"/>
      <c r="F1967" s="59"/>
      <c r="I1967" s="28"/>
    </row>
    <row r="1968" spans="1:9" s="75" customFormat="1">
      <c r="A1968" s="52"/>
      <c r="C1968" s="145"/>
      <c r="D1968" s="91"/>
      <c r="E1968" s="59"/>
      <c r="F1968" s="59"/>
      <c r="I1968" s="28"/>
    </row>
    <row r="1969" spans="1:9" s="75" customFormat="1">
      <c r="A1969" s="52"/>
      <c r="C1969" s="145"/>
      <c r="D1969" s="91"/>
      <c r="E1969" s="59"/>
      <c r="F1969" s="59"/>
      <c r="I1969" s="28"/>
    </row>
    <row r="1970" spans="1:9" s="75" customFormat="1">
      <c r="A1970" s="52"/>
      <c r="C1970" s="145"/>
      <c r="D1970" s="91"/>
      <c r="E1970" s="59"/>
      <c r="F1970" s="59"/>
      <c r="I1970" s="28"/>
    </row>
    <row r="1971" spans="1:9" s="75" customFormat="1">
      <c r="A1971" s="52"/>
      <c r="C1971" s="145"/>
      <c r="D1971" s="91"/>
      <c r="E1971" s="59"/>
      <c r="F1971" s="59"/>
      <c r="I1971" s="28"/>
    </row>
    <row r="1972" spans="1:9" s="75" customFormat="1">
      <c r="A1972" s="52"/>
      <c r="C1972" s="145"/>
      <c r="D1972" s="91"/>
      <c r="E1972" s="59"/>
      <c r="F1972" s="59"/>
      <c r="I1972" s="28"/>
    </row>
    <row r="1973" spans="1:9" s="75" customFormat="1">
      <c r="A1973" s="52"/>
      <c r="C1973" s="145"/>
      <c r="D1973" s="91"/>
      <c r="E1973" s="59"/>
      <c r="F1973" s="59"/>
      <c r="I1973" s="28"/>
    </row>
    <row r="1974" spans="1:9" s="75" customFormat="1">
      <c r="A1974" s="52"/>
      <c r="C1974" s="145"/>
      <c r="D1974" s="91"/>
      <c r="E1974" s="59"/>
      <c r="F1974" s="59"/>
      <c r="I1974" s="28"/>
    </row>
    <row r="1975" spans="1:9" s="75" customFormat="1">
      <c r="A1975" s="52"/>
      <c r="C1975" s="145"/>
      <c r="D1975" s="91"/>
      <c r="E1975" s="59"/>
      <c r="F1975" s="59"/>
      <c r="I1975" s="28"/>
    </row>
    <row r="1976" spans="1:9" s="75" customFormat="1">
      <c r="A1976" s="52"/>
      <c r="C1976" s="145"/>
      <c r="D1976" s="91"/>
      <c r="E1976" s="59"/>
      <c r="F1976" s="59"/>
      <c r="I1976" s="28"/>
    </row>
    <row r="1977" spans="1:9" s="75" customFormat="1">
      <c r="A1977" s="52"/>
      <c r="C1977" s="145"/>
      <c r="D1977" s="91"/>
      <c r="E1977" s="59"/>
      <c r="F1977" s="59"/>
      <c r="I1977" s="28"/>
    </row>
    <row r="1978" spans="1:9" s="75" customFormat="1">
      <c r="A1978" s="52"/>
      <c r="C1978" s="145"/>
      <c r="D1978" s="91"/>
      <c r="E1978" s="59"/>
      <c r="F1978" s="59"/>
      <c r="I1978" s="28"/>
    </row>
    <row r="1979" spans="1:9" s="75" customFormat="1">
      <c r="A1979" s="52"/>
      <c r="C1979" s="145"/>
      <c r="D1979" s="91"/>
      <c r="E1979" s="59"/>
      <c r="F1979" s="59"/>
      <c r="I1979" s="28"/>
    </row>
    <row r="1980" spans="1:9" s="75" customFormat="1">
      <c r="A1980" s="52"/>
      <c r="C1980" s="145"/>
      <c r="D1980" s="91"/>
      <c r="E1980" s="59"/>
      <c r="F1980" s="59"/>
      <c r="I1980" s="28"/>
    </row>
    <row r="1981" spans="1:9" s="75" customFormat="1">
      <c r="A1981" s="52"/>
      <c r="C1981" s="145"/>
      <c r="D1981" s="91"/>
      <c r="E1981" s="59"/>
      <c r="F1981" s="59"/>
      <c r="I1981" s="28"/>
    </row>
    <row r="1982" spans="1:9" s="75" customFormat="1">
      <c r="A1982" s="52"/>
      <c r="C1982" s="145"/>
      <c r="D1982" s="91"/>
      <c r="E1982" s="59"/>
      <c r="F1982" s="59"/>
      <c r="I1982" s="28"/>
    </row>
    <row r="1983" spans="1:9" s="75" customFormat="1">
      <c r="A1983" s="52"/>
      <c r="C1983" s="145"/>
      <c r="D1983" s="91"/>
      <c r="E1983" s="59"/>
      <c r="F1983" s="59"/>
      <c r="I1983" s="28"/>
    </row>
    <row r="1984" spans="1:9" s="75" customFormat="1">
      <c r="A1984" s="52"/>
      <c r="C1984" s="145"/>
      <c r="D1984" s="91"/>
      <c r="E1984" s="59"/>
      <c r="F1984" s="59"/>
      <c r="I1984" s="28"/>
    </row>
    <row r="1985" spans="1:9" s="75" customFormat="1">
      <c r="A1985" s="52"/>
      <c r="C1985" s="145"/>
      <c r="D1985" s="91"/>
      <c r="E1985" s="59"/>
      <c r="F1985" s="59"/>
      <c r="I1985" s="28"/>
    </row>
    <row r="1986" spans="1:9" s="75" customFormat="1">
      <c r="A1986" s="52"/>
      <c r="C1986" s="145"/>
      <c r="D1986" s="91"/>
      <c r="E1986" s="59"/>
      <c r="F1986" s="59"/>
      <c r="I1986" s="28"/>
    </row>
    <row r="1987" spans="1:9" s="75" customFormat="1">
      <c r="A1987" s="52"/>
      <c r="C1987" s="145"/>
      <c r="D1987" s="91"/>
      <c r="E1987" s="59"/>
      <c r="F1987" s="59"/>
      <c r="I1987" s="28"/>
    </row>
    <row r="1988" spans="1:9" s="75" customFormat="1">
      <c r="A1988" s="52"/>
      <c r="C1988" s="145"/>
      <c r="D1988" s="91"/>
      <c r="E1988" s="59"/>
      <c r="F1988" s="59"/>
      <c r="I1988" s="28"/>
    </row>
    <row r="1989" spans="1:9" s="75" customFormat="1">
      <c r="A1989" s="52"/>
      <c r="C1989" s="145"/>
      <c r="D1989" s="91"/>
      <c r="E1989" s="59"/>
      <c r="F1989" s="59"/>
      <c r="I1989" s="28"/>
    </row>
    <row r="1990" spans="1:9" s="75" customFormat="1">
      <c r="A1990" s="52"/>
      <c r="C1990" s="145"/>
      <c r="D1990" s="91"/>
      <c r="E1990" s="59"/>
      <c r="F1990" s="59"/>
      <c r="I1990" s="28"/>
    </row>
    <row r="1991" spans="1:9" s="75" customFormat="1">
      <c r="A1991" s="52"/>
      <c r="C1991" s="145"/>
      <c r="D1991" s="91"/>
      <c r="E1991" s="59"/>
      <c r="F1991" s="59"/>
      <c r="I1991" s="28"/>
    </row>
    <row r="1992" spans="1:9" s="75" customFormat="1">
      <c r="A1992" s="52"/>
      <c r="C1992" s="145"/>
      <c r="D1992" s="91"/>
      <c r="E1992" s="59"/>
      <c r="F1992" s="59"/>
      <c r="I1992" s="28"/>
    </row>
    <row r="1993" spans="1:9" s="75" customFormat="1">
      <c r="A1993" s="52"/>
      <c r="C1993" s="145"/>
      <c r="D1993" s="91"/>
      <c r="E1993" s="59"/>
      <c r="F1993" s="59"/>
      <c r="I1993" s="28"/>
    </row>
    <row r="1994" spans="1:9" s="75" customFormat="1">
      <c r="A1994" s="52"/>
      <c r="C1994" s="145"/>
      <c r="D1994" s="91"/>
      <c r="E1994" s="59"/>
      <c r="F1994" s="59"/>
      <c r="I1994" s="28"/>
    </row>
    <row r="1995" spans="1:9" s="75" customFormat="1">
      <c r="A1995" s="52"/>
      <c r="C1995" s="145"/>
      <c r="D1995" s="91"/>
      <c r="E1995" s="59"/>
      <c r="F1995" s="59"/>
      <c r="I1995" s="28"/>
    </row>
    <row r="1996" spans="1:9" s="75" customFormat="1">
      <c r="A1996" s="52"/>
      <c r="C1996" s="145"/>
      <c r="D1996" s="91"/>
      <c r="E1996" s="59"/>
      <c r="F1996" s="59"/>
      <c r="I1996" s="28"/>
    </row>
    <row r="1997" spans="1:9" s="75" customFormat="1">
      <c r="A1997" s="52"/>
      <c r="C1997" s="145"/>
      <c r="D1997" s="91"/>
      <c r="E1997" s="59"/>
      <c r="F1997" s="59"/>
      <c r="I1997" s="28"/>
    </row>
    <row r="1998" spans="1:9" s="75" customFormat="1">
      <c r="A1998" s="52"/>
      <c r="C1998" s="145"/>
      <c r="D1998" s="91"/>
      <c r="E1998" s="59"/>
      <c r="F1998" s="59"/>
      <c r="I1998" s="28"/>
    </row>
    <row r="1999" spans="1:9" s="75" customFormat="1">
      <c r="A1999" s="52"/>
      <c r="C1999" s="145"/>
      <c r="D1999" s="91"/>
      <c r="E1999" s="59"/>
      <c r="F1999" s="59"/>
      <c r="I1999" s="28"/>
    </row>
    <row r="2000" spans="1:9" s="75" customFormat="1">
      <c r="A2000" s="52"/>
      <c r="C2000" s="145"/>
      <c r="D2000" s="91"/>
      <c r="E2000" s="59"/>
      <c r="F2000" s="59"/>
      <c r="I2000" s="28"/>
    </row>
    <row r="2001" spans="1:9" s="75" customFormat="1">
      <c r="A2001" s="52"/>
      <c r="C2001" s="145"/>
      <c r="D2001" s="91"/>
      <c r="E2001" s="59"/>
      <c r="F2001" s="59"/>
      <c r="I2001" s="28"/>
    </row>
    <row r="2002" spans="1:9" s="75" customFormat="1">
      <c r="A2002" s="52"/>
      <c r="C2002" s="145"/>
      <c r="D2002" s="91"/>
      <c r="E2002" s="59"/>
      <c r="F2002" s="59"/>
      <c r="I2002" s="28"/>
    </row>
    <row r="2003" spans="1:9" s="75" customFormat="1">
      <c r="A2003" s="52"/>
      <c r="C2003" s="145"/>
      <c r="D2003" s="91"/>
      <c r="E2003" s="59"/>
      <c r="F2003" s="59"/>
      <c r="I2003" s="28"/>
    </row>
    <row r="2004" spans="1:9" s="75" customFormat="1">
      <c r="A2004" s="52"/>
      <c r="C2004" s="145"/>
      <c r="D2004" s="91"/>
      <c r="E2004" s="59"/>
      <c r="F2004" s="59"/>
      <c r="I2004" s="28"/>
    </row>
    <row r="2005" spans="1:9" s="75" customFormat="1">
      <c r="A2005" s="52"/>
      <c r="C2005" s="145"/>
      <c r="D2005" s="91"/>
      <c r="E2005" s="59"/>
      <c r="F2005" s="59"/>
      <c r="I2005" s="28"/>
    </row>
    <row r="2006" spans="1:9" s="75" customFormat="1">
      <c r="A2006" s="52"/>
      <c r="C2006" s="145"/>
      <c r="D2006" s="91"/>
      <c r="E2006" s="59"/>
      <c r="F2006" s="59"/>
      <c r="I2006" s="28"/>
    </row>
    <row r="2007" spans="1:9" s="75" customFormat="1">
      <c r="A2007" s="52"/>
      <c r="C2007" s="145"/>
      <c r="D2007" s="91"/>
      <c r="E2007" s="59"/>
      <c r="F2007" s="59"/>
      <c r="I2007" s="28"/>
    </row>
    <row r="2008" spans="1:9" s="75" customFormat="1">
      <c r="A2008" s="52"/>
      <c r="C2008" s="145"/>
      <c r="D2008" s="91"/>
      <c r="E2008" s="59"/>
      <c r="F2008" s="59"/>
      <c r="I2008" s="28"/>
    </row>
    <row r="2009" spans="1:9" s="75" customFormat="1">
      <c r="A2009" s="52"/>
      <c r="C2009" s="145"/>
      <c r="D2009" s="91"/>
      <c r="E2009" s="59"/>
      <c r="F2009" s="59"/>
      <c r="I2009" s="28"/>
    </row>
    <row r="2010" spans="1:9" s="75" customFormat="1">
      <c r="A2010" s="52"/>
      <c r="C2010" s="145"/>
      <c r="D2010" s="91"/>
      <c r="E2010" s="59"/>
      <c r="F2010" s="59"/>
      <c r="I2010" s="28"/>
    </row>
    <row r="2011" spans="1:9" s="75" customFormat="1">
      <c r="A2011" s="52"/>
      <c r="C2011" s="145"/>
      <c r="D2011" s="91"/>
      <c r="E2011" s="59"/>
      <c r="F2011" s="59"/>
      <c r="I2011" s="28"/>
    </row>
    <row r="2012" spans="1:9" s="75" customFormat="1">
      <c r="A2012" s="52"/>
      <c r="C2012" s="145"/>
      <c r="D2012" s="91"/>
      <c r="E2012" s="59"/>
      <c r="F2012" s="59"/>
      <c r="I2012" s="28"/>
    </row>
    <row r="2013" spans="1:9" s="75" customFormat="1">
      <c r="A2013" s="52"/>
      <c r="C2013" s="145"/>
      <c r="D2013" s="91"/>
      <c r="E2013" s="59"/>
      <c r="F2013" s="59"/>
      <c r="I2013" s="28"/>
    </row>
    <row r="2014" spans="1:9" s="75" customFormat="1">
      <c r="A2014" s="52"/>
      <c r="C2014" s="145"/>
      <c r="D2014" s="91"/>
      <c r="E2014" s="59"/>
      <c r="F2014" s="59"/>
      <c r="I2014" s="28"/>
    </row>
    <row r="2015" spans="1:9" s="75" customFormat="1">
      <c r="A2015" s="52"/>
      <c r="C2015" s="145"/>
      <c r="D2015" s="91"/>
      <c r="E2015" s="59"/>
      <c r="F2015" s="59"/>
      <c r="I2015" s="28"/>
    </row>
    <row r="2016" spans="1:9" s="75" customFormat="1">
      <c r="A2016" s="52"/>
      <c r="C2016" s="145"/>
      <c r="D2016" s="91"/>
      <c r="E2016" s="59"/>
      <c r="F2016" s="59"/>
      <c r="I2016" s="28"/>
    </row>
    <row r="2017" spans="1:9" s="75" customFormat="1">
      <c r="A2017" s="52"/>
      <c r="C2017" s="145"/>
      <c r="D2017" s="91"/>
      <c r="E2017" s="59"/>
      <c r="F2017" s="59"/>
      <c r="I2017" s="28"/>
    </row>
    <row r="2018" spans="1:9" s="75" customFormat="1">
      <c r="A2018" s="52"/>
      <c r="C2018" s="145"/>
      <c r="D2018" s="91"/>
      <c r="E2018" s="59"/>
      <c r="F2018" s="59"/>
      <c r="I2018" s="28"/>
    </row>
    <row r="2019" spans="1:9" s="75" customFormat="1">
      <c r="A2019" s="52"/>
      <c r="C2019" s="145"/>
      <c r="D2019" s="91"/>
      <c r="E2019" s="59"/>
      <c r="F2019" s="59"/>
      <c r="I2019" s="28"/>
    </row>
    <row r="2020" spans="1:9" s="75" customFormat="1">
      <c r="A2020" s="52"/>
      <c r="C2020" s="145"/>
      <c r="D2020" s="91"/>
      <c r="E2020" s="59"/>
      <c r="F2020" s="59"/>
      <c r="I2020" s="28"/>
    </row>
    <row r="2021" spans="1:9" s="75" customFormat="1">
      <c r="A2021" s="52"/>
      <c r="C2021" s="145"/>
      <c r="D2021" s="91"/>
      <c r="E2021" s="59"/>
      <c r="F2021" s="59"/>
      <c r="I2021" s="28"/>
    </row>
    <row r="2022" spans="1:9" s="75" customFormat="1">
      <c r="A2022" s="52"/>
      <c r="C2022" s="145"/>
      <c r="D2022" s="91"/>
      <c r="E2022" s="59"/>
      <c r="F2022" s="59"/>
      <c r="I2022" s="28"/>
    </row>
    <row r="2023" spans="1:9" s="75" customFormat="1">
      <c r="A2023" s="52"/>
      <c r="C2023" s="145"/>
      <c r="D2023" s="91"/>
      <c r="E2023" s="59"/>
      <c r="F2023" s="59"/>
      <c r="I2023" s="28"/>
    </row>
    <row r="2024" spans="1:9" s="75" customFormat="1">
      <c r="A2024" s="52"/>
      <c r="C2024" s="145"/>
      <c r="D2024" s="91"/>
      <c r="E2024" s="59"/>
      <c r="F2024" s="59"/>
      <c r="I2024" s="28"/>
    </row>
    <row r="2025" spans="1:9" s="75" customFormat="1">
      <c r="A2025" s="52"/>
      <c r="C2025" s="145"/>
      <c r="D2025" s="91"/>
      <c r="E2025" s="59"/>
      <c r="F2025" s="59"/>
      <c r="I2025" s="28"/>
    </row>
    <row r="2026" spans="1:9" s="75" customFormat="1">
      <c r="A2026" s="52"/>
      <c r="C2026" s="145"/>
      <c r="D2026" s="91"/>
      <c r="E2026" s="59"/>
      <c r="F2026" s="59"/>
      <c r="I2026" s="28"/>
    </row>
    <row r="2027" spans="1:9" s="75" customFormat="1">
      <c r="A2027" s="52"/>
      <c r="C2027" s="145"/>
      <c r="D2027" s="91"/>
      <c r="E2027" s="59"/>
      <c r="F2027" s="59"/>
      <c r="I2027" s="28"/>
    </row>
    <row r="2028" spans="1:9" s="75" customFormat="1">
      <c r="A2028" s="52"/>
      <c r="C2028" s="145"/>
      <c r="D2028" s="91"/>
      <c r="E2028" s="59"/>
      <c r="F2028" s="59"/>
      <c r="I2028" s="28"/>
    </row>
    <row r="2029" spans="1:9" s="75" customFormat="1">
      <c r="A2029" s="52"/>
      <c r="C2029" s="145"/>
      <c r="D2029" s="91"/>
      <c r="E2029" s="59"/>
      <c r="F2029" s="59"/>
      <c r="I2029" s="28"/>
    </row>
    <row r="2030" spans="1:9" s="75" customFormat="1">
      <c r="A2030" s="52"/>
      <c r="C2030" s="145"/>
      <c r="D2030" s="91"/>
      <c r="E2030" s="59"/>
      <c r="F2030" s="59"/>
      <c r="I2030" s="28"/>
    </row>
    <row r="2031" spans="1:9" s="75" customFormat="1">
      <c r="A2031" s="52"/>
      <c r="C2031" s="145"/>
      <c r="D2031" s="91"/>
      <c r="E2031" s="59"/>
      <c r="F2031" s="59"/>
      <c r="I2031" s="28"/>
    </row>
    <row r="2032" spans="1:9" s="75" customFormat="1">
      <c r="A2032" s="52"/>
      <c r="C2032" s="145"/>
      <c r="D2032" s="91"/>
      <c r="E2032" s="59"/>
      <c r="F2032" s="59"/>
      <c r="I2032" s="28"/>
    </row>
    <row r="2033" spans="1:9" s="75" customFormat="1">
      <c r="A2033" s="52"/>
      <c r="C2033" s="145"/>
      <c r="D2033" s="91"/>
      <c r="E2033" s="59"/>
      <c r="F2033" s="59"/>
      <c r="I2033" s="28"/>
    </row>
    <row r="2034" spans="1:9" s="75" customFormat="1">
      <c r="A2034" s="52"/>
      <c r="C2034" s="145"/>
      <c r="D2034" s="91"/>
      <c r="E2034" s="59"/>
      <c r="F2034" s="59"/>
      <c r="I2034" s="28"/>
    </row>
    <row r="2035" spans="1:9" s="75" customFormat="1">
      <c r="A2035" s="52"/>
      <c r="C2035" s="145"/>
      <c r="D2035" s="91"/>
      <c r="E2035" s="59"/>
      <c r="F2035" s="59"/>
      <c r="I2035" s="28"/>
    </row>
    <row r="2036" spans="1:9" s="75" customFormat="1">
      <c r="A2036" s="52"/>
      <c r="C2036" s="145"/>
      <c r="D2036" s="91"/>
      <c r="E2036" s="59"/>
      <c r="F2036" s="59"/>
      <c r="I2036" s="28"/>
    </row>
    <row r="2037" spans="1:9" s="75" customFormat="1">
      <c r="A2037" s="52"/>
      <c r="C2037" s="145"/>
      <c r="D2037" s="91"/>
      <c r="E2037" s="59"/>
      <c r="F2037" s="59"/>
      <c r="I2037" s="28"/>
    </row>
    <row r="2038" spans="1:9" s="75" customFormat="1">
      <c r="A2038" s="52"/>
      <c r="C2038" s="145"/>
      <c r="D2038" s="91"/>
      <c r="E2038" s="59"/>
      <c r="F2038" s="59"/>
      <c r="I2038" s="28"/>
    </row>
    <row r="2039" spans="1:9" s="75" customFormat="1">
      <c r="A2039" s="52"/>
      <c r="C2039" s="145"/>
      <c r="D2039" s="91"/>
      <c r="E2039" s="59"/>
      <c r="F2039" s="59"/>
      <c r="I2039" s="28"/>
    </row>
    <row r="2040" spans="1:9" s="75" customFormat="1">
      <c r="A2040" s="52"/>
      <c r="C2040" s="145"/>
      <c r="D2040" s="91"/>
      <c r="E2040" s="59"/>
      <c r="F2040" s="59"/>
      <c r="I2040" s="28"/>
    </row>
    <row r="2041" spans="1:9" s="75" customFormat="1">
      <c r="A2041" s="52"/>
      <c r="C2041" s="145"/>
      <c r="D2041" s="91"/>
      <c r="E2041" s="59"/>
      <c r="F2041" s="59"/>
      <c r="I2041" s="28"/>
    </row>
    <row r="2042" spans="1:9" s="75" customFormat="1">
      <c r="A2042" s="52"/>
      <c r="C2042" s="145"/>
      <c r="D2042" s="91"/>
      <c r="E2042" s="59"/>
      <c r="F2042" s="59"/>
      <c r="I2042" s="28"/>
    </row>
    <row r="2043" spans="1:9" s="75" customFormat="1">
      <c r="A2043" s="52"/>
      <c r="C2043" s="145"/>
      <c r="D2043" s="91"/>
      <c r="E2043" s="59"/>
      <c r="F2043" s="59"/>
      <c r="I2043" s="28"/>
    </row>
    <row r="2044" spans="1:9" s="75" customFormat="1">
      <c r="A2044" s="52"/>
      <c r="C2044" s="145"/>
      <c r="D2044" s="91"/>
      <c r="E2044" s="59"/>
      <c r="F2044" s="59"/>
      <c r="I2044" s="28"/>
    </row>
    <row r="2045" spans="1:9" s="75" customFormat="1">
      <c r="A2045" s="52"/>
      <c r="C2045" s="145"/>
      <c r="D2045" s="91"/>
      <c r="E2045" s="59"/>
      <c r="F2045" s="59"/>
      <c r="I2045" s="28"/>
    </row>
    <row r="2046" spans="1:9" s="75" customFormat="1">
      <c r="A2046" s="52"/>
      <c r="C2046" s="145"/>
      <c r="D2046" s="91"/>
      <c r="E2046" s="59"/>
      <c r="F2046" s="59"/>
      <c r="I2046" s="28"/>
    </row>
    <row r="2047" spans="1:9" s="75" customFormat="1">
      <c r="A2047" s="52"/>
      <c r="C2047" s="145"/>
      <c r="D2047" s="91"/>
      <c r="E2047" s="59"/>
      <c r="F2047" s="59"/>
      <c r="I2047" s="28"/>
    </row>
    <row r="2048" spans="1:9" s="75" customFormat="1">
      <c r="A2048" s="52"/>
      <c r="C2048" s="145"/>
      <c r="D2048" s="91"/>
      <c r="E2048" s="59"/>
      <c r="F2048" s="59"/>
      <c r="I2048" s="28"/>
    </row>
    <row r="2049" spans="1:9" s="75" customFormat="1">
      <c r="A2049" s="52"/>
      <c r="C2049" s="145"/>
      <c r="D2049" s="91"/>
      <c r="E2049" s="59"/>
      <c r="F2049" s="59"/>
      <c r="I2049" s="28"/>
    </row>
    <row r="2050" spans="1:9" s="75" customFormat="1">
      <c r="A2050" s="52"/>
      <c r="C2050" s="145"/>
      <c r="D2050" s="91"/>
      <c r="E2050" s="59"/>
      <c r="F2050" s="59"/>
      <c r="I2050" s="28"/>
    </row>
    <row r="2051" spans="1:9" s="75" customFormat="1">
      <c r="A2051" s="52"/>
      <c r="C2051" s="145"/>
      <c r="D2051" s="91"/>
      <c r="E2051" s="59"/>
      <c r="F2051" s="59"/>
      <c r="I2051" s="28"/>
    </row>
    <row r="2052" spans="1:9" s="75" customFormat="1">
      <c r="A2052" s="52"/>
      <c r="C2052" s="145"/>
      <c r="D2052" s="91"/>
      <c r="E2052" s="59"/>
      <c r="F2052" s="59"/>
      <c r="I2052" s="28"/>
    </row>
    <row r="2053" spans="1:9" s="75" customFormat="1">
      <c r="A2053" s="52"/>
      <c r="C2053" s="145"/>
      <c r="D2053" s="91"/>
      <c r="E2053" s="59"/>
      <c r="F2053" s="59"/>
      <c r="I2053" s="28"/>
    </row>
    <row r="2054" spans="1:9" s="75" customFormat="1">
      <c r="A2054" s="52"/>
      <c r="C2054" s="145"/>
      <c r="D2054" s="91"/>
      <c r="E2054" s="59"/>
      <c r="F2054" s="59"/>
      <c r="I2054" s="28"/>
    </row>
    <row r="2055" spans="1:9" s="75" customFormat="1">
      <c r="A2055" s="52"/>
      <c r="C2055" s="145"/>
      <c r="D2055" s="91"/>
      <c r="E2055" s="59"/>
      <c r="F2055" s="59"/>
      <c r="I2055" s="28"/>
    </row>
    <row r="2056" spans="1:9" s="75" customFormat="1">
      <c r="A2056" s="52"/>
      <c r="C2056" s="145"/>
      <c r="D2056" s="91"/>
      <c r="E2056" s="59"/>
      <c r="F2056" s="59"/>
      <c r="I2056" s="28"/>
    </row>
    <row r="2057" spans="1:9" s="75" customFormat="1">
      <c r="A2057" s="52"/>
      <c r="C2057" s="145"/>
      <c r="D2057" s="91"/>
      <c r="E2057" s="59"/>
      <c r="F2057" s="59"/>
      <c r="I2057" s="28"/>
    </row>
    <row r="2058" spans="1:9" s="75" customFormat="1">
      <c r="A2058" s="52"/>
      <c r="C2058" s="145"/>
      <c r="D2058" s="91"/>
      <c r="E2058" s="59"/>
      <c r="F2058" s="59"/>
      <c r="I2058" s="28"/>
    </row>
    <row r="2059" spans="1:9" s="75" customFormat="1">
      <c r="A2059" s="52"/>
      <c r="C2059" s="145"/>
      <c r="D2059" s="91"/>
      <c r="E2059" s="59"/>
      <c r="F2059" s="59"/>
      <c r="I2059" s="28"/>
    </row>
    <row r="2060" spans="1:9" s="75" customFormat="1">
      <c r="A2060" s="52"/>
      <c r="C2060" s="145"/>
      <c r="D2060" s="91"/>
      <c r="E2060" s="59"/>
      <c r="F2060" s="59"/>
      <c r="I2060" s="28"/>
    </row>
    <row r="2061" spans="1:9" s="75" customFormat="1">
      <c r="A2061" s="52"/>
      <c r="C2061" s="145"/>
      <c r="D2061" s="91"/>
      <c r="E2061" s="59"/>
      <c r="F2061" s="59"/>
      <c r="I2061" s="28"/>
    </row>
    <row r="2062" spans="1:9" s="75" customFormat="1">
      <c r="A2062" s="52"/>
      <c r="C2062" s="145"/>
      <c r="D2062" s="91"/>
      <c r="E2062" s="59"/>
      <c r="F2062" s="59"/>
      <c r="I2062" s="28"/>
    </row>
    <row r="2063" spans="1:9" s="75" customFormat="1">
      <c r="A2063" s="52"/>
      <c r="C2063" s="145"/>
      <c r="D2063" s="91"/>
      <c r="E2063" s="59"/>
      <c r="F2063" s="59"/>
      <c r="I2063" s="28"/>
    </row>
    <row r="2064" spans="1:9" s="75" customFormat="1">
      <c r="A2064" s="52"/>
      <c r="C2064" s="145"/>
      <c r="D2064" s="91"/>
      <c r="E2064" s="59"/>
      <c r="F2064" s="59"/>
      <c r="I2064" s="28"/>
    </row>
    <row r="2065" spans="1:9" s="75" customFormat="1">
      <c r="A2065" s="52"/>
      <c r="C2065" s="145"/>
      <c r="D2065" s="91"/>
      <c r="E2065" s="59"/>
      <c r="F2065" s="59"/>
      <c r="I2065" s="28"/>
    </row>
    <row r="2066" spans="1:9" s="75" customFormat="1">
      <c r="A2066" s="52"/>
      <c r="C2066" s="145"/>
      <c r="D2066" s="91"/>
      <c r="E2066" s="59"/>
      <c r="F2066" s="59"/>
      <c r="I2066" s="28"/>
    </row>
    <row r="2067" spans="1:9" s="75" customFormat="1">
      <c r="A2067" s="52"/>
      <c r="C2067" s="145"/>
      <c r="D2067" s="91"/>
      <c r="E2067" s="59"/>
      <c r="F2067" s="59"/>
      <c r="I2067" s="28"/>
    </row>
    <row r="2068" spans="1:9" s="75" customFormat="1">
      <c r="A2068" s="52"/>
      <c r="C2068" s="145"/>
      <c r="D2068" s="91"/>
      <c r="E2068" s="59"/>
      <c r="F2068" s="59"/>
      <c r="I2068" s="28"/>
    </row>
    <row r="2069" spans="1:9" s="75" customFormat="1">
      <c r="A2069" s="52"/>
      <c r="C2069" s="145"/>
      <c r="D2069" s="91"/>
      <c r="E2069" s="59"/>
      <c r="F2069" s="59"/>
      <c r="I2069" s="28"/>
    </row>
    <row r="2070" spans="1:9" s="75" customFormat="1">
      <c r="A2070" s="52"/>
      <c r="C2070" s="145"/>
      <c r="D2070" s="91"/>
      <c r="E2070" s="59"/>
      <c r="F2070" s="59"/>
      <c r="I2070" s="28"/>
    </row>
    <row r="2071" spans="1:9" s="75" customFormat="1">
      <c r="A2071" s="52"/>
      <c r="C2071" s="145"/>
      <c r="D2071" s="91"/>
      <c r="E2071" s="59"/>
      <c r="F2071" s="59"/>
      <c r="I2071" s="28"/>
    </row>
    <row r="2072" spans="1:9" s="75" customFormat="1">
      <c r="A2072" s="52"/>
      <c r="C2072" s="145"/>
      <c r="D2072" s="91"/>
      <c r="E2072" s="59"/>
      <c r="F2072" s="59"/>
      <c r="I2072" s="28"/>
    </row>
    <row r="2073" spans="1:9" s="75" customFormat="1">
      <c r="A2073" s="52"/>
      <c r="C2073" s="145"/>
      <c r="D2073" s="91"/>
      <c r="E2073" s="59"/>
      <c r="F2073" s="59"/>
      <c r="I2073" s="28"/>
    </row>
    <row r="2074" spans="1:9" s="75" customFormat="1">
      <c r="A2074" s="52"/>
      <c r="C2074" s="145"/>
      <c r="D2074" s="91"/>
      <c r="E2074" s="59"/>
      <c r="F2074" s="59"/>
      <c r="I2074" s="28"/>
    </row>
    <row r="2075" spans="1:9" s="75" customFormat="1">
      <c r="A2075" s="52"/>
      <c r="C2075" s="145"/>
      <c r="D2075" s="91"/>
      <c r="E2075" s="59"/>
      <c r="F2075" s="59"/>
      <c r="I2075" s="28"/>
    </row>
    <row r="2076" spans="1:9" s="75" customFormat="1">
      <c r="A2076" s="52"/>
      <c r="C2076" s="145"/>
      <c r="D2076" s="91"/>
      <c r="E2076" s="59"/>
      <c r="F2076" s="59"/>
      <c r="I2076" s="28"/>
    </row>
    <row r="2077" spans="1:9" s="75" customFormat="1">
      <c r="A2077" s="52"/>
      <c r="C2077" s="145"/>
      <c r="D2077" s="91"/>
      <c r="E2077" s="59"/>
      <c r="F2077" s="59"/>
      <c r="I2077" s="28"/>
    </row>
    <row r="2078" spans="1:9" s="75" customFormat="1">
      <c r="A2078" s="52"/>
      <c r="C2078" s="145"/>
      <c r="D2078" s="91"/>
      <c r="E2078" s="59"/>
      <c r="F2078" s="59"/>
      <c r="I2078" s="28"/>
    </row>
    <row r="2079" spans="1:9" s="75" customFormat="1">
      <c r="A2079" s="52"/>
      <c r="C2079" s="145"/>
      <c r="D2079" s="91"/>
      <c r="E2079" s="59"/>
      <c r="F2079" s="59"/>
      <c r="I2079" s="28"/>
    </row>
    <row r="2080" spans="1:9" s="75" customFormat="1">
      <c r="A2080" s="52"/>
      <c r="C2080" s="145"/>
      <c r="D2080" s="91"/>
      <c r="E2080" s="59"/>
      <c r="F2080" s="59"/>
      <c r="I2080" s="28"/>
    </row>
    <row r="2081" spans="1:9" s="75" customFormat="1">
      <c r="A2081" s="52"/>
      <c r="C2081" s="145"/>
      <c r="D2081" s="91"/>
      <c r="E2081" s="59"/>
      <c r="F2081" s="59"/>
      <c r="I2081" s="28"/>
    </row>
    <row r="2082" spans="1:9" s="75" customFormat="1">
      <c r="A2082" s="52"/>
      <c r="C2082" s="145"/>
      <c r="D2082" s="91"/>
      <c r="E2082" s="59"/>
      <c r="F2082" s="59"/>
      <c r="I2082" s="28"/>
    </row>
    <row r="2083" spans="1:9" s="75" customFormat="1">
      <c r="A2083" s="52"/>
      <c r="C2083" s="145"/>
      <c r="D2083" s="91"/>
      <c r="E2083" s="59"/>
      <c r="F2083" s="59"/>
      <c r="I2083" s="28"/>
    </row>
    <row r="2084" spans="1:9" s="75" customFormat="1">
      <c r="A2084" s="52"/>
      <c r="C2084" s="145"/>
      <c r="D2084" s="91"/>
      <c r="E2084" s="59"/>
      <c r="F2084" s="59"/>
      <c r="I2084" s="28"/>
    </row>
    <row r="2085" spans="1:9" s="75" customFormat="1">
      <c r="A2085" s="52"/>
      <c r="C2085" s="145"/>
      <c r="D2085" s="91"/>
      <c r="E2085" s="59"/>
      <c r="F2085" s="59"/>
      <c r="I2085" s="28"/>
    </row>
    <row r="2086" spans="1:9" s="75" customFormat="1">
      <c r="A2086" s="52"/>
      <c r="C2086" s="145"/>
      <c r="D2086" s="91"/>
      <c r="E2086" s="59"/>
      <c r="F2086" s="59"/>
      <c r="I2086" s="28"/>
    </row>
    <row r="2087" spans="1:9" s="75" customFormat="1">
      <c r="A2087" s="52"/>
      <c r="C2087" s="145"/>
      <c r="D2087" s="91"/>
      <c r="E2087" s="59"/>
      <c r="F2087" s="59"/>
      <c r="I2087" s="28"/>
    </row>
    <row r="2088" spans="1:9" s="75" customFormat="1">
      <c r="A2088" s="52"/>
      <c r="C2088" s="145"/>
      <c r="D2088" s="91"/>
      <c r="E2088" s="59"/>
      <c r="F2088" s="59"/>
      <c r="I2088" s="28"/>
    </row>
    <row r="2089" spans="1:9" s="75" customFormat="1">
      <c r="A2089" s="52"/>
      <c r="C2089" s="145"/>
      <c r="D2089" s="91"/>
      <c r="E2089" s="59"/>
      <c r="F2089" s="59"/>
      <c r="I2089" s="28"/>
    </row>
    <row r="2090" spans="1:9" s="75" customFormat="1">
      <c r="A2090" s="52"/>
      <c r="C2090" s="145"/>
      <c r="D2090" s="91"/>
      <c r="E2090" s="59"/>
      <c r="F2090" s="59"/>
      <c r="I2090" s="28"/>
    </row>
    <row r="2091" spans="1:9" s="75" customFormat="1">
      <c r="A2091" s="52"/>
      <c r="C2091" s="145"/>
      <c r="D2091" s="91"/>
      <c r="E2091" s="59"/>
      <c r="F2091" s="59"/>
      <c r="I2091" s="28"/>
    </row>
    <row r="2092" spans="1:9" s="75" customFormat="1">
      <c r="A2092" s="52"/>
      <c r="C2092" s="145"/>
      <c r="D2092" s="91"/>
      <c r="E2092" s="59"/>
      <c r="F2092" s="59"/>
      <c r="I2092" s="28"/>
    </row>
    <row r="2093" spans="1:9" s="75" customFormat="1">
      <c r="A2093" s="52"/>
      <c r="C2093" s="145"/>
      <c r="D2093" s="91"/>
      <c r="E2093" s="59"/>
      <c r="F2093" s="59"/>
      <c r="I2093" s="28"/>
    </row>
    <row r="2094" spans="1:9" s="75" customFormat="1">
      <c r="A2094" s="52"/>
      <c r="C2094" s="145"/>
      <c r="D2094" s="91"/>
      <c r="E2094" s="59"/>
      <c r="F2094" s="59"/>
      <c r="I2094" s="28"/>
    </row>
    <row r="2095" spans="1:9" s="75" customFormat="1">
      <c r="A2095" s="52"/>
      <c r="C2095" s="145"/>
      <c r="D2095" s="91"/>
      <c r="E2095" s="59"/>
      <c r="F2095" s="59"/>
      <c r="I2095" s="28"/>
    </row>
    <row r="2096" spans="1:9" s="75" customFormat="1">
      <c r="A2096" s="52"/>
      <c r="C2096" s="145"/>
      <c r="D2096" s="91"/>
      <c r="E2096" s="59"/>
      <c r="F2096" s="59"/>
      <c r="I2096" s="28"/>
    </row>
    <row r="2097" spans="1:9" s="75" customFormat="1">
      <c r="A2097" s="52"/>
      <c r="C2097" s="145"/>
      <c r="D2097" s="91"/>
      <c r="E2097" s="59"/>
      <c r="F2097" s="59"/>
      <c r="I2097" s="28"/>
    </row>
    <row r="2098" spans="1:9" s="75" customFormat="1">
      <c r="A2098" s="52"/>
      <c r="C2098" s="145"/>
      <c r="D2098" s="91"/>
      <c r="E2098" s="59"/>
      <c r="F2098" s="59"/>
      <c r="I2098" s="28"/>
    </row>
    <row r="2099" spans="1:9" s="75" customFormat="1">
      <c r="A2099" s="52"/>
      <c r="C2099" s="145"/>
      <c r="D2099" s="91"/>
      <c r="E2099" s="59"/>
      <c r="F2099" s="59"/>
      <c r="I2099" s="28"/>
    </row>
    <row r="2100" spans="1:9" s="75" customFormat="1">
      <c r="A2100" s="52"/>
      <c r="C2100" s="145"/>
      <c r="D2100" s="91"/>
      <c r="E2100" s="59"/>
      <c r="F2100" s="59"/>
      <c r="I2100" s="28"/>
    </row>
    <row r="2101" spans="1:9" s="75" customFormat="1">
      <c r="A2101" s="52"/>
      <c r="C2101" s="145"/>
      <c r="D2101" s="91"/>
      <c r="E2101" s="59"/>
      <c r="F2101" s="59"/>
      <c r="I2101" s="28"/>
    </row>
    <row r="2102" spans="1:9" s="75" customFormat="1">
      <c r="A2102" s="52"/>
      <c r="C2102" s="145"/>
      <c r="D2102" s="91"/>
      <c r="E2102" s="59"/>
      <c r="F2102" s="59"/>
      <c r="I2102" s="28"/>
    </row>
    <row r="2103" spans="1:9" s="75" customFormat="1">
      <c r="A2103" s="52"/>
      <c r="C2103" s="145"/>
      <c r="D2103" s="91"/>
      <c r="E2103" s="59"/>
      <c r="F2103" s="59"/>
      <c r="I2103" s="28"/>
    </row>
    <row r="2104" spans="1:9" s="75" customFormat="1">
      <c r="A2104" s="52"/>
      <c r="C2104" s="145"/>
      <c r="D2104" s="91"/>
      <c r="E2104" s="59"/>
      <c r="F2104" s="59"/>
      <c r="I2104" s="28"/>
    </row>
    <row r="2105" spans="1:9" s="75" customFormat="1">
      <c r="A2105" s="52"/>
      <c r="C2105" s="145"/>
      <c r="D2105" s="91"/>
      <c r="E2105" s="59"/>
      <c r="F2105" s="59"/>
      <c r="I2105" s="28"/>
    </row>
    <row r="2106" spans="1:9" s="75" customFormat="1">
      <c r="A2106" s="52"/>
      <c r="C2106" s="145"/>
      <c r="D2106" s="91"/>
      <c r="E2106" s="59"/>
      <c r="F2106" s="59"/>
      <c r="I2106" s="28"/>
    </row>
    <row r="2107" spans="1:9" s="75" customFormat="1">
      <c r="A2107" s="52"/>
      <c r="C2107" s="145"/>
      <c r="D2107" s="91"/>
      <c r="E2107" s="59"/>
      <c r="F2107" s="59"/>
      <c r="I2107" s="28"/>
    </row>
    <row r="2108" spans="1:9" s="75" customFormat="1">
      <c r="A2108" s="52"/>
      <c r="C2108" s="145"/>
      <c r="D2108" s="91"/>
      <c r="E2108" s="59"/>
      <c r="F2108" s="59"/>
      <c r="I2108" s="28"/>
    </row>
    <row r="2109" spans="1:9" s="75" customFormat="1">
      <c r="A2109" s="52"/>
      <c r="C2109" s="145"/>
      <c r="D2109" s="91"/>
      <c r="E2109" s="59"/>
      <c r="F2109" s="59"/>
      <c r="I2109" s="28"/>
    </row>
    <row r="2110" spans="1:9" s="75" customFormat="1">
      <c r="A2110" s="52"/>
      <c r="C2110" s="145"/>
      <c r="D2110" s="91"/>
      <c r="E2110" s="59"/>
      <c r="F2110" s="59"/>
      <c r="I2110" s="28"/>
    </row>
    <row r="2111" spans="1:9" s="75" customFormat="1">
      <c r="A2111" s="52"/>
      <c r="C2111" s="145"/>
      <c r="D2111" s="91"/>
      <c r="E2111" s="59"/>
      <c r="F2111" s="59"/>
      <c r="I2111" s="28"/>
    </row>
    <row r="2112" spans="1:9" s="75" customFormat="1">
      <c r="A2112" s="52"/>
      <c r="C2112" s="145"/>
      <c r="D2112" s="91"/>
      <c r="E2112" s="59"/>
      <c r="F2112" s="59"/>
      <c r="I2112" s="28"/>
    </row>
    <row r="2113" spans="1:9" s="75" customFormat="1">
      <c r="A2113" s="52"/>
      <c r="C2113" s="145"/>
      <c r="D2113" s="91"/>
      <c r="E2113" s="59"/>
      <c r="F2113" s="59"/>
      <c r="I2113" s="28"/>
    </row>
    <row r="2114" spans="1:9" s="75" customFormat="1">
      <c r="A2114" s="52"/>
      <c r="C2114" s="145"/>
      <c r="D2114" s="91"/>
      <c r="E2114" s="59"/>
      <c r="F2114" s="59"/>
      <c r="I2114" s="28"/>
    </row>
    <row r="2115" spans="1:9" s="75" customFormat="1">
      <c r="A2115" s="52"/>
      <c r="C2115" s="145"/>
      <c r="D2115" s="91"/>
      <c r="E2115" s="59"/>
      <c r="F2115" s="59"/>
      <c r="I2115" s="28"/>
    </row>
    <row r="2116" spans="1:9" s="75" customFormat="1">
      <c r="A2116" s="52"/>
      <c r="C2116" s="145"/>
      <c r="D2116" s="91"/>
      <c r="E2116" s="59"/>
      <c r="F2116" s="59"/>
      <c r="I2116" s="28"/>
    </row>
    <row r="2117" spans="1:9" s="75" customFormat="1">
      <c r="A2117" s="52"/>
      <c r="C2117" s="145"/>
      <c r="D2117" s="91"/>
      <c r="E2117" s="59"/>
      <c r="F2117" s="59"/>
      <c r="I2117" s="28"/>
    </row>
    <row r="2118" spans="1:9" s="75" customFormat="1">
      <c r="A2118" s="52"/>
      <c r="C2118" s="145"/>
      <c r="D2118" s="91"/>
      <c r="E2118" s="59"/>
      <c r="F2118" s="59"/>
      <c r="I2118" s="28"/>
    </row>
    <row r="2119" spans="1:9" s="75" customFormat="1">
      <c r="A2119" s="52"/>
      <c r="C2119" s="145"/>
      <c r="D2119" s="91"/>
      <c r="E2119" s="59"/>
      <c r="F2119" s="59"/>
      <c r="I2119" s="28"/>
    </row>
    <row r="2120" spans="1:9" s="75" customFormat="1">
      <c r="A2120" s="52"/>
      <c r="C2120" s="145"/>
      <c r="D2120" s="91"/>
      <c r="E2120" s="59"/>
      <c r="F2120" s="59"/>
      <c r="I2120" s="28"/>
    </row>
    <row r="2121" spans="1:9" s="75" customFormat="1">
      <c r="A2121" s="52"/>
      <c r="C2121" s="145"/>
      <c r="D2121" s="91"/>
      <c r="E2121" s="59"/>
      <c r="F2121" s="59"/>
      <c r="I2121" s="28"/>
    </row>
    <row r="2122" spans="1:9" s="75" customFormat="1">
      <c r="A2122" s="52"/>
      <c r="C2122" s="145"/>
      <c r="D2122" s="91"/>
      <c r="E2122" s="59"/>
      <c r="F2122" s="59"/>
      <c r="I2122" s="28"/>
    </row>
    <row r="2123" spans="1:9" s="75" customFormat="1">
      <c r="A2123" s="52"/>
      <c r="C2123" s="145"/>
      <c r="D2123" s="91"/>
      <c r="E2123" s="59"/>
      <c r="F2123" s="59"/>
      <c r="I2123" s="28"/>
    </row>
    <row r="2124" spans="1:9" s="75" customFormat="1">
      <c r="A2124" s="52"/>
      <c r="C2124" s="145"/>
      <c r="D2124" s="91"/>
      <c r="E2124" s="59"/>
      <c r="F2124" s="59"/>
      <c r="I2124" s="28"/>
    </row>
    <row r="2125" spans="1:9" s="75" customFormat="1">
      <c r="A2125" s="52"/>
      <c r="C2125" s="145"/>
      <c r="D2125" s="91"/>
      <c r="E2125" s="59"/>
      <c r="F2125" s="59"/>
      <c r="I2125" s="28"/>
    </row>
    <row r="2126" spans="1:9" s="75" customFormat="1">
      <c r="A2126" s="52"/>
      <c r="C2126" s="145"/>
      <c r="D2126" s="91"/>
      <c r="E2126" s="59"/>
      <c r="F2126" s="59"/>
      <c r="I2126" s="28"/>
    </row>
    <row r="2127" spans="1:9" s="75" customFormat="1">
      <c r="A2127" s="52"/>
      <c r="C2127" s="145"/>
      <c r="D2127" s="91"/>
      <c r="E2127" s="59"/>
      <c r="F2127" s="59"/>
      <c r="I2127" s="28"/>
    </row>
    <row r="2128" spans="1:9" s="75" customFormat="1">
      <c r="A2128" s="52"/>
      <c r="C2128" s="145"/>
      <c r="D2128" s="91"/>
      <c r="E2128" s="59"/>
      <c r="F2128" s="59"/>
      <c r="I2128" s="28"/>
    </row>
    <row r="2129" spans="1:9" s="75" customFormat="1">
      <c r="A2129" s="52"/>
      <c r="C2129" s="145"/>
      <c r="D2129" s="91"/>
      <c r="E2129" s="59"/>
      <c r="F2129" s="59"/>
      <c r="I2129" s="28"/>
    </row>
    <row r="2130" spans="1:9" s="75" customFormat="1">
      <c r="A2130" s="52"/>
      <c r="C2130" s="145"/>
      <c r="D2130" s="91"/>
      <c r="E2130" s="59"/>
      <c r="F2130" s="59"/>
      <c r="I2130" s="28"/>
    </row>
    <row r="2131" spans="1:9" s="75" customFormat="1">
      <c r="A2131" s="52"/>
      <c r="C2131" s="145"/>
      <c r="D2131" s="91"/>
      <c r="E2131" s="59"/>
      <c r="F2131" s="59"/>
      <c r="I2131" s="28"/>
    </row>
    <row r="2132" spans="1:9" s="75" customFormat="1">
      <c r="A2132" s="52"/>
      <c r="C2132" s="145"/>
      <c r="D2132" s="91"/>
      <c r="E2132" s="59"/>
      <c r="F2132" s="59"/>
      <c r="I2132" s="28"/>
    </row>
    <row r="2133" spans="1:9" s="75" customFormat="1">
      <c r="A2133" s="52"/>
      <c r="C2133" s="145"/>
      <c r="D2133" s="91"/>
      <c r="E2133" s="59"/>
      <c r="F2133" s="59"/>
      <c r="I2133" s="28"/>
    </row>
    <row r="2134" spans="1:9" s="75" customFormat="1">
      <c r="A2134" s="52"/>
      <c r="C2134" s="145"/>
      <c r="D2134" s="91"/>
      <c r="E2134" s="59"/>
      <c r="F2134" s="59"/>
      <c r="I2134" s="28"/>
    </row>
    <row r="2135" spans="1:9" s="75" customFormat="1">
      <c r="A2135" s="52"/>
      <c r="C2135" s="145"/>
      <c r="D2135" s="91"/>
      <c r="E2135" s="59"/>
      <c r="F2135" s="59"/>
      <c r="I2135" s="28"/>
    </row>
    <row r="2136" spans="1:9" s="75" customFormat="1">
      <c r="A2136" s="52"/>
      <c r="C2136" s="145"/>
      <c r="D2136" s="91"/>
      <c r="E2136" s="59"/>
      <c r="F2136" s="59"/>
      <c r="I2136" s="28"/>
    </row>
    <row r="2137" spans="1:9" s="75" customFormat="1">
      <c r="A2137" s="52"/>
      <c r="C2137" s="145"/>
      <c r="D2137" s="91"/>
      <c r="E2137" s="59"/>
      <c r="F2137" s="59"/>
      <c r="I2137" s="28"/>
    </row>
    <row r="2138" spans="1:9" s="75" customFormat="1">
      <c r="A2138" s="52"/>
      <c r="C2138" s="145"/>
      <c r="D2138" s="91"/>
      <c r="E2138" s="59"/>
      <c r="F2138" s="59"/>
      <c r="I2138" s="28"/>
    </row>
    <row r="2139" spans="1:9" s="75" customFormat="1">
      <c r="A2139" s="52"/>
      <c r="C2139" s="145"/>
      <c r="D2139" s="91"/>
      <c r="E2139" s="59"/>
      <c r="F2139" s="59"/>
      <c r="I2139" s="28"/>
    </row>
    <row r="2140" spans="1:9" s="75" customFormat="1">
      <c r="A2140" s="52"/>
      <c r="C2140" s="145"/>
      <c r="D2140" s="91"/>
      <c r="E2140" s="59"/>
      <c r="F2140" s="59"/>
      <c r="I2140" s="28"/>
    </row>
    <row r="2141" spans="1:9" s="75" customFormat="1">
      <c r="A2141" s="52"/>
      <c r="C2141" s="145"/>
      <c r="D2141" s="91"/>
      <c r="E2141" s="59"/>
      <c r="F2141" s="59"/>
      <c r="I2141" s="28"/>
    </row>
    <row r="2142" spans="1:9" s="75" customFormat="1">
      <c r="A2142" s="52"/>
      <c r="C2142" s="145"/>
      <c r="D2142" s="91"/>
      <c r="E2142" s="59"/>
      <c r="F2142" s="59"/>
      <c r="I2142" s="28"/>
    </row>
    <row r="2143" spans="1:9" s="75" customFormat="1">
      <c r="A2143" s="52"/>
      <c r="C2143" s="145"/>
      <c r="D2143" s="91"/>
      <c r="E2143" s="59"/>
      <c r="F2143" s="59"/>
      <c r="I2143" s="28"/>
    </row>
    <row r="2144" spans="1:9" s="75" customFormat="1">
      <c r="A2144" s="52"/>
      <c r="C2144" s="145"/>
      <c r="D2144" s="91"/>
      <c r="E2144" s="59"/>
      <c r="F2144" s="59"/>
      <c r="I2144" s="28"/>
    </row>
    <row r="2145" spans="1:9" s="75" customFormat="1">
      <c r="A2145" s="52"/>
      <c r="C2145" s="145"/>
      <c r="D2145" s="91"/>
      <c r="E2145" s="59"/>
      <c r="F2145" s="59"/>
      <c r="I2145" s="28"/>
    </row>
    <row r="2146" spans="1:9" s="75" customFormat="1">
      <c r="A2146" s="52"/>
      <c r="C2146" s="145"/>
      <c r="D2146" s="91"/>
      <c r="E2146" s="59"/>
      <c r="F2146" s="59"/>
      <c r="I2146" s="28"/>
    </row>
    <row r="2147" spans="1:9" s="75" customFormat="1">
      <c r="A2147" s="52"/>
      <c r="C2147" s="145"/>
      <c r="D2147" s="91"/>
      <c r="E2147" s="59"/>
      <c r="F2147" s="59"/>
      <c r="I2147" s="28"/>
    </row>
    <row r="2148" spans="1:9" s="75" customFormat="1">
      <c r="A2148" s="52"/>
      <c r="C2148" s="145"/>
      <c r="D2148" s="91"/>
      <c r="E2148" s="59"/>
      <c r="F2148" s="59"/>
      <c r="I2148" s="28"/>
    </row>
    <row r="2149" spans="1:9" s="75" customFormat="1">
      <c r="A2149" s="52"/>
      <c r="C2149" s="145"/>
      <c r="D2149" s="91"/>
      <c r="E2149" s="59"/>
      <c r="F2149" s="59"/>
      <c r="I2149" s="28"/>
    </row>
    <row r="2150" spans="1:9" s="75" customFormat="1">
      <c r="A2150" s="52"/>
      <c r="C2150" s="145"/>
      <c r="D2150" s="91"/>
      <c r="E2150" s="59"/>
      <c r="F2150" s="59"/>
      <c r="I2150" s="28"/>
    </row>
    <row r="2151" spans="1:9" s="75" customFormat="1">
      <c r="A2151" s="52"/>
      <c r="C2151" s="145"/>
      <c r="D2151" s="91"/>
      <c r="E2151" s="59"/>
      <c r="F2151" s="59"/>
      <c r="I2151" s="28"/>
    </row>
    <row r="2152" spans="1:9" s="75" customFormat="1">
      <c r="A2152" s="52"/>
      <c r="C2152" s="145"/>
      <c r="D2152" s="91"/>
      <c r="E2152" s="59"/>
      <c r="F2152" s="59"/>
      <c r="I2152" s="28"/>
    </row>
    <row r="2153" spans="1:9" s="75" customFormat="1">
      <c r="A2153" s="52"/>
      <c r="C2153" s="145"/>
      <c r="D2153" s="91"/>
      <c r="E2153" s="59"/>
      <c r="F2153" s="59"/>
      <c r="I2153" s="28"/>
    </row>
    <row r="2154" spans="1:9" s="75" customFormat="1">
      <c r="A2154" s="52"/>
      <c r="C2154" s="145"/>
      <c r="D2154" s="91"/>
      <c r="E2154" s="59"/>
      <c r="F2154" s="59"/>
      <c r="I2154" s="28"/>
    </row>
    <row r="2155" spans="1:9" s="75" customFormat="1">
      <c r="A2155" s="52"/>
      <c r="C2155" s="145"/>
      <c r="D2155" s="91"/>
      <c r="E2155" s="59"/>
      <c r="F2155" s="59"/>
      <c r="I2155" s="28"/>
    </row>
    <row r="2156" spans="1:9" s="75" customFormat="1">
      <c r="A2156" s="52"/>
      <c r="C2156" s="145"/>
      <c r="D2156" s="91"/>
      <c r="E2156" s="59"/>
      <c r="F2156" s="59"/>
      <c r="I2156" s="28"/>
    </row>
    <row r="2157" spans="1:9" s="75" customFormat="1">
      <c r="A2157" s="52"/>
      <c r="C2157" s="145"/>
      <c r="D2157" s="91"/>
      <c r="E2157" s="59"/>
      <c r="F2157" s="59"/>
      <c r="I2157" s="28"/>
    </row>
    <row r="2158" spans="1:9" s="75" customFormat="1">
      <c r="A2158" s="52"/>
      <c r="C2158" s="145"/>
      <c r="D2158" s="91"/>
      <c r="E2158" s="59"/>
      <c r="F2158" s="59"/>
      <c r="I2158" s="28"/>
    </row>
    <row r="2159" spans="1:9" s="75" customFormat="1">
      <c r="A2159" s="52"/>
      <c r="C2159" s="145"/>
      <c r="D2159" s="91"/>
      <c r="E2159" s="59"/>
      <c r="F2159" s="59"/>
      <c r="I2159" s="28"/>
    </row>
    <row r="2160" spans="1:9" s="75" customFormat="1">
      <c r="A2160" s="52"/>
      <c r="C2160" s="145"/>
      <c r="D2160" s="91"/>
      <c r="E2160" s="59"/>
      <c r="F2160" s="59"/>
      <c r="I2160" s="28"/>
    </row>
    <row r="2161" spans="1:9" s="75" customFormat="1">
      <c r="A2161" s="52"/>
      <c r="C2161" s="145"/>
      <c r="D2161" s="91"/>
      <c r="E2161" s="59"/>
      <c r="F2161" s="59"/>
      <c r="I2161" s="28"/>
    </row>
    <row r="2162" spans="1:9" s="75" customFormat="1">
      <c r="A2162" s="52"/>
      <c r="C2162" s="145"/>
      <c r="D2162" s="91"/>
      <c r="E2162" s="59"/>
      <c r="F2162" s="59"/>
      <c r="I2162" s="28"/>
    </row>
    <row r="2163" spans="1:9" s="75" customFormat="1">
      <c r="A2163" s="52"/>
      <c r="C2163" s="145"/>
      <c r="D2163" s="91"/>
      <c r="E2163" s="59"/>
      <c r="F2163" s="59"/>
      <c r="I2163" s="28"/>
    </row>
    <row r="2164" spans="1:9" s="75" customFormat="1">
      <c r="A2164" s="52"/>
      <c r="C2164" s="145"/>
      <c r="D2164" s="91"/>
      <c r="E2164" s="59"/>
      <c r="F2164" s="59"/>
      <c r="I2164" s="28"/>
    </row>
    <row r="2165" spans="1:9" s="75" customFormat="1">
      <c r="A2165" s="52"/>
      <c r="C2165" s="145"/>
      <c r="D2165" s="91"/>
      <c r="E2165" s="59"/>
      <c r="F2165" s="59"/>
      <c r="I2165" s="28"/>
    </row>
    <row r="2166" spans="1:9" s="75" customFormat="1">
      <c r="A2166" s="52"/>
      <c r="C2166" s="145"/>
      <c r="D2166" s="91"/>
      <c r="E2166" s="59"/>
      <c r="F2166" s="59"/>
      <c r="I2166" s="28"/>
    </row>
    <row r="2167" spans="1:9" s="75" customFormat="1">
      <c r="A2167" s="52"/>
      <c r="C2167" s="145"/>
      <c r="D2167" s="91"/>
      <c r="E2167" s="59"/>
      <c r="F2167" s="59"/>
      <c r="I2167" s="28"/>
    </row>
    <row r="2168" spans="1:9" s="75" customFormat="1">
      <c r="A2168" s="52"/>
      <c r="C2168" s="145"/>
      <c r="D2168" s="91"/>
      <c r="E2168" s="59"/>
      <c r="F2168" s="59"/>
      <c r="I2168" s="28"/>
    </row>
    <row r="2169" spans="1:9" s="75" customFormat="1">
      <c r="A2169" s="52"/>
      <c r="C2169" s="145"/>
      <c r="D2169" s="91"/>
      <c r="E2169" s="59"/>
      <c r="F2169" s="59"/>
      <c r="I2169" s="28"/>
    </row>
    <row r="2170" spans="1:9" s="75" customFormat="1">
      <c r="A2170" s="52"/>
      <c r="C2170" s="145"/>
      <c r="D2170" s="91"/>
      <c r="E2170" s="59"/>
      <c r="F2170" s="59"/>
      <c r="I2170" s="28"/>
    </row>
    <row r="2171" spans="1:9" s="75" customFormat="1">
      <c r="A2171" s="52"/>
      <c r="C2171" s="145"/>
      <c r="D2171" s="91"/>
      <c r="E2171" s="59"/>
      <c r="F2171" s="59"/>
      <c r="I2171" s="28"/>
    </row>
    <row r="2172" spans="1:9" s="75" customFormat="1">
      <c r="A2172" s="52"/>
      <c r="C2172" s="145"/>
      <c r="D2172" s="91"/>
      <c r="E2172" s="59"/>
      <c r="F2172" s="59"/>
      <c r="I2172" s="28"/>
    </row>
    <row r="2173" spans="1:9" s="75" customFormat="1">
      <c r="A2173" s="52"/>
      <c r="C2173" s="145"/>
      <c r="D2173" s="91"/>
      <c r="E2173" s="59"/>
      <c r="F2173" s="59"/>
      <c r="I2173" s="28"/>
    </row>
    <row r="2174" spans="1:9" s="75" customFormat="1">
      <c r="A2174" s="52"/>
      <c r="C2174" s="145"/>
      <c r="D2174" s="91"/>
      <c r="E2174" s="59"/>
      <c r="F2174" s="59"/>
      <c r="I2174" s="28"/>
    </row>
    <row r="2175" spans="1:9" s="75" customFormat="1">
      <c r="A2175" s="52"/>
      <c r="C2175" s="145"/>
      <c r="D2175" s="91"/>
      <c r="E2175" s="59"/>
      <c r="F2175" s="59"/>
      <c r="I2175" s="28"/>
    </row>
    <row r="2176" spans="1:9" s="75" customFormat="1">
      <c r="A2176" s="52"/>
      <c r="C2176" s="145"/>
      <c r="D2176" s="91"/>
      <c r="E2176" s="59"/>
      <c r="F2176" s="59"/>
      <c r="I2176" s="28"/>
    </row>
    <row r="2177" spans="1:9" s="75" customFormat="1">
      <c r="A2177" s="52"/>
      <c r="C2177" s="145"/>
      <c r="D2177" s="91"/>
      <c r="E2177" s="59"/>
      <c r="F2177" s="59"/>
      <c r="I2177" s="28"/>
    </row>
    <row r="2178" spans="1:9" s="75" customFormat="1">
      <c r="A2178" s="52"/>
      <c r="C2178" s="145"/>
      <c r="D2178" s="91"/>
      <c r="E2178" s="59"/>
      <c r="F2178" s="59"/>
      <c r="I2178" s="28"/>
    </row>
    <row r="2179" spans="1:9" s="75" customFormat="1">
      <c r="A2179" s="52"/>
      <c r="C2179" s="145"/>
      <c r="D2179" s="91"/>
      <c r="E2179" s="59"/>
      <c r="F2179" s="59"/>
      <c r="I2179" s="28"/>
    </row>
    <row r="2180" spans="1:9" s="75" customFormat="1">
      <c r="A2180" s="52"/>
      <c r="C2180" s="145"/>
      <c r="D2180" s="91"/>
      <c r="E2180" s="59"/>
      <c r="F2180" s="59"/>
      <c r="I2180" s="28"/>
    </row>
    <row r="2181" spans="1:9" s="75" customFormat="1">
      <c r="A2181" s="52"/>
      <c r="C2181" s="145"/>
      <c r="D2181" s="91"/>
      <c r="E2181" s="59"/>
      <c r="F2181" s="59"/>
      <c r="I2181" s="28"/>
    </row>
    <row r="2182" spans="1:9" s="75" customFormat="1">
      <c r="A2182" s="52"/>
      <c r="C2182" s="145"/>
      <c r="D2182" s="91"/>
      <c r="E2182" s="59"/>
      <c r="F2182" s="59"/>
      <c r="I2182" s="28"/>
    </row>
    <row r="2183" spans="1:9" s="75" customFormat="1">
      <c r="A2183" s="52"/>
      <c r="C2183" s="145"/>
      <c r="D2183" s="91"/>
      <c r="E2183" s="59"/>
      <c r="F2183" s="59"/>
      <c r="I2183" s="28"/>
    </row>
    <row r="2184" spans="1:9" s="75" customFormat="1">
      <c r="A2184" s="52"/>
      <c r="C2184" s="145"/>
      <c r="D2184" s="91"/>
      <c r="E2184" s="59"/>
      <c r="F2184" s="59"/>
      <c r="I2184" s="28"/>
    </row>
    <row r="2185" spans="1:9" s="75" customFormat="1">
      <c r="A2185" s="52"/>
      <c r="C2185" s="145"/>
      <c r="D2185" s="91"/>
      <c r="E2185" s="59"/>
      <c r="F2185" s="59"/>
      <c r="I2185" s="28"/>
    </row>
    <row r="2186" spans="1:9" s="75" customFormat="1">
      <c r="A2186" s="52"/>
      <c r="C2186" s="145"/>
      <c r="D2186" s="91"/>
      <c r="E2186" s="59"/>
      <c r="F2186" s="59"/>
      <c r="I2186" s="28"/>
    </row>
    <row r="2187" spans="1:9" s="75" customFormat="1">
      <c r="A2187" s="52"/>
      <c r="C2187" s="145"/>
      <c r="D2187" s="91"/>
      <c r="E2187" s="59"/>
      <c r="F2187" s="59"/>
      <c r="I2187" s="28"/>
    </row>
    <row r="2188" spans="1:9" s="75" customFormat="1">
      <c r="A2188" s="52"/>
      <c r="C2188" s="145"/>
      <c r="D2188" s="91"/>
      <c r="E2188" s="59"/>
      <c r="F2188" s="59"/>
      <c r="I2188" s="28"/>
    </row>
    <row r="2189" spans="1:9" s="75" customFormat="1">
      <c r="A2189" s="52"/>
      <c r="C2189" s="145"/>
      <c r="D2189" s="91"/>
      <c r="E2189" s="59"/>
      <c r="F2189" s="59"/>
      <c r="I2189" s="28"/>
    </row>
    <row r="2190" spans="1:9" s="75" customFormat="1">
      <c r="A2190" s="52"/>
      <c r="C2190" s="145"/>
      <c r="D2190" s="91"/>
      <c r="E2190" s="59"/>
      <c r="F2190" s="59"/>
      <c r="I2190" s="28"/>
    </row>
    <row r="2191" spans="1:9" s="75" customFormat="1">
      <c r="A2191" s="52"/>
      <c r="C2191" s="145"/>
      <c r="D2191" s="91"/>
      <c r="E2191" s="59"/>
      <c r="F2191" s="59"/>
      <c r="I2191" s="28"/>
    </row>
    <row r="2192" spans="1:9" s="75" customFormat="1">
      <c r="A2192" s="52"/>
      <c r="C2192" s="145"/>
      <c r="D2192" s="91"/>
      <c r="E2192" s="59"/>
      <c r="F2192" s="59"/>
      <c r="I2192" s="28"/>
    </row>
    <row r="2193" spans="1:9" s="75" customFormat="1">
      <c r="A2193" s="52"/>
      <c r="C2193" s="145"/>
      <c r="D2193" s="91"/>
      <c r="E2193" s="59"/>
      <c r="F2193" s="59"/>
      <c r="I2193" s="28"/>
    </row>
    <row r="2194" spans="1:9" s="75" customFormat="1">
      <c r="A2194" s="52"/>
      <c r="C2194" s="145"/>
      <c r="D2194" s="91"/>
      <c r="E2194" s="59"/>
      <c r="F2194" s="59"/>
      <c r="I2194" s="28"/>
    </row>
    <row r="2195" spans="1:9" s="75" customFormat="1">
      <c r="A2195" s="52"/>
      <c r="C2195" s="145"/>
      <c r="D2195" s="91"/>
      <c r="E2195" s="59"/>
      <c r="F2195" s="59"/>
      <c r="I2195" s="28"/>
    </row>
    <row r="2196" spans="1:9" s="75" customFormat="1">
      <c r="A2196" s="52"/>
      <c r="C2196" s="145"/>
      <c r="D2196" s="91"/>
      <c r="E2196" s="59"/>
      <c r="F2196" s="59"/>
      <c r="I2196" s="28"/>
    </row>
    <row r="2197" spans="1:9" s="75" customFormat="1">
      <c r="A2197" s="52"/>
      <c r="C2197" s="145"/>
      <c r="D2197" s="91"/>
      <c r="E2197" s="59"/>
      <c r="F2197" s="59"/>
      <c r="I2197" s="28"/>
    </row>
    <row r="2198" spans="1:9" s="75" customFormat="1">
      <c r="A2198" s="52"/>
      <c r="C2198" s="145"/>
      <c r="D2198" s="91"/>
      <c r="E2198" s="59"/>
      <c r="F2198" s="59"/>
      <c r="I2198" s="28"/>
    </row>
    <row r="2199" spans="1:9" s="75" customFormat="1">
      <c r="A2199" s="52"/>
      <c r="C2199" s="145"/>
      <c r="D2199" s="91"/>
      <c r="E2199" s="59"/>
      <c r="F2199" s="59"/>
      <c r="I2199" s="28"/>
    </row>
    <row r="2200" spans="1:9" s="75" customFormat="1">
      <c r="A2200" s="52"/>
      <c r="C2200" s="145"/>
      <c r="D2200" s="91"/>
      <c r="E2200" s="59"/>
      <c r="F2200" s="59"/>
      <c r="I2200" s="28"/>
    </row>
    <row r="2201" spans="1:9" s="75" customFormat="1">
      <c r="A2201" s="52"/>
      <c r="C2201" s="145"/>
      <c r="D2201" s="91"/>
      <c r="E2201" s="59"/>
      <c r="F2201" s="59"/>
      <c r="I2201" s="28"/>
    </row>
    <row r="2202" spans="1:9" s="75" customFormat="1">
      <c r="A2202" s="52"/>
      <c r="C2202" s="145"/>
      <c r="D2202" s="91"/>
      <c r="E2202" s="59"/>
      <c r="F2202" s="59"/>
      <c r="I2202" s="28"/>
    </row>
    <row r="2203" spans="1:9" s="75" customFormat="1">
      <c r="A2203" s="52"/>
      <c r="C2203" s="145"/>
      <c r="D2203" s="91"/>
      <c r="E2203" s="59"/>
      <c r="F2203" s="59"/>
      <c r="I2203" s="28"/>
    </row>
    <row r="2204" spans="1:9" s="75" customFormat="1">
      <c r="A2204" s="52"/>
      <c r="C2204" s="145"/>
      <c r="D2204" s="91"/>
      <c r="E2204" s="59"/>
      <c r="F2204" s="59"/>
      <c r="I2204" s="28"/>
    </row>
    <row r="2205" spans="1:9" s="75" customFormat="1">
      <c r="A2205" s="52"/>
      <c r="C2205" s="145"/>
      <c r="D2205" s="91"/>
      <c r="E2205" s="59"/>
      <c r="F2205" s="59"/>
      <c r="I2205" s="28"/>
    </row>
    <row r="2206" spans="1:9" s="75" customFormat="1">
      <c r="A2206" s="52"/>
      <c r="C2206" s="145"/>
      <c r="D2206" s="91"/>
      <c r="E2206" s="59"/>
      <c r="F2206" s="59"/>
      <c r="I2206" s="28"/>
    </row>
    <row r="2207" spans="1:9" s="75" customFormat="1">
      <c r="A2207" s="52"/>
      <c r="C2207" s="145"/>
      <c r="D2207" s="91"/>
      <c r="E2207" s="59"/>
      <c r="F2207" s="59"/>
      <c r="I2207" s="28"/>
    </row>
    <row r="2208" spans="1:9" s="75" customFormat="1">
      <c r="A2208" s="52"/>
      <c r="C2208" s="145"/>
      <c r="D2208" s="91"/>
      <c r="E2208" s="59"/>
      <c r="F2208" s="59"/>
      <c r="I2208" s="28"/>
    </row>
    <row r="2209" spans="1:9" s="75" customFormat="1">
      <c r="A2209" s="52"/>
      <c r="C2209" s="145"/>
      <c r="D2209" s="91"/>
      <c r="E2209" s="59"/>
      <c r="F2209" s="59"/>
      <c r="I2209" s="28"/>
    </row>
    <row r="2210" spans="1:9" s="75" customFormat="1">
      <c r="A2210" s="52"/>
      <c r="C2210" s="145"/>
      <c r="D2210" s="91"/>
      <c r="E2210" s="59"/>
      <c r="F2210" s="59"/>
      <c r="I2210" s="28"/>
    </row>
    <row r="2211" spans="1:9" s="75" customFormat="1">
      <c r="A2211" s="52"/>
      <c r="C2211" s="145"/>
      <c r="D2211" s="91"/>
      <c r="E2211" s="59"/>
      <c r="F2211" s="59"/>
      <c r="I2211" s="28"/>
    </row>
    <row r="2212" spans="1:9" s="75" customFormat="1">
      <c r="A2212" s="52"/>
      <c r="C2212" s="145"/>
      <c r="D2212" s="91"/>
      <c r="E2212" s="59"/>
      <c r="F2212" s="59"/>
      <c r="I2212" s="28"/>
    </row>
    <row r="2213" spans="1:9" s="75" customFormat="1">
      <c r="A2213" s="52"/>
      <c r="C2213" s="145"/>
      <c r="D2213" s="91"/>
      <c r="E2213" s="59"/>
      <c r="F2213" s="59"/>
      <c r="I2213" s="28"/>
    </row>
    <row r="2214" spans="1:9" s="75" customFormat="1">
      <c r="A2214" s="52"/>
      <c r="C2214" s="145"/>
      <c r="D2214" s="91"/>
      <c r="E2214" s="59"/>
      <c r="F2214" s="59"/>
      <c r="I2214" s="28"/>
    </row>
    <row r="2215" spans="1:9" s="75" customFormat="1">
      <c r="A2215" s="52"/>
      <c r="C2215" s="145"/>
      <c r="D2215" s="91"/>
      <c r="E2215" s="59"/>
      <c r="F2215" s="59"/>
      <c r="I2215" s="28"/>
    </row>
    <row r="2216" spans="1:9" s="75" customFormat="1">
      <c r="A2216" s="52"/>
      <c r="C2216" s="145"/>
      <c r="D2216" s="91"/>
      <c r="E2216" s="59"/>
      <c r="F2216" s="59"/>
      <c r="I2216" s="28"/>
    </row>
    <row r="2217" spans="1:9" s="75" customFormat="1">
      <c r="A2217" s="52"/>
      <c r="C2217" s="145"/>
      <c r="D2217" s="91"/>
      <c r="E2217" s="59"/>
      <c r="F2217" s="59"/>
      <c r="I2217" s="28"/>
    </row>
    <row r="2218" spans="1:9" s="75" customFormat="1">
      <c r="A2218" s="52"/>
      <c r="C2218" s="145"/>
      <c r="D2218" s="91"/>
      <c r="E2218" s="59"/>
      <c r="F2218" s="59"/>
      <c r="I2218" s="28"/>
    </row>
    <row r="2219" spans="1:9" s="75" customFormat="1">
      <c r="A2219" s="52"/>
      <c r="C2219" s="145"/>
      <c r="D2219" s="91"/>
      <c r="E2219" s="59"/>
      <c r="F2219" s="59"/>
      <c r="I2219" s="28"/>
    </row>
    <row r="2220" spans="1:9" s="75" customFormat="1">
      <c r="A2220" s="52"/>
      <c r="C2220" s="145"/>
      <c r="D2220" s="91"/>
      <c r="E2220" s="59"/>
      <c r="F2220" s="59"/>
      <c r="I2220" s="28"/>
    </row>
    <row r="2221" spans="1:9" s="75" customFormat="1">
      <c r="A2221" s="52"/>
      <c r="C2221" s="145"/>
      <c r="D2221" s="91"/>
      <c r="E2221" s="59"/>
      <c r="F2221" s="59"/>
      <c r="I2221" s="28"/>
    </row>
    <row r="2222" spans="1:9" s="75" customFormat="1">
      <c r="A2222" s="52"/>
      <c r="C2222" s="145"/>
      <c r="D2222" s="91"/>
      <c r="E2222" s="59"/>
      <c r="F2222" s="59"/>
      <c r="I2222" s="28"/>
    </row>
    <row r="2223" spans="1:9" s="75" customFormat="1">
      <c r="A2223" s="52"/>
      <c r="C2223" s="145"/>
      <c r="D2223" s="91"/>
      <c r="E2223" s="59"/>
      <c r="F2223" s="59"/>
      <c r="I2223" s="28"/>
    </row>
    <row r="2224" spans="1:9" s="75" customFormat="1">
      <c r="A2224" s="52"/>
      <c r="C2224" s="145"/>
      <c r="D2224" s="91"/>
      <c r="E2224" s="59"/>
      <c r="F2224" s="59"/>
      <c r="I2224" s="28"/>
    </row>
    <row r="2225" spans="1:9" s="75" customFormat="1">
      <c r="A2225" s="52"/>
      <c r="C2225" s="145"/>
      <c r="D2225" s="91"/>
      <c r="E2225" s="59"/>
      <c r="F2225" s="59"/>
      <c r="I2225" s="28"/>
    </row>
    <row r="2226" spans="1:9" s="75" customFormat="1">
      <c r="A2226" s="52"/>
      <c r="C2226" s="145"/>
      <c r="D2226" s="91"/>
      <c r="E2226" s="59"/>
      <c r="F2226" s="59"/>
      <c r="I2226" s="28"/>
    </row>
    <row r="2227" spans="1:9" s="75" customFormat="1">
      <c r="A2227" s="52"/>
      <c r="C2227" s="145"/>
      <c r="D2227" s="91"/>
      <c r="E2227" s="59"/>
      <c r="F2227" s="59"/>
      <c r="I2227" s="28"/>
    </row>
    <row r="2228" spans="1:9" s="75" customFormat="1">
      <c r="A2228" s="52"/>
      <c r="C2228" s="145"/>
      <c r="D2228" s="91"/>
      <c r="E2228" s="59"/>
      <c r="F2228" s="59"/>
      <c r="I2228" s="28"/>
    </row>
    <row r="2229" spans="1:9" s="75" customFormat="1">
      <c r="A2229" s="52"/>
      <c r="C2229" s="145"/>
      <c r="D2229" s="91"/>
      <c r="E2229" s="59"/>
      <c r="F2229" s="59"/>
      <c r="I2229" s="28"/>
    </row>
    <row r="2230" spans="1:9" s="75" customFormat="1">
      <c r="A2230" s="52"/>
      <c r="C2230" s="145"/>
      <c r="D2230" s="91"/>
      <c r="E2230" s="59"/>
      <c r="F2230" s="59"/>
      <c r="I2230" s="28"/>
    </row>
    <row r="2231" spans="1:9" s="75" customFormat="1">
      <c r="A2231" s="52"/>
      <c r="C2231" s="145"/>
      <c r="D2231" s="91"/>
      <c r="E2231" s="59"/>
      <c r="F2231" s="59"/>
      <c r="I2231" s="28"/>
    </row>
    <row r="2232" spans="1:9" s="75" customFormat="1">
      <c r="A2232" s="52"/>
      <c r="C2232" s="145"/>
      <c r="D2232" s="91"/>
      <c r="E2232" s="59"/>
      <c r="F2232" s="59"/>
      <c r="I2232" s="28"/>
    </row>
    <row r="2233" spans="1:9" s="75" customFormat="1">
      <c r="A2233" s="52"/>
      <c r="C2233" s="145"/>
      <c r="D2233" s="91"/>
      <c r="E2233" s="59"/>
      <c r="F2233" s="59"/>
      <c r="I2233" s="28"/>
    </row>
    <row r="2234" spans="1:9" s="75" customFormat="1">
      <c r="A2234" s="52"/>
      <c r="C2234" s="145"/>
      <c r="D2234" s="91"/>
      <c r="E2234" s="59"/>
      <c r="F2234" s="59"/>
      <c r="I2234" s="28"/>
    </row>
    <row r="2235" spans="1:9" s="75" customFormat="1">
      <c r="A2235" s="52"/>
      <c r="C2235" s="145"/>
      <c r="D2235" s="91"/>
      <c r="E2235" s="59"/>
      <c r="F2235" s="59"/>
      <c r="I2235" s="28"/>
    </row>
    <row r="2236" spans="1:9" s="75" customFormat="1">
      <c r="A2236" s="52"/>
      <c r="C2236" s="145"/>
      <c r="D2236" s="91"/>
      <c r="E2236" s="59"/>
      <c r="F2236" s="59"/>
      <c r="I2236" s="28"/>
    </row>
    <row r="2237" spans="1:9" s="75" customFormat="1">
      <c r="A2237" s="52"/>
      <c r="C2237" s="145"/>
      <c r="D2237" s="91"/>
      <c r="E2237" s="59"/>
      <c r="F2237" s="59"/>
      <c r="I2237" s="28"/>
    </row>
    <row r="2238" spans="1:9" s="75" customFormat="1">
      <c r="A2238" s="52"/>
      <c r="C2238" s="145"/>
      <c r="D2238" s="91"/>
      <c r="E2238" s="59"/>
      <c r="F2238" s="59"/>
      <c r="I2238" s="28"/>
    </row>
    <row r="2239" spans="1:9" s="75" customFormat="1">
      <c r="A2239" s="52"/>
      <c r="C2239" s="145"/>
      <c r="D2239" s="91"/>
      <c r="E2239" s="59"/>
      <c r="F2239" s="59"/>
      <c r="I2239" s="28"/>
    </row>
    <row r="2240" spans="1:9" s="75" customFormat="1">
      <c r="A2240" s="52"/>
      <c r="C2240" s="145"/>
      <c r="D2240" s="91"/>
      <c r="E2240" s="59"/>
      <c r="F2240" s="59"/>
      <c r="I2240" s="28"/>
    </row>
    <row r="2241" spans="1:9" s="75" customFormat="1">
      <c r="A2241" s="52"/>
      <c r="C2241" s="145"/>
      <c r="D2241" s="91"/>
      <c r="E2241" s="59"/>
      <c r="F2241" s="59"/>
      <c r="I2241" s="28"/>
    </row>
    <row r="2242" spans="1:9" s="75" customFormat="1">
      <c r="A2242" s="52"/>
      <c r="C2242" s="145"/>
      <c r="D2242" s="91"/>
      <c r="E2242" s="59"/>
      <c r="F2242" s="59"/>
      <c r="I2242" s="28"/>
    </row>
    <row r="2243" spans="1:9" s="75" customFormat="1">
      <c r="A2243" s="52"/>
      <c r="C2243" s="145"/>
      <c r="D2243" s="91"/>
      <c r="E2243" s="59"/>
      <c r="F2243" s="59"/>
      <c r="I2243" s="28"/>
    </row>
    <row r="2244" spans="1:9" s="75" customFormat="1">
      <c r="A2244" s="52"/>
      <c r="C2244" s="145"/>
      <c r="D2244" s="91"/>
      <c r="E2244" s="59"/>
      <c r="F2244" s="59"/>
      <c r="I2244" s="28"/>
    </row>
    <row r="2245" spans="1:9" s="75" customFormat="1">
      <c r="A2245" s="52"/>
      <c r="C2245" s="145"/>
      <c r="D2245" s="91"/>
      <c r="E2245" s="59"/>
      <c r="F2245" s="59"/>
      <c r="I2245" s="28"/>
    </row>
    <row r="2246" spans="1:9" s="75" customFormat="1">
      <c r="A2246" s="52"/>
      <c r="C2246" s="145"/>
      <c r="D2246" s="91"/>
      <c r="E2246" s="59"/>
      <c r="F2246" s="59"/>
      <c r="I2246" s="28"/>
    </row>
    <row r="2247" spans="1:9" s="75" customFormat="1">
      <c r="A2247" s="52"/>
      <c r="C2247" s="145"/>
      <c r="D2247" s="91"/>
      <c r="E2247" s="59"/>
      <c r="F2247" s="59"/>
      <c r="I2247" s="28"/>
    </row>
    <row r="2248" spans="1:9" s="75" customFormat="1">
      <c r="A2248" s="52"/>
      <c r="C2248" s="145"/>
      <c r="D2248" s="91"/>
      <c r="E2248" s="59"/>
      <c r="F2248" s="59"/>
      <c r="I2248" s="28"/>
    </row>
    <row r="2249" spans="1:9" s="75" customFormat="1">
      <c r="A2249" s="52"/>
      <c r="C2249" s="145"/>
      <c r="D2249" s="91"/>
      <c r="E2249" s="59"/>
      <c r="F2249" s="59"/>
      <c r="I2249" s="28"/>
    </row>
    <row r="2250" spans="1:9" s="75" customFormat="1">
      <c r="A2250" s="52"/>
      <c r="C2250" s="145"/>
      <c r="D2250" s="91"/>
      <c r="E2250" s="59"/>
      <c r="F2250" s="59"/>
      <c r="I2250" s="28"/>
    </row>
    <row r="2251" spans="1:9" s="75" customFormat="1">
      <c r="A2251" s="52"/>
      <c r="C2251" s="145"/>
      <c r="D2251" s="91"/>
      <c r="E2251" s="59"/>
      <c r="F2251" s="59"/>
      <c r="I2251" s="28"/>
    </row>
    <row r="2252" spans="1:9" s="75" customFormat="1">
      <c r="A2252" s="52"/>
      <c r="C2252" s="145"/>
      <c r="D2252" s="91"/>
      <c r="E2252" s="59"/>
      <c r="F2252" s="59"/>
      <c r="I2252" s="28"/>
    </row>
    <row r="2253" spans="1:9" s="75" customFormat="1">
      <c r="A2253" s="52"/>
      <c r="C2253" s="145"/>
      <c r="D2253" s="91"/>
      <c r="E2253" s="59"/>
      <c r="F2253" s="59"/>
      <c r="I2253" s="28"/>
    </row>
    <row r="2254" spans="1:9" s="75" customFormat="1">
      <c r="A2254" s="52"/>
      <c r="C2254" s="145"/>
      <c r="D2254" s="91"/>
      <c r="E2254" s="59"/>
      <c r="F2254" s="59"/>
      <c r="I2254" s="28"/>
    </row>
    <row r="2255" spans="1:9" s="75" customFormat="1">
      <c r="A2255" s="52"/>
      <c r="C2255" s="145"/>
      <c r="D2255" s="91"/>
      <c r="E2255" s="59"/>
      <c r="F2255" s="59"/>
      <c r="I2255" s="28"/>
    </row>
    <row r="2256" spans="1:9" s="75" customFormat="1">
      <c r="A2256" s="52"/>
      <c r="C2256" s="145"/>
      <c r="D2256" s="91"/>
      <c r="E2256" s="59"/>
      <c r="F2256" s="59"/>
      <c r="I2256" s="28"/>
    </row>
    <row r="2257" spans="1:9" s="75" customFormat="1">
      <c r="A2257" s="52"/>
      <c r="C2257" s="145"/>
      <c r="D2257" s="91"/>
      <c r="E2257" s="59"/>
      <c r="F2257" s="59"/>
      <c r="I2257" s="28"/>
    </row>
    <row r="2258" spans="1:9" s="75" customFormat="1">
      <c r="A2258" s="52"/>
      <c r="C2258" s="145"/>
      <c r="D2258" s="91"/>
      <c r="E2258" s="59"/>
      <c r="F2258" s="59"/>
      <c r="I2258" s="28"/>
    </row>
    <row r="2259" spans="1:9" s="75" customFormat="1">
      <c r="A2259" s="52"/>
      <c r="C2259" s="145"/>
      <c r="D2259" s="91"/>
      <c r="E2259" s="59"/>
      <c r="F2259" s="59"/>
      <c r="I2259" s="28"/>
    </row>
    <row r="2260" spans="1:9" s="75" customFormat="1">
      <c r="A2260" s="52"/>
      <c r="C2260" s="145"/>
      <c r="D2260" s="91"/>
      <c r="E2260" s="59"/>
      <c r="F2260" s="59"/>
      <c r="I2260" s="28"/>
    </row>
    <row r="2261" spans="1:9" s="75" customFormat="1">
      <c r="A2261" s="52"/>
      <c r="C2261" s="145"/>
      <c r="D2261" s="91"/>
      <c r="E2261" s="59"/>
      <c r="F2261" s="59"/>
      <c r="I2261" s="28"/>
    </row>
    <row r="2262" spans="1:9" s="75" customFormat="1">
      <c r="A2262" s="52"/>
      <c r="C2262" s="145"/>
      <c r="D2262" s="91"/>
      <c r="E2262" s="59"/>
      <c r="F2262" s="59"/>
      <c r="I2262" s="28"/>
    </row>
    <row r="2263" spans="1:9" s="75" customFormat="1">
      <c r="A2263" s="52"/>
      <c r="C2263" s="145"/>
      <c r="D2263" s="91"/>
      <c r="E2263" s="59"/>
      <c r="F2263" s="59"/>
      <c r="I2263" s="28"/>
    </row>
    <row r="2264" spans="1:9" s="75" customFormat="1">
      <c r="A2264" s="52"/>
      <c r="C2264" s="145"/>
      <c r="D2264" s="91"/>
      <c r="E2264" s="59"/>
      <c r="F2264" s="59"/>
      <c r="I2264" s="28"/>
    </row>
    <row r="2265" spans="1:9" s="75" customFormat="1">
      <c r="A2265" s="52"/>
      <c r="C2265" s="145"/>
      <c r="D2265" s="91"/>
      <c r="E2265" s="59"/>
      <c r="F2265" s="59"/>
      <c r="I2265" s="28"/>
    </row>
    <row r="2266" spans="1:9" s="75" customFormat="1">
      <c r="A2266" s="52"/>
      <c r="C2266" s="145"/>
      <c r="D2266" s="91"/>
      <c r="E2266" s="59"/>
      <c r="F2266" s="59"/>
      <c r="I2266" s="28"/>
    </row>
    <row r="2267" spans="1:9" s="75" customFormat="1">
      <c r="A2267" s="52"/>
      <c r="C2267" s="145"/>
      <c r="D2267" s="91"/>
      <c r="E2267" s="59"/>
      <c r="F2267" s="59"/>
      <c r="I2267" s="28"/>
    </row>
    <row r="2268" spans="1:9" s="75" customFormat="1">
      <c r="A2268" s="52"/>
      <c r="C2268" s="145"/>
      <c r="D2268" s="91"/>
      <c r="E2268" s="59"/>
      <c r="F2268" s="59"/>
      <c r="I2268" s="28"/>
    </row>
    <row r="2269" spans="1:9" s="75" customFormat="1">
      <c r="A2269" s="52"/>
      <c r="C2269" s="145"/>
      <c r="D2269" s="91"/>
      <c r="E2269" s="59"/>
      <c r="F2269" s="59"/>
      <c r="I2269" s="28"/>
    </row>
    <row r="2270" spans="1:9" s="75" customFormat="1">
      <c r="A2270" s="52"/>
      <c r="C2270" s="145"/>
      <c r="D2270" s="91"/>
      <c r="E2270" s="59"/>
      <c r="F2270" s="59"/>
      <c r="I2270" s="28"/>
    </row>
    <row r="2271" spans="1:9" s="75" customFormat="1">
      <c r="A2271" s="52"/>
      <c r="C2271" s="145"/>
      <c r="D2271" s="91"/>
      <c r="E2271" s="59"/>
      <c r="F2271" s="59"/>
      <c r="I2271" s="28"/>
    </row>
    <row r="2272" spans="1:9" s="75" customFormat="1">
      <c r="A2272" s="52"/>
      <c r="C2272" s="145"/>
      <c r="D2272" s="91"/>
      <c r="E2272" s="59"/>
      <c r="F2272" s="59"/>
      <c r="I2272" s="28"/>
    </row>
    <row r="2273" spans="1:9" s="75" customFormat="1">
      <c r="A2273" s="52"/>
      <c r="C2273" s="145"/>
      <c r="D2273" s="91"/>
      <c r="E2273" s="59"/>
      <c r="F2273" s="59"/>
      <c r="I2273" s="28"/>
    </row>
    <row r="2274" spans="1:9" s="75" customFormat="1">
      <c r="A2274" s="52"/>
      <c r="C2274" s="145"/>
      <c r="D2274" s="91"/>
      <c r="E2274" s="59"/>
      <c r="F2274" s="59"/>
      <c r="I2274" s="28"/>
    </row>
    <row r="2275" spans="1:9" s="75" customFormat="1">
      <c r="A2275" s="52"/>
      <c r="C2275" s="145"/>
      <c r="D2275" s="91"/>
      <c r="E2275" s="59"/>
      <c r="F2275" s="59"/>
      <c r="I2275" s="28"/>
    </row>
    <row r="2276" spans="1:9" s="75" customFormat="1">
      <c r="A2276" s="52"/>
      <c r="C2276" s="145"/>
      <c r="D2276" s="91"/>
      <c r="E2276" s="59"/>
      <c r="F2276" s="59"/>
      <c r="I2276" s="28"/>
    </row>
    <row r="2277" spans="1:9" s="75" customFormat="1">
      <c r="A2277" s="52"/>
      <c r="C2277" s="145"/>
      <c r="D2277" s="91"/>
      <c r="E2277" s="59"/>
      <c r="F2277" s="59"/>
      <c r="I2277" s="28"/>
    </row>
    <row r="2278" spans="1:9" s="75" customFormat="1">
      <c r="A2278" s="52"/>
      <c r="C2278" s="145"/>
      <c r="D2278" s="91"/>
      <c r="E2278" s="59"/>
      <c r="F2278" s="59"/>
      <c r="I2278" s="28"/>
    </row>
    <row r="2279" spans="1:9" s="75" customFormat="1">
      <c r="A2279" s="52"/>
      <c r="C2279" s="145"/>
      <c r="D2279" s="91"/>
      <c r="E2279" s="59"/>
      <c r="F2279" s="59"/>
      <c r="I2279" s="28"/>
    </row>
    <row r="2280" spans="1:9" s="75" customFormat="1">
      <c r="A2280" s="52"/>
      <c r="C2280" s="145"/>
      <c r="D2280" s="91"/>
      <c r="E2280" s="59"/>
      <c r="F2280" s="59"/>
      <c r="I2280" s="28"/>
    </row>
    <row r="2281" spans="1:9" s="75" customFormat="1">
      <c r="A2281" s="52"/>
      <c r="C2281" s="145"/>
      <c r="D2281" s="91"/>
      <c r="E2281" s="59"/>
      <c r="F2281" s="59"/>
      <c r="I2281" s="28"/>
    </row>
    <row r="2282" spans="1:9" s="75" customFormat="1">
      <c r="A2282" s="52"/>
      <c r="C2282" s="145"/>
      <c r="D2282" s="91"/>
      <c r="E2282" s="59"/>
      <c r="F2282" s="59"/>
      <c r="I2282" s="28"/>
    </row>
    <row r="2283" spans="1:9" s="75" customFormat="1">
      <c r="A2283" s="52"/>
      <c r="C2283" s="145"/>
      <c r="D2283" s="91"/>
      <c r="E2283" s="59"/>
      <c r="F2283" s="59"/>
      <c r="I2283" s="28"/>
    </row>
    <row r="2284" spans="1:9" s="75" customFormat="1">
      <c r="A2284" s="52"/>
      <c r="C2284" s="145"/>
      <c r="D2284" s="91"/>
      <c r="E2284" s="59"/>
      <c r="F2284" s="59"/>
      <c r="I2284" s="28"/>
    </row>
    <row r="2285" spans="1:9" s="75" customFormat="1">
      <c r="A2285" s="52"/>
      <c r="C2285" s="145"/>
      <c r="D2285" s="91"/>
      <c r="E2285" s="59"/>
      <c r="F2285" s="59"/>
      <c r="I2285" s="28"/>
    </row>
    <row r="2286" spans="1:9" s="75" customFormat="1">
      <c r="A2286" s="52"/>
      <c r="C2286" s="145"/>
      <c r="D2286" s="91"/>
      <c r="E2286" s="59"/>
      <c r="F2286" s="59"/>
      <c r="I2286" s="28"/>
    </row>
    <row r="2287" spans="1:9" s="75" customFormat="1">
      <c r="A2287" s="52"/>
      <c r="C2287" s="145"/>
      <c r="D2287" s="91"/>
      <c r="E2287" s="59"/>
      <c r="F2287" s="59"/>
      <c r="I2287" s="28"/>
    </row>
    <row r="2288" spans="1:9" s="75" customFormat="1">
      <c r="A2288" s="52"/>
      <c r="C2288" s="145"/>
      <c r="D2288" s="91"/>
      <c r="E2288" s="59"/>
      <c r="F2288" s="59"/>
      <c r="I2288" s="28"/>
    </row>
    <row r="2289" spans="1:9" s="75" customFormat="1">
      <c r="A2289" s="52"/>
      <c r="C2289" s="145"/>
      <c r="D2289" s="91"/>
      <c r="E2289" s="59"/>
      <c r="F2289" s="59"/>
      <c r="I2289" s="28"/>
    </row>
    <row r="2290" spans="1:9" s="75" customFormat="1">
      <c r="A2290" s="52"/>
      <c r="C2290" s="145"/>
      <c r="D2290" s="91"/>
      <c r="E2290" s="59"/>
      <c r="F2290" s="59"/>
      <c r="I2290" s="28"/>
    </row>
    <row r="2291" spans="1:9" s="75" customFormat="1">
      <c r="A2291" s="52"/>
      <c r="C2291" s="145"/>
      <c r="D2291" s="91"/>
      <c r="E2291" s="59"/>
      <c r="F2291" s="59"/>
      <c r="I2291" s="28"/>
    </row>
    <row r="2292" spans="1:9" s="75" customFormat="1">
      <c r="A2292" s="52"/>
      <c r="C2292" s="145"/>
      <c r="D2292" s="91"/>
      <c r="E2292" s="59"/>
      <c r="F2292" s="59"/>
      <c r="I2292" s="28"/>
    </row>
    <row r="2293" spans="1:9" s="75" customFormat="1">
      <c r="A2293" s="52"/>
      <c r="C2293" s="145"/>
      <c r="D2293" s="91"/>
      <c r="E2293" s="59"/>
      <c r="F2293" s="59"/>
      <c r="I2293" s="28"/>
    </row>
    <row r="2294" spans="1:9" s="75" customFormat="1">
      <c r="A2294" s="52"/>
      <c r="C2294" s="145"/>
      <c r="D2294" s="91"/>
      <c r="E2294" s="59"/>
      <c r="F2294" s="59"/>
      <c r="I2294" s="28"/>
    </row>
    <row r="2295" spans="1:9" s="75" customFormat="1">
      <c r="A2295" s="52"/>
      <c r="C2295" s="145"/>
      <c r="D2295" s="91"/>
      <c r="E2295" s="59"/>
      <c r="F2295" s="59"/>
      <c r="I2295" s="28"/>
    </row>
    <row r="2296" spans="1:9" s="75" customFormat="1">
      <c r="A2296" s="52"/>
      <c r="C2296" s="145"/>
      <c r="D2296" s="91"/>
      <c r="E2296" s="59"/>
      <c r="F2296" s="59"/>
      <c r="I2296" s="28"/>
    </row>
    <row r="2297" spans="1:9" s="75" customFormat="1">
      <c r="A2297" s="52"/>
      <c r="C2297" s="145"/>
      <c r="D2297" s="91"/>
      <c r="E2297" s="59"/>
      <c r="F2297" s="59"/>
      <c r="I2297" s="28"/>
    </row>
    <row r="2298" spans="1:9" s="75" customFormat="1">
      <c r="A2298" s="52"/>
      <c r="C2298" s="145"/>
      <c r="D2298" s="91"/>
      <c r="E2298" s="59"/>
      <c r="F2298" s="59"/>
      <c r="I2298" s="28"/>
    </row>
    <row r="2299" spans="1:9" s="75" customFormat="1">
      <c r="A2299" s="52"/>
      <c r="C2299" s="145"/>
      <c r="D2299" s="91"/>
      <c r="E2299" s="59"/>
      <c r="F2299" s="59"/>
      <c r="I2299" s="28"/>
    </row>
    <row r="2300" spans="1:9" s="75" customFormat="1">
      <c r="A2300" s="52"/>
      <c r="C2300" s="145"/>
      <c r="D2300" s="91"/>
      <c r="E2300" s="59"/>
      <c r="F2300" s="59"/>
      <c r="I2300" s="28"/>
    </row>
    <row r="2301" spans="1:9" s="75" customFormat="1">
      <c r="A2301" s="52"/>
      <c r="C2301" s="145"/>
      <c r="D2301" s="91"/>
      <c r="E2301" s="59"/>
      <c r="F2301" s="59"/>
      <c r="I2301" s="28"/>
    </row>
    <row r="2302" spans="1:9" s="75" customFormat="1">
      <c r="A2302" s="52"/>
      <c r="C2302" s="145"/>
      <c r="D2302" s="91"/>
      <c r="E2302" s="59"/>
      <c r="F2302" s="59"/>
      <c r="I2302" s="28"/>
    </row>
    <row r="2303" spans="1:9" s="75" customFormat="1">
      <c r="A2303" s="52"/>
      <c r="C2303" s="145"/>
      <c r="D2303" s="91"/>
      <c r="E2303" s="59"/>
      <c r="F2303" s="59"/>
      <c r="I2303" s="28"/>
    </row>
    <row r="2304" spans="1:9" s="75" customFormat="1">
      <c r="A2304" s="52"/>
      <c r="C2304" s="145"/>
      <c r="D2304" s="91"/>
      <c r="E2304" s="59"/>
      <c r="F2304" s="59"/>
      <c r="I2304" s="28"/>
    </row>
    <row r="2305" spans="1:9" s="75" customFormat="1">
      <c r="A2305" s="52"/>
      <c r="C2305" s="145"/>
      <c r="D2305" s="91"/>
      <c r="E2305" s="59"/>
      <c r="F2305" s="59"/>
      <c r="I2305" s="28"/>
    </row>
    <row r="2306" spans="1:9" s="75" customFormat="1">
      <c r="A2306" s="52"/>
      <c r="C2306" s="145"/>
      <c r="D2306" s="91"/>
      <c r="E2306" s="59"/>
      <c r="F2306" s="59"/>
      <c r="I2306" s="28"/>
    </row>
    <row r="2307" spans="1:9" s="75" customFormat="1">
      <c r="A2307" s="52"/>
      <c r="C2307" s="145"/>
      <c r="D2307" s="91"/>
      <c r="E2307" s="59"/>
      <c r="F2307" s="59"/>
      <c r="I2307" s="28"/>
    </row>
    <row r="2308" spans="1:9" s="75" customFormat="1">
      <c r="A2308" s="52"/>
      <c r="C2308" s="145"/>
      <c r="D2308" s="91"/>
      <c r="E2308" s="59"/>
      <c r="F2308" s="59"/>
      <c r="I2308" s="28"/>
    </row>
    <row r="2309" spans="1:9" s="75" customFormat="1">
      <c r="A2309" s="52"/>
      <c r="C2309" s="145"/>
      <c r="D2309" s="91"/>
      <c r="E2309" s="59"/>
      <c r="F2309" s="59"/>
      <c r="I2309" s="28"/>
    </row>
    <row r="2310" spans="1:9" s="75" customFormat="1">
      <c r="A2310" s="52"/>
      <c r="C2310" s="145"/>
      <c r="D2310" s="91"/>
      <c r="E2310" s="59"/>
      <c r="F2310" s="59"/>
      <c r="I2310" s="28"/>
    </row>
    <row r="2311" spans="1:9" s="75" customFormat="1">
      <c r="A2311" s="52"/>
      <c r="C2311" s="145"/>
      <c r="D2311" s="91"/>
      <c r="E2311" s="59"/>
      <c r="F2311" s="59"/>
      <c r="I2311" s="28"/>
    </row>
    <row r="2312" spans="1:9" s="75" customFormat="1">
      <c r="A2312" s="52"/>
      <c r="C2312" s="145"/>
      <c r="D2312" s="91"/>
      <c r="E2312" s="59"/>
      <c r="F2312" s="59"/>
      <c r="I2312" s="28"/>
    </row>
    <row r="2313" spans="1:9" s="75" customFormat="1">
      <c r="A2313" s="52"/>
      <c r="C2313" s="145"/>
      <c r="D2313" s="91"/>
      <c r="E2313" s="59"/>
      <c r="F2313" s="59"/>
      <c r="I2313" s="28"/>
    </row>
    <row r="2314" spans="1:9" s="75" customFormat="1">
      <c r="A2314" s="52"/>
      <c r="C2314" s="145"/>
      <c r="D2314" s="91"/>
      <c r="E2314" s="59"/>
      <c r="F2314" s="59"/>
      <c r="I2314" s="28"/>
    </row>
    <row r="2315" spans="1:9" s="75" customFormat="1">
      <c r="A2315" s="52"/>
      <c r="C2315" s="145"/>
      <c r="D2315" s="91"/>
      <c r="E2315" s="59"/>
      <c r="F2315" s="59"/>
      <c r="I2315" s="28"/>
    </row>
    <row r="2316" spans="1:9" s="75" customFormat="1">
      <c r="A2316" s="52"/>
      <c r="C2316" s="145"/>
      <c r="D2316" s="91"/>
      <c r="E2316" s="59"/>
      <c r="F2316" s="59"/>
      <c r="I2316" s="28"/>
    </row>
    <row r="2317" spans="1:9" s="75" customFormat="1">
      <c r="A2317" s="52"/>
      <c r="C2317" s="145"/>
      <c r="D2317" s="91"/>
      <c r="E2317" s="59"/>
      <c r="F2317" s="59"/>
      <c r="I2317" s="28"/>
    </row>
    <row r="2318" spans="1:9" s="75" customFormat="1">
      <c r="A2318" s="52"/>
      <c r="C2318" s="145"/>
      <c r="D2318" s="91"/>
      <c r="E2318" s="59"/>
      <c r="F2318" s="59"/>
      <c r="I2318" s="28"/>
    </row>
    <row r="2319" spans="1:9" s="75" customFormat="1">
      <c r="A2319" s="52"/>
      <c r="C2319" s="145"/>
      <c r="D2319" s="91"/>
      <c r="E2319" s="59"/>
      <c r="F2319" s="59"/>
      <c r="I2319" s="28"/>
    </row>
    <row r="2320" spans="1:9" s="75" customFormat="1">
      <c r="A2320" s="52"/>
      <c r="C2320" s="145"/>
      <c r="D2320" s="91"/>
      <c r="E2320" s="59"/>
      <c r="F2320" s="59"/>
      <c r="I2320" s="28"/>
    </row>
    <row r="2321" spans="1:9" s="75" customFormat="1">
      <c r="A2321" s="52"/>
      <c r="C2321" s="145"/>
      <c r="D2321" s="91"/>
      <c r="E2321" s="59"/>
      <c r="F2321" s="59"/>
      <c r="I2321" s="28"/>
    </row>
    <row r="2322" spans="1:9" s="75" customFormat="1">
      <c r="A2322" s="52"/>
      <c r="C2322" s="145"/>
      <c r="D2322" s="91"/>
      <c r="E2322" s="59"/>
      <c r="F2322" s="59"/>
      <c r="I2322" s="28"/>
    </row>
    <row r="2323" spans="1:9" s="75" customFormat="1">
      <c r="A2323" s="52"/>
      <c r="C2323" s="145"/>
      <c r="D2323" s="91"/>
      <c r="E2323" s="59"/>
      <c r="F2323" s="59"/>
      <c r="I2323" s="28"/>
    </row>
    <row r="2324" spans="1:9" s="75" customFormat="1">
      <c r="A2324" s="52"/>
      <c r="C2324" s="145"/>
      <c r="D2324" s="91"/>
      <c r="E2324" s="59"/>
      <c r="F2324" s="59"/>
      <c r="I2324" s="28"/>
    </row>
    <row r="2325" spans="1:9" s="75" customFormat="1">
      <c r="A2325" s="52"/>
      <c r="C2325" s="145"/>
      <c r="D2325" s="91"/>
      <c r="E2325" s="59"/>
      <c r="F2325" s="59"/>
      <c r="I2325" s="28"/>
    </row>
    <row r="2326" spans="1:9" s="75" customFormat="1">
      <c r="A2326" s="52"/>
      <c r="C2326" s="145"/>
      <c r="D2326" s="91"/>
      <c r="E2326" s="59"/>
      <c r="F2326" s="59"/>
      <c r="I2326" s="28"/>
    </row>
    <row r="2327" spans="1:9" s="75" customFormat="1">
      <c r="A2327" s="52"/>
      <c r="C2327" s="145"/>
      <c r="D2327" s="91"/>
      <c r="E2327" s="59"/>
      <c r="F2327" s="59"/>
      <c r="I2327" s="28"/>
    </row>
    <row r="2328" spans="1:9" s="75" customFormat="1">
      <c r="A2328" s="52"/>
      <c r="C2328" s="145"/>
      <c r="D2328" s="91"/>
      <c r="E2328" s="59"/>
      <c r="F2328" s="59"/>
      <c r="I2328" s="28"/>
    </row>
    <row r="2329" spans="1:9" s="75" customFormat="1">
      <c r="A2329" s="52"/>
      <c r="C2329" s="145"/>
      <c r="D2329" s="91"/>
      <c r="E2329" s="59"/>
      <c r="F2329" s="59"/>
      <c r="I2329" s="28"/>
    </row>
    <row r="2330" spans="1:9" s="75" customFormat="1">
      <c r="A2330" s="52"/>
      <c r="C2330" s="145"/>
      <c r="D2330" s="91"/>
      <c r="E2330" s="59"/>
      <c r="F2330" s="59"/>
      <c r="I2330" s="28"/>
    </row>
    <row r="2331" spans="1:9" s="75" customFormat="1">
      <c r="A2331" s="52"/>
      <c r="C2331" s="145"/>
      <c r="D2331" s="91"/>
      <c r="E2331" s="59"/>
      <c r="F2331" s="59"/>
      <c r="I2331" s="28"/>
    </row>
    <row r="2332" spans="1:9" s="75" customFormat="1">
      <c r="A2332" s="52"/>
      <c r="C2332" s="145"/>
      <c r="D2332" s="91"/>
      <c r="E2332" s="59"/>
      <c r="F2332" s="59"/>
      <c r="I2332" s="28"/>
    </row>
    <row r="2333" spans="1:9" s="75" customFormat="1">
      <c r="A2333" s="52"/>
      <c r="C2333" s="145"/>
      <c r="D2333" s="91"/>
      <c r="E2333" s="59"/>
      <c r="F2333" s="59"/>
      <c r="I2333" s="28"/>
    </row>
    <row r="2334" spans="1:9" s="75" customFormat="1">
      <c r="A2334" s="52"/>
      <c r="C2334" s="145"/>
      <c r="D2334" s="91"/>
      <c r="E2334" s="59"/>
      <c r="F2334" s="59"/>
      <c r="I2334" s="28"/>
    </row>
    <row r="2335" spans="1:9" s="75" customFormat="1">
      <c r="A2335" s="52"/>
      <c r="C2335" s="145"/>
      <c r="D2335" s="91"/>
      <c r="E2335" s="59"/>
      <c r="F2335" s="59"/>
      <c r="I2335" s="28"/>
    </row>
    <row r="2336" spans="1:9" s="75" customFormat="1">
      <c r="A2336" s="52"/>
      <c r="C2336" s="145"/>
      <c r="D2336" s="91"/>
      <c r="E2336" s="59"/>
      <c r="F2336" s="59"/>
      <c r="I2336" s="28"/>
    </row>
    <row r="2337" spans="1:9" s="75" customFormat="1">
      <c r="A2337" s="52"/>
      <c r="C2337" s="145"/>
      <c r="D2337" s="91"/>
      <c r="E2337" s="59"/>
      <c r="F2337" s="59"/>
      <c r="I2337" s="28"/>
    </row>
    <row r="2338" spans="1:9" s="75" customFormat="1">
      <c r="A2338" s="52"/>
      <c r="C2338" s="145"/>
      <c r="D2338" s="91"/>
      <c r="E2338" s="59"/>
      <c r="F2338" s="59"/>
      <c r="I2338" s="28"/>
    </row>
    <row r="2339" spans="1:9" s="75" customFormat="1">
      <c r="A2339" s="52"/>
      <c r="C2339" s="145"/>
      <c r="D2339" s="91"/>
      <c r="E2339" s="59"/>
      <c r="F2339" s="59"/>
      <c r="I2339" s="28"/>
    </row>
    <row r="2340" spans="1:9" s="75" customFormat="1">
      <c r="A2340" s="52"/>
      <c r="C2340" s="145"/>
      <c r="D2340" s="91"/>
      <c r="E2340" s="59"/>
      <c r="F2340" s="59"/>
      <c r="I2340" s="28"/>
    </row>
    <row r="2341" spans="1:9" s="75" customFormat="1">
      <c r="A2341" s="52"/>
      <c r="C2341" s="145"/>
      <c r="D2341" s="91"/>
      <c r="E2341" s="59"/>
      <c r="F2341" s="59"/>
      <c r="I2341" s="28"/>
    </row>
    <row r="2342" spans="1:9" s="75" customFormat="1">
      <c r="A2342" s="52"/>
      <c r="C2342" s="145"/>
      <c r="D2342" s="91"/>
      <c r="E2342" s="59"/>
      <c r="F2342" s="59"/>
      <c r="I2342" s="28"/>
    </row>
    <row r="2343" spans="1:9" s="75" customFormat="1">
      <c r="A2343" s="52"/>
      <c r="C2343" s="145"/>
      <c r="D2343" s="91"/>
      <c r="E2343" s="59"/>
      <c r="F2343" s="59"/>
      <c r="I2343" s="28"/>
    </row>
    <row r="2344" spans="1:9" s="75" customFormat="1">
      <c r="A2344" s="52"/>
      <c r="C2344" s="145"/>
      <c r="D2344" s="91"/>
      <c r="E2344" s="59"/>
      <c r="F2344" s="59"/>
      <c r="I2344" s="28"/>
    </row>
    <row r="2345" spans="1:9" s="75" customFormat="1">
      <c r="A2345" s="52"/>
      <c r="C2345" s="145"/>
      <c r="D2345" s="91"/>
      <c r="E2345" s="59"/>
      <c r="F2345" s="59"/>
      <c r="I2345" s="28"/>
    </row>
    <row r="2346" spans="1:9" s="75" customFormat="1">
      <c r="A2346" s="52"/>
      <c r="C2346" s="145"/>
      <c r="D2346" s="91"/>
      <c r="E2346" s="59"/>
      <c r="F2346" s="59"/>
      <c r="I2346" s="28"/>
    </row>
    <row r="2347" spans="1:9" s="75" customFormat="1">
      <c r="A2347" s="52"/>
      <c r="C2347" s="145"/>
      <c r="D2347" s="91"/>
      <c r="E2347" s="59"/>
      <c r="F2347" s="59"/>
      <c r="I2347" s="28"/>
    </row>
    <row r="2348" spans="1:9" s="75" customFormat="1">
      <c r="A2348" s="52"/>
      <c r="C2348" s="145"/>
      <c r="D2348" s="91"/>
      <c r="E2348" s="59"/>
      <c r="F2348" s="59"/>
      <c r="I2348" s="28"/>
    </row>
    <row r="2349" spans="1:9" s="75" customFormat="1">
      <c r="A2349" s="52"/>
      <c r="C2349" s="145"/>
      <c r="D2349" s="91"/>
      <c r="E2349" s="59"/>
      <c r="F2349" s="59"/>
      <c r="I2349" s="28"/>
    </row>
    <row r="2350" spans="1:9" s="75" customFormat="1">
      <c r="A2350" s="52"/>
      <c r="C2350" s="145"/>
      <c r="D2350" s="91"/>
      <c r="E2350" s="59"/>
      <c r="F2350" s="59"/>
      <c r="I2350" s="28"/>
    </row>
    <row r="2351" spans="1:9" s="75" customFormat="1">
      <c r="A2351" s="52"/>
      <c r="C2351" s="145"/>
      <c r="D2351" s="91"/>
      <c r="E2351" s="59"/>
      <c r="F2351" s="59"/>
      <c r="I2351" s="28"/>
    </row>
    <row r="2352" spans="1:9" s="75" customFormat="1">
      <c r="A2352" s="52"/>
      <c r="C2352" s="145"/>
      <c r="D2352" s="91"/>
      <c r="E2352" s="59"/>
      <c r="F2352" s="59"/>
      <c r="I2352" s="28"/>
    </row>
    <row r="2353" spans="1:9" s="75" customFormat="1">
      <c r="A2353" s="52"/>
      <c r="C2353" s="145"/>
      <c r="D2353" s="91"/>
      <c r="E2353" s="59"/>
      <c r="F2353" s="59"/>
      <c r="I2353" s="28"/>
    </row>
    <row r="2354" spans="1:9" s="75" customFormat="1">
      <c r="A2354" s="52"/>
      <c r="C2354" s="145"/>
      <c r="D2354" s="91"/>
      <c r="E2354" s="59"/>
      <c r="F2354" s="59"/>
      <c r="I2354" s="28"/>
    </row>
    <row r="2355" spans="1:9" s="75" customFormat="1">
      <c r="A2355" s="52"/>
      <c r="C2355" s="145"/>
      <c r="D2355" s="91"/>
      <c r="E2355" s="59"/>
      <c r="F2355" s="59"/>
      <c r="I2355" s="28"/>
    </row>
    <row r="2356" spans="1:9" s="75" customFormat="1">
      <c r="A2356" s="52"/>
      <c r="C2356" s="145"/>
      <c r="D2356" s="91"/>
      <c r="E2356" s="59"/>
      <c r="F2356" s="59"/>
      <c r="I2356" s="28"/>
    </row>
    <row r="2357" spans="1:9" s="75" customFormat="1">
      <c r="A2357" s="52"/>
      <c r="C2357" s="145"/>
      <c r="D2357" s="91"/>
      <c r="E2357" s="59"/>
      <c r="F2357" s="59"/>
      <c r="I2357" s="28"/>
    </row>
    <row r="2358" spans="1:9" s="75" customFormat="1">
      <c r="A2358" s="52"/>
      <c r="C2358" s="145"/>
      <c r="D2358" s="91"/>
      <c r="E2358" s="59"/>
      <c r="F2358" s="59"/>
      <c r="I2358" s="28"/>
    </row>
    <row r="2359" spans="1:9" s="75" customFormat="1">
      <c r="A2359" s="52"/>
      <c r="C2359" s="145"/>
      <c r="D2359" s="91"/>
      <c r="E2359" s="59"/>
      <c r="F2359" s="59"/>
      <c r="I2359" s="28"/>
    </row>
    <row r="2360" spans="1:9" s="75" customFormat="1">
      <c r="A2360" s="52"/>
      <c r="C2360" s="145"/>
      <c r="D2360" s="91"/>
      <c r="E2360" s="59"/>
      <c r="F2360" s="59"/>
      <c r="I2360" s="28"/>
    </row>
    <row r="2361" spans="1:9" s="75" customFormat="1">
      <c r="A2361" s="52"/>
      <c r="C2361" s="145"/>
      <c r="D2361" s="91"/>
      <c r="E2361" s="59"/>
      <c r="F2361" s="59"/>
      <c r="I2361" s="28"/>
    </row>
    <row r="2362" spans="1:9" s="75" customFormat="1">
      <c r="A2362" s="52"/>
      <c r="C2362" s="145"/>
      <c r="D2362" s="91"/>
      <c r="E2362" s="59"/>
      <c r="F2362" s="59"/>
      <c r="I2362" s="28"/>
    </row>
    <row r="2363" spans="1:9" s="75" customFormat="1">
      <c r="A2363" s="52"/>
      <c r="C2363" s="145"/>
      <c r="D2363" s="91"/>
      <c r="E2363" s="59"/>
      <c r="F2363" s="59"/>
      <c r="I2363" s="28"/>
    </row>
    <row r="2364" spans="1:9" s="75" customFormat="1">
      <c r="A2364" s="52"/>
      <c r="C2364" s="145"/>
      <c r="D2364" s="91"/>
      <c r="E2364" s="59"/>
      <c r="F2364" s="59"/>
      <c r="I2364" s="28"/>
    </row>
    <row r="2365" spans="1:9" s="75" customFormat="1">
      <c r="A2365" s="52"/>
      <c r="C2365" s="145"/>
      <c r="D2365" s="91"/>
      <c r="E2365" s="59"/>
      <c r="F2365" s="59"/>
      <c r="I2365" s="28"/>
    </row>
    <row r="2366" spans="1:9" s="75" customFormat="1">
      <c r="A2366" s="52"/>
      <c r="C2366" s="145"/>
      <c r="D2366" s="91"/>
      <c r="E2366" s="59"/>
      <c r="F2366" s="59"/>
      <c r="I2366" s="28"/>
    </row>
    <row r="2367" spans="1:9" s="75" customFormat="1">
      <c r="A2367" s="52"/>
      <c r="C2367" s="145"/>
      <c r="D2367" s="91"/>
      <c r="E2367" s="59"/>
      <c r="F2367" s="59"/>
      <c r="I2367" s="28"/>
    </row>
    <row r="2368" spans="1:9" s="75" customFormat="1">
      <c r="A2368" s="52"/>
      <c r="C2368" s="145"/>
      <c r="D2368" s="91"/>
      <c r="E2368" s="59"/>
      <c r="F2368" s="59"/>
      <c r="I2368" s="28"/>
    </row>
    <row r="2369" spans="1:9" s="75" customFormat="1">
      <c r="A2369" s="52"/>
      <c r="C2369" s="145"/>
      <c r="D2369" s="91"/>
      <c r="E2369" s="59"/>
      <c r="F2369" s="59"/>
      <c r="I2369" s="28"/>
    </row>
    <row r="2370" spans="1:9" s="75" customFormat="1">
      <c r="A2370" s="52"/>
      <c r="C2370" s="145"/>
      <c r="D2370" s="91"/>
      <c r="E2370" s="59"/>
      <c r="F2370" s="59"/>
      <c r="I2370" s="28"/>
    </row>
    <row r="2371" spans="1:9" s="75" customFormat="1">
      <c r="A2371" s="52"/>
      <c r="C2371" s="145"/>
      <c r="D2371" s="91"/>
      <c r="E2371" s="59"/>
      <c r="F2371" s="59"/>
      <c r="I2371" s="28"/>
    </row>
    <row r="2372" spans="1:9" s="75" customFormat="1">
      <c r="A2372" s="52"/>
      <c r="C2372" s="145"/>
      <c r="D2372" s="91"/>
      <c r="E2372" s="59"/>
      <c r="F2372" s="59"/>
      <c r="I2372" s="28"/>
    </row>
    <row r="2373" spans="1:9" s="75" customFormat="1">
      <c r="A2373" s="52"/>
      <c r="C2373" s="145"/>
      <c r="D2373" s="91"/>
      <c r="E2373" s="59"/>
      <c r="F2373" s="59"/>
      <c r="I2373" s="28"/>
    </row>
    <row r="2374" spans="1:9" s="75" customFormat="1">
      <c r="A2374" s="52"/>
      <c r="C2374" s="145"/>
      <c r="D2374" s="91"/>
      <c r="E2374" s="59"/>
      <c r="F2374" s="59"/>
      <c r="I2374" s="28"/>
    </row>
    <row r="2375" spans="1:9" s="75" customFormat="1">
      <c r="A2375" s="52"/>
      <c r="C2375" s="145"/>
      <c r="D2375" s="91"/>
      <c r="E2375" s="59"/>
      <c r="F2375" s="59"/>
      <c r="I2375" s="28"/>
    </row>
    <row r="2376" spans="1:9" s="75" customFormat="1">
      <c r="A2376" s="52"/>
      <c r="C2376" s="145"/>
      <c r="D2376" s="91"/>
      <c r="E2376" s="59"/>
      <c r="F2376" s="59"/>
      <c r="I2376" s="28"/>
    </row>
    <row r="2377" spans="1:9" s="75" customFormat="1">
      <c r="A2377" s="52"/>
      <c r="C2377" s="145"/>
      <c r="D2377" s="91"/>
      <c r="E2377" s="59"/>
      <c r="F2377" s="59"/>
      <c r="I2377" s="28"/>
    </row>
    <row r="2378" spans="1:9" s="75" customFormat="1">
      <c r="A2378" s="52"/>
      <c r="C2378" s="145"/>
      <c r="D2378" s="91"/>
      <c r="E2378" s="59"/>
      <c r="F2378" s="59"/>
      <c r="I2378" s="28"/>
    </row>
    <row r="2379" spans="1:9" s="75" customFormat="1">
      <c r="A2379" s="52"/>
      <c r="C2379" s="145"/>
      <c r="D2379" s="91"/>
      <c r="E2379" s="59"/>
      <c r="F2379" s="59"/>
      <c r="I2379" s="28"/>
    </row>
    <row r="2380" spans="1:9" s="75" customFormat="1">
      <c r="A2380" s="52"/>
      <c r="C2380" s="145"/>
      <c r="D2380" s="91"/>
      <c r="E2380" s="59"/>
      <c r="F2380" s="59"/>
      <c r="I2380" s="28"/>
    </row>
    <row r="2381" spans="1:9" s="75" customFormat="1">
      <c r="A2381" s="52"/>
      <c r="C2381" s="145"/>
      <c r="D2381" s="91"/>
      <c r="E2381" s="59"/>
      <c r="F2381" s="59"/>
      <c r="I2381" s="28"/>
    </row>
    <row r="2382" spans="1:9" s="75" customFormat="1">
      <c r="A2382" s="52"/>
      <c r="C2382" s="145"/>
      <c r="D2382" s="91"/>
      <c r="E2382" s="59"/>
      <c r="F2382" s="59"/>
      <c r="I2382" s="28"/>
    </row>
    <row r="2383" spans="1:9" s="75" customFormat="1">
      <c r="A2383" s="52"/>
      <c r="C2383" s="145"/>
      <c r="D2383" s="91"/>
      <c r="E2383" s="59"/>
      <c r="F2383" s="59"/>
      <c r="I2383" s="28"/>
    </row>
    <row r="2384" spans="1:9" s="75" customFormat="1">
      <c r="A2384" s="52"/>
      <c r="C2384" s="145"/>
      <c r="D2384" s="91"/>
      <c r="E2384" s="59"/>
      <c r="F2384" s="59"/>
      <c r="I2384" s="28"/>
    </row>
    <row r="2385" spans="1:9" s="75" customFormat="1">
      <c r="A2385" s="52"/>
      <c r="C2385" s="145"/>
      <c r="D2385" s="91"/>
      <c r="E2385" s="59"/>
      <c r="F2385" s="59"/>
      <c r="I2385" s="28"/>
    </row>
    <row r="2386" spans="1:9" s="75" customFormat="1">
      <c r="A2386" s="52"/>
      <c r="C2386" s="145"/>
      <c r="D2386" s="91"/>
      <c r="E2386" s="59"/>
      <c r="F2386" s="59"/>
      <c r="I2386" s="28"/>
    </row>
    <row r="2387" spans="1:9" s="75" customFormat="1">
      <c r="A2387" s="52"/>
      <c r="C2387" s="145"/>
      <c r="D2387" s="91"/>
      <c r="E2387" s="59"/>
      <c r="F2387" s="59"/>
      <c r="I2387" s="28"/>
    </row>
    <row r="2388" spans="1:9" s="75" customFormat="1">
      <c r="A2388" s="52"/>
      <c r="C2388" s="145"/>
      <c r="D2388" s="91"/>
      <c r="E2388" s="59"/>
      <c r="F2388" s="59"/>
      <c r="I2388" s="28"/>
    </row>
    <row r="2389" spans="1:9" s="75" customFormat="1">
      <c r="A2389" s="52"/>
      <c r="C2389" s="145"/>
      <c r="D2389" s="91"/>
      <c r="E2389" s="59"/>
      <c r="F2389" s="59"/>
      <c r="I2389" s="28"/>
    </row>
    <row r="2390" spans="1:9" s="75" customFormat="1">
      <c r="A2390" s="52"/>
      <c r="C2390" s="145"/>
      <c r="D2390" s="91"/>
      <c r="E2390" s="59"/>
      <c r="F2390" s="59"/>
      <c r="I2390" s="28"/>
    </row>
    <row r="2391" spans="1:9" s="75" customFormat="1">
      <c r="A2391" s="52"/>
      <c r="C2391" s="145"/>
      <c r="D2391" s="91"/>
      <c r="E2391" s="59"/>
      <c r="F2391" s="59"/>
      <c r="I2391" s="28"/>
    </row>
    <row r="2392" spans="1:9" s="75" customFormat="1">
      <c r="A2392" s="52"/>
      <c r="C2392" s="145"/>
      <c r="D2392" s="91"/>
      <c r="E2392" s="59"/>
      <c r="F2392" s="59"/>
      <c r="I2392" s="28"/>
    </row>
    <row r="2393" spans="1:9" s="75" customFormat="1">
      <c r="A2393" s="52"/>
      <c r="C2393" s="145"/>
      <c r="D2393" s="91"/>
      <c r="E2393" s="59"/>
      <c r="F2393" s="59"/>
      <c r="I2393" s="28"/>
    </row>
    <row r="2394" spans="1:9" s="75" customFormat="1">
      <c r="A2394" s="52"/>
      <c r="C2394" s="145"/>
      <c r="D2394" s="91"/>
      <c r="E2394" s="59"/>
      <c r="F2394" s="59"/>
      <c r="I2394" s="28"/>
    </row>
    <row r="2395" spans="1:9" s="75" customFormat="1">
      <c r="A2395" s="52"/>
      <c r="C2395" s="145"/>
      <c r="D2395" s="91"/>
      <c r="E2395" s="59"/>
      <c r="F2395" s="59"/>
      <c r="I2395" s="28"/>
    </row>
    <row r="2396" spans="1:9" s="75" customFormat="1">
      <c r="A2396" s="52"/>
      <c r="C2396" s="145"/>
      <c r="D2396" s="91"/>
      <c r="E2396" s="59"/>
      <c r="F2396" s="59"/>
      <c r="I2396" s="28"/>
    </row>
    <row r="2397" spans="1:9" s="75" customFormat="1">
      <c r="A2397" s="52"/>
      <c r="C2397" s="145"/>
      <c r="D2397" s="91"/>
      <c r="E2397" s="59"/>
      <c r="F2397" s="59"/>
      <c r="I2397" s="28"/>
    </row>
    <row r="2398" spans="1:9" s="75" customFormat="1">
      <c r="A2398" s="52"/>
      <c r="C2398" s="145"/>
      <c r="D2398" s="91"/>
      <c r="E2398" s="59"/>
      <c r="F2398" s="59"/>
      <c r="I2398" s="28"/>
    </row>
    <row r="2399" spans="1:9" s="75" customFormat="1">
      <c r="A2399" s="52"/>
      <c r="C2399" s="145"/>
      <c r="D2399" s="91"/>
      <c r="E2399" s="59"/>
      <c r="F2399" s="59"/>
      <c r="I2399" s="28"/>
    </row>
    <row r="2400" spans="1:9" s="75" customFormat="1">
      <c r="A2400" s="52"/>
      <c r="C2400" s="145"/>
      <c r="D2400" s="91"/>
      <c r="E2400" s="59"/>
      <c r="F2400" s="59"/>
      <c r="I2400" s="28"/>
    </row>
    <row r="2401" spans="1:9" s="75" customFormat="1">
      <c r="A2401" s="52"/>
      <c r="C2401" s="145"/>
      <c r="D2401" s="91"/>
      <c r="E2401" s="59"/>
      <c r="F2401" s="59"/>
      <c r="I2401" s="28"/>
    </row>
    <row r="2402" spans="1:9" s="75" customFormat="1">
      <c r="A2402" s="52"/>
      <c r="C2402" s="145"/>
      <c r="D2402" s="91"/>
      <c r="E2402" s="59"/>
      <c r="F2402" s="59"/>
      <c r="I2402" s="28"/>
    </row>
    <row r="2403" spans="1:9" s="75" customFormat="1">
      <c r="A2403" s="52"/>
      <c r="C2403" s="145"/>
      <c r="D2403" s="91"/>
      <c r="E2403" s="59"/>
      <c r="F2403" s="59"/>
      <c r="I2403" s="28"/>
    </row>
    <row r="2404" spans="1:9" s="75" customFormat="1">
      <c r="A2404" s="52"/>
      <c r="C2404" s="145"/>
      <c r="D2404" s="91"/>
      <c r="E2404" s="59"/>
      <c r="F2404" s="59"/>
      <c r="I2404" s="28"/>
    </row>
    <row r="2405" spans="1:9" s="75" customFormat="1">
      <c r="A2405" s="52"/>
      <c r="C2405" s="145"/>
      <c r="D2405" s="91"/>
      <c r="E2405" s="59"/>
      <c r="F2405" s="59"/>
      <c r="I2405" s="28"/>
    </row>
    <row r="2406" spans="1:9" s="75" customFormat="1">
      <c r="A2406" s="52"/>
      <c r="C2406" s="145"/>
      <c r="D2406" s="91"/>
      <c r="E2406" s="59"/>
      <c r="F2406" s="59"/>
      <c r="I2406" s="28"/>
    </row>
    <row r="2407" spans="1:9" s="75" customFormat="1">
      <c r="A2407" s="52"/>
      <c r="C2407" s="145"/>
      <c r="D2407" s="91"/>
      <c r="E2407" s="59"/>
      <c r="F2407" s="59"/>
      <c r="I2407" s="28"/>
    </row>
    <row r="2408" spans="1:9" s="75" customFormat="1">
      <c r="A2408" s="52"/>
      <c r="C2408" s="145"/>
      <c r="D2408" s="91"/>
      <c r="E2408" s="59"/>
      <c r="F2408" s="59"/>
      <c r="I2408" s="28"/>
    </row>
    <row r="2409" spans="1:9" s="75" customFormat="1">
      <c r="A2409" s="52"/>
      <c r="C2409" s="145"/>
      <c r="D2409" s="91"/>
      <c r="E2409" s="59"/>
      <c r="F2409" s="59"/>
      <c r="I2409" s="28"/>
    </row>
    <row r="2410" spans="1:9" s="75" customFormat="1">
      <c r="A2410" s="52"/>
      <c r="C2410" s="145"/>
      <c r="D2410" s="91"/>
      <c r="E2410" s="59"/>
      <c r="F2410" s="59"/>
      <c r="I2410" s="28"/>
    </row>
    <row r="2411" spans="1:9" s="75" customFormat="1">
      <c r="A2411" s="52"/>
      <c r="C2411" s="145"/>
      <c r="D2411" s="91"/>
      <c r="E2411" s="59"/>
      <c r="F2411" s="59"/>
      <c r="I2411" s="28"/>
    </row>
    <row r="2412" spans="1:9" s="75" customFormat="1">
      <c r="A2412" s="52"/>
      <c r="C2412" s="145"/>
      <c r="D2412" s="91"/>
      <c r="E2412" s="59"/>
      <c r="F2412" s="59"/>
      <c r="I2412" s="28"/>
    </row>
    <row r="2413" spans="1:9" s="75" customFormat="1">
      <c r="A2413" s="52"/>
      <c r="C2413" s="145"/>
      <c r="D2413" s="91"/>
      <c r="E2413" s="59"/>
      <c r="F2413" s="59"/>
      <c r="I2413" s="28"/>
    </row>
    <row r="2414" spans="1:9" s="75" customFormat="1">
      <c r="A2414" s="52"/>
      <c r="C2414" s="145"/>
      <c r="D2414" s="91"/>
      <c r="E2414" s="59"/>
      <c r="F2414" s="59"/>
      <c r="I2414" s="28"/>
    </row>
    <row r="2415" spans="1:9" s="75" customFormat="1">
      <c r="A2415" s="52"/>
      <c r="C2415" s="145"/>
      <c r="D2415" s="91"/>
      <c r="E2415" s="59"/>
      <c r="F2415" s="59"/>
      <c r="I2415" s="28"/>
    </row>
    <row r="2416" spans="1:9" s="75" customFormat="1">
      <c r="A2416" s="52"/>
      <c r="C2416" s="145"/>
      <c r="D2416" s="91"/>
      <c r="E2416" s="59"/>
      <c r="F2416" s="59"/>
      <c r="I2416" s="28"/>
    </row>
    <row r="2417" spans="1:9" s="75" customFormat="1">
      <c r="A2417" s="52"/>
      <c r="C2417" s="145"/>
      <c r="D2417" s="91"/>
      <c r="E2417" s="59"/>
      <c r="F2417" s="59"/>
      <c r="I2417" s="28"/>
    </row>
    <row r="2418" spans="1:9" s="75" customFormat="1">
      <c r="A2418" s="52"/>
      <c r="C2418" s="145"/>
      <c r="D2418" s="91"/>
      <c r="E2418" s="59"/>
      <c r="F2418" s="59"/>
      <c r="I2418" s="28"/>
    </row>
    <row r="2419" spans="1:9" s="75" customFormat="1">
      <c r="A2419" s="52"/>
      <c r="C2419" s="145"/>
      <c r="D2419" s="91"/>
      <c r="E2419" s="59"/>
      <c r="F2419" s="59"/>
      <c r="I2419" s="28"/>
    </row>
    <row r="2420" spans="1:9" s="75" customFormat="1">
      <c r="A2420" s="52"/>
      <c r="C2420" s="145"/>
      <c r="D2420" s="91"/>
      <c r="E2420" s="59"/>
      <c r="F2420" s="59"/>
      <c r="I2420" s="28"/>
    </row>
    <row r="2421" spans="1:9" s="75" customFormat="1">
      <c r="A2421" s="52"/>
      <c r="C2421" s="145"/>
      <c r="D2421" s="91"/>
      <c r="E2421" s="59"/>
      <c r="F2421" s="59"/>
      <c r="I2421" s="28"/>
    </row>
    <row r="2422" spans="1:9" s="75" customFormat="1">
      <c r="A2422" s="52"/>
      <c r="C2422" s="145"/>
      <c r="D2422" s="91"/>
      <c r="E2422" s="59"/>
      <c r="F2422" s="59"/>
      <c r="I2422" s="28"/>
    </row>
    <row r="2423" spans="1:9" s="75" customFormat="1">
      <c r="A2423" s="52"/>
      <c r="C2423" s="145"/>
      <c r="D2423" s="91"/>
      <c r="E2423" s="59"/>
      <c r="F2423" s="59"/>
      <c r="I2423" s="28"/>
    </row>
    <row r="2424" spans="1:9" s="75" customFormat="1">
      <c r="A2424" s="52"/>
      <c r="C2424" s="145"/>
      <c r="D2424" s="91"/>
      <c r="E2424" s="59"/>
      <c r="F2424" s="59"/>
      <c r="I2424" s="28"/>
    </row>
    <row r="2425" spans="1:9" s="75" customFormat="1">
      <c r="A2425" s="52"/>
      <c r="C2425" s="145"/>
      <c r="D2425" s="91"/>
      <c r="E2425" s="59"/>
      <c r="F2425" s="59"/>
      <c r="I2425" s="28"/>
    </row>
    <row r="2426" spans="1:9" s="75" customFormat="1">
      <c r="A2426" s="52"/>
      <c r="C2426" s="145"/>
      <c r="D2426" s="91"/>
      <c r="E2426" s="59"/>
      <c r="F2426" s="59"/>
      <c r="I2426" s="28"/>
    </row>
    <row r="2427" spans="1:9" s="75" customFormat="1">
      <c r="A2427" s="52"/>
      <c r="C2427" s="145"/>
      <c r="D2427" s="91"/>
      <c r="E2427" s="59"/>
      <c r="F2427" s="59"/>
      <c r="I2427" s="28"/>
    </row>
    <row r="2428" spans="1:9" s="75" customFormat="1">
      <c r="A2428" s="52"/>
      <c r="C2428" s="145"/>
      <c r="D2428" s="91"/>
      <c r="E2428" s="59"/>
      <c r="F2428" s="59"/>
      <c r="I2428" s="28"/>
    </row>
    <row r="2429" spans="1:9" s="75" customFormat="1">
      <c r="A2429" s="52"/>
      <c r="C2429" s="145"/>
      <c r="D2429" s="91"/>
      <c r="E2429" s="59"/>
      <c r="F2429" s="59"/>
      <c r="I2429" s="28"/>
    </row>
    <row r="2430" spans="1:9" s="75" customFormat="1">
      <c r="A2430" s="52"/>
      <c r="C2430" s="145"/>
      <c r="D2430" s="91"/>
      <c r="E2430" s="59"/>
      <c r="F2430" s="59"/>
      <c r="I2430" s="28"/>
    </row>
    <row r="2431" spans="1:9" s="75" customFormat="1">
      <c r="A2431" s="52"/>
      <c r="C2431" s="145"/>
      <c r="D2431" s="91"/>
      <c r="E2431" s="59"/>
      <c r="F2431" s="59"/>
      <c r="I2431" s="28"/>
    </row>
    <row r="2432" spans="1:9" s="75" customFormat="1">
      <c r="A2432" s="52"/>
      <c r="C2432" s="145"/>
      <c r="D2432" s="91"/>
      <c r="E2432" s="59"/>
      <c r="F2432" s="59"/>
      <c r="I2432" s="28"/>
    </row>
    <row r="2433" spans="1:9" s="75" customFormat="1">
      <c r="A2433" s="52"/>
      <c r="C2433" s="145"/>
      <c r="D2433" s="91"/>
      <c r="E2433" s="59"/>
      <c r="F2433" s="59"/>
      <c r="I2433" s="28"/>
    </row>
    <row r="2434" spans="1:9" s="75" customFormat="1">
      <c r="A2434" s="52"/>
      <c r="C2434" s="145"/>
      <c r="D2434" s="91"/>
      <c r="E2434" s="59"/>
      <c r="F2434" s="59"/>
      <c r="I2434" s="28"/>
    </row>
    <row r="2435" spans="1:9" s="75" customFormat="1">
      <c r="A2435" s="52"/>
      <c r="C2435" s="145"/>
      <c r="D2435" s="91"/>
      <c r="E2435" s="59"/>
      <c r="F2435" s="59"/>
      <c r="I2435" s="28"/>
    </row>
    <row r="2436" spans="1:9" s="75" customFormat="1">
      <c r="A2436" s="52"/>
      <c r="C2436" s="145"/>
      <c r="D2436" s="91"/>
      <c r="E2436" s="59"/>
      <c r="F2436" s="59"/>
      <c r="I2436" s="28"/>
    </row>
    <row r="2437" spans="1:9" s="75" customFormat="1">
      <c r="A2437" s="52"/>
      <c r="C2437" s="145"/>
      <c r="D2437" s="91"/>
      <c r="E2437" s="59"/>
      <c r="F2437" s="59"/>
      <c r="I2437" s="28"/>
    </row>
    <row r="2438" spans="1:9" s="75" customFormat="1">
      <c r="A2438" s="52"/>
      <c r="C2438" s="145"/>
      <c r="D2438" s="91"/>
      <c r="E2438" s="59"/>
      <c r="F2438" s="59"/>
      <c r="I2438" s="28"/>
    </row>
    <row r="2439" spans="1:9" s="75" customFormat="1">
      <c r="A2439" s="52"/>
      <c r="C2439" s="145"/>
      <c r="D2439" s="91"/>
      <c r="E2439" s="59"/>
      <c r="F2439" s="59"/>
      <c r="I2439" s="28"/>
    </row>
    <row r="2440" spans="1:9" s="75" customFormat="1">
      <c r="A2440" s="52"/>
      <c r="C2440" s="145"/>
      <c r="D2440" s="91"/>
      <c r="E2440" s="59"/>
      <c r="F2440" s="59"/>
      <c r="I2440" s="28"/>
    </row>
    <row r="2441" spans="1:9" s="75" customFormat="1">
      <c r="A2441" s="52"/>
      <c r="C2441" s="145"/>
      <c r="D2441" s="91"/>
      <c r="E2441" s="59"/>
      <c r="F2441" s="59"/>
      <c r="I2441" s="28"/>
    </row>
    <row r="2442" spans="1:9" s="75" customFormat="1">
      <c r="A2442" s="52"/>
      <c r="C2442" s="145"/>
      <c r="D2442" s="91"/>
      <c r="E2442" s="59"/>
      <c r="F2442" s="59"/>
      <c r="I2442" s="28"/>
    </row>
    <row r="2443" spans="1:9" s="75" customFormat="1">
      <c r="A2443" s="52"/>
      <c r="C2443" s="145"/>
      <c r="D2443" s="91"/>
      <c r="E2443" s="59"/>
      <c r="F2443" s="59"/>
      <c r="I2443" s="28"/>
    </row>
    <row r="2444" spans="1:9" s="75" customFormat="1">
      <c r="A2444" s="52"/>
      <c r="C2444" s="145"/>
      <c r="D2444" s="91"/>
      <c r="E2444" s="59"/>
      <c r="F2444" s="59"/>
      <c r="I2444" s="28"/>
    </row>
    <row r="2445" spans="1:9" s="75" customFormat="1">
      <c r="A2445" s="52"/>
      <c r="C2445" s="145"/>
      <c r="D2445" s="91"/>
      <c r="E2445" s="59"/>
      <c r="F2445" s="59"/>
      <c r="I2445" s="28"/>
    </row>
    <row r="2446" spans="1:9" s="75" customFormat="1">
      <c r="A2446" s="52"/>
      <c r="C2446" s="145"/>
      <c r="D2446" s="91"/>
      <c r="E2446" s="59"/>
      <c r="F2446" s="59"/>
      <c r="I2446" s="28"/>
    </row>
    <row r="2447" spans="1:9" s="75" customFormat="1">
      <c r="A2447" s="52"/>
      <c r="C2447" s="145"/>
      <c r="D2447" s="91"/>
      <c r="E2447" s="59"/>
      <c r="F2447" s="59"/>
      <c r="I2447" s="28"/>
    </row>
    <row r="2448" spans="1:9" s="75" customFormat="1">
      <c r="A2448" s="52"/>
      <c r="C2448" s="145"/>
      <c r="D2448" s="91"/>
      <c r="E2448" s="59"/>
      <c r="F2448" s="59"/>
      <c r="I2448" s="28"/>
    </row>
    <row r="2449" spans="1:9" s="75" customFormat="1">
      <c r="A2449" s="52"/>
      <c r="C2449" s="145"/>
      <c r="D2449" s="91"/>
      <c r="E2449" s="59"/>
      <c r="F2449" s="59"/>
      <c r="I2449" s="28"/>
    </row>
    <row r="2450" spans="1:9" s="75" customFormat="1">
      <c r="A2450" s="52"/>
      <c r="C2450" s="145"/>
      <c r="D2450" s="91"/>
      <c r="E2450" s="59"/>
      <c r="F2450" s="59"/>
      <c r="I2450" s="28"/>
    </row>
    <row r="2451" spans="1:9" s="75" customFormat="1">
      <c r="A2451" s="52"/>
      <c r="C2451" s="145"/>
      <c r="D2451" s="91"/>
      <c r="E2451" s="59"/>
      <c r="F2451" s="59"/>
      <c r="I2451" s="28"/>
    </row>
    <row r="2452" spans="1:9" s="75" customFormat="1">
      <c r="A2452" s="52"/>
      <c r="C2452" s="145"/>
      <c r="D2452" s="91"/>
      <c r="E2452" s="59"/>
      <c r="F2452" s="59"/>
      <c r="I2452" s="28"/>
    </row>
    <row r="2453" spans="1:9" s="75" customFormat="1">
      <c r="A2453" s="52"/>
      <c r="C2453" s="145"/>
      <c r="D2453" s="91"/>
      <c r="E2453" s="59"/>
      <c r="F2453" s="59"/>
      <c r="I2453" s="28"/>
    </row>
    <row r="2454" spans="1:9" s="75" customFormat="1">
      <c r="A2454" s="52"/>
      <c r="C2454" s="145"/>
      <c r="D2454" s="91"/>
      <c r="E2454" s="59"/>
      <c r="F2454" s="59"/>
      <c r="I2454" s="28"/>
    </row>
    <row r="2455" spans="1:9" s="75" customFormat="1">
      <c r="A2455" s="52"/>
      <c r="C2455" s="145"/>
      <c r="D2455" s="91"/>
      <c r="E2455" s="59"/>
      <c r="F2455" s="59"/>
      <c r="I2455" s="28"/>
    </row>
    <row r="2456" spans="1:9" s="75" customFormat="1">
      <c r="A2456" s="52"/>
      <c r="C2456" s="145"/>
      <c r="D2456" s="91"/>
      <c r="E2456" s="59"/>
      <c r="F2456" s="59"/>
      <c r="I2456" s="28"/>
    </row>
    <row r="2457" spans="1:9" s="75" customFormat="1">
      <c r="A2457" s="52"/>
      <c r="C2457" s="145"/>
      <c r="D2457" s="91"/>
      <c r="E2457" s="59"/>
      <c r="F2457" s="59"/>
      <c r="I2457" s="28"/>
    </row>
    <row r="2458" spans="1:9" s="75" customFormat="1">
      <c r="A2458" s="52"/>
      <c r="C2458" s="145"/>
      <c r="D2458" s="91"/>
      <c r="E2458" s="59"/>
      <c r="F2458" s="59"/>
      <c r="I2458" s="28"/>
    </row>
    <row r="2459" spans="1:9" s="75" customFormat="1">
      <c r="A2459" s="52"/>
      <c r="C2459" s="145"/>
      <c r="D2459" s="91"/>
      <c r="E2459" s="59"/>
      <c r="F2459" s="59"/>
      <c r="I2459" s="28"/>
    </row>
    <row r="2460" spans="1:9" s="75" customFormat="1">
      <c r="A2460" s="52"/>
      <c r="C2460" s="145"/>
      <c r="D2460" s="91"/>
      <c r="E2460" s="59"/>
      <c r="F2460" s="59"/>
      <c r="I2460" s="28"/>
    </row>
    <row r="2461" spans="1:9" s="75" customFormat="1">
      <c r="A2461" s="52"/>
      <c r="C2461" s="145"/>
      <c r="D2461" s="91"/>
      <c r="E2461" s="59"/>
      <c r="F2461" s="59"/>
      <c r="I2461" s="28"/>
    </row>
    <row r="2462" spans="1:9" s="75" customFormat="1">
      <c r="A2462" s="52"/>
      <c r="C2462" s="145"/>
      <c r="D2462" s="91"/>
      <c r="E2462" s="59"/>
      <c r="F2462" s="59"/>
      <c r="I2462" s="28"/>
    </row>
    <row r="2463" spans="1:9" s="75" customFormat="1">
      <c r="A2463" s="52"/>
      <c r="C2463" s="145"/>
      <c r="D2463" s="91"/>
      <c r="E2463" s="59"/>
      <c r="F2463" s="59"/>
      <c r="I2463" s="28"/>
    </row>
    <row r="2464" spans="1:9" s="75" customFormat="1">
      <c r="A2464" s="52"/>
      <c r="C2464" s="145"/>
      <c r="D2464" s="91"/>
      <c r="E2464" s="59"/>
      <c r="F2464" s="59"/>
      <c r="I2464" s="28"/>
    </row>
    <row r="2465" spans="1:9" s="75" customFormat="1">
      <c r="A2465" s="52"/>
      <c r="C2465" s="145"/>
      <c r="D2465" s="91"/>
      <c r="E2465" s="59"/>
      <c r="F2465" s="59"/>
      <c r="I2465" s="28"/>
    </row>
    <row r="2466" spans="1:9" s="75" customFormat="1">
      <c r="A2466" s="52"/>
      <c r="C2466" s="145"/>
      <c r="D2466" s="91"/>
      <c r="E2466" s="59"/>
      <c r="F2466" s="59"/>
      <c r="I2466" s="28"/>
    </row>
    <row r="2467" spans="1:9" s="75" customFormat="1">
      <c r="A2467" s="52"/>
      <c r="C2467" s="145"/>
      <c r="D2467" s="91"/>
      <c r="E2467" s="59"/>
      <c r="F2467" s="59"/>
      <c r="I2467" s="28"/>
    </row>
    <row r="2468" spans="1:9" s="75" customFormat="1">
      <c r="A2468" s="52"/>
      <c r="C2468" s="145"/>
      <c r="D2468" s="91"/>
      <c r="E2468" s="59"/>
      <c r="F2468" s="59"/>
      <c r="I2468" s="28"/>
    </row>
    <row r="2469" spans="1:9" s="75" customFormat="1">
      <c r="A2469" s="52"/>
      <c r="C2469" s="145"/>
      <c r="D2469" s="91"/>
      <c r="E2469" s="59"/>
      <c r="F2469" s="59"/>
      <c r="I2469" s="28"/>
    </row>
    <row r="2470" spans="1:9" s="75" customFormat="1">
      <c r="A2470" s="52"/>
      <c r="C2470" s="145"/>
      <c r="D2470" s="91"/>
      <c r="E2470" s="59"/>
      <c r="F2470" s="59"/>
      <c r="I2470" s="28"/>
    </row>
    <row r="2471" spans="1:9" s="75" customFormat="1">
      <c r="A2471" s="52"/>
      <c r="C2471" s="145"/>
      <c r="D2471" s="91"/>
      <c r="E2471" s="59"/>
      <c r="F2471" s="59"/>
      <c r="I2471" s="28"/>
    </row>
    <row r="2472" spans="1:9" s="75" customFormat="1">
      <c r="A2472" s="52"/>
      <c r="C2472" s="145"/>
      <c r="D2472" s="91"/>
      <c r="E2472" s="59"/>
      <c r="F2472" s="59"/>
      <c r="I2472" s="28"/>
    </row>
    <row r="2473" spans="1:9" s="75" customFormat="1">
      <c r="A2473" s="52"/>
      <c r="C2473" s="145"/>
      <c r="D2473" s="91"/>
      <c r="E2473" s="59"/>
      <c r="F2473" s="59"/>
      <c r="I2473" s="28"/>
    </row>
    <row r="2474" spans="1:9" s="75" customFormat="1">
      <c r="A2474" s="52"/>
      <c r="C2474" s="145"/>
      <c r="D2474" s="91"/>
      <c r="E2474" s="59"/>
      <c r="F2474" s="59"/>
      <c r="I2474" s="28"/>
    </row>
    <row r="2475" spans="1:9" s="75" customFormat="1">
      <c r="A2475" s="52"/>
      <c r="C2475" s="145"/>
      <c r="D2475" s="91"/>
      <c r="E2475" s="59"/>
      <c r="F2475" s="59"/>
      <c r="I2475" s="28"/>
    </row>
    <row r="2476" spans="1:9" s="75" customFormat="1">
      <c r="A2476" s="52"/>
      <c r="C2476" s="145"/>
      <c r="D2476" s="91"/>
      <c r="E2476" s="59"/>
      <c r="F2476" s="59"/>
      <c r="I2476" s="28"/>
    </row>
    <row r="2477" spans="1:9" s="75" customFormat="1">
      <c r="A2477" s="52"/>
      <c r="C2477" s="145"/>
      <c r="D2477" s="91"/>
      <c r="E2477" s="59"/>
      <c r="F2477" s="59"/>
      <c r="I2477" s="28"/>
    </row>
    <row r="2478" spans="1:9" s="75" customFormat="1">
      <c r="A2478" s="52"/>
      <c r="C2478" s="145"/>
      <c r="D2478" s="91"/>
      <c r="E2478" s="59"/>
      <c r="F2478" s="59"/>
      <c r="I2478" s="28"/>
    </row>
    <row r="2479" spans="1:9" s="75" customFormat="1">
      <c r="A2479" s="52"/>
      <c r="C2479" s="145"/>
      <c r="D2479" s="91"/>
      <c r="E2479" s="59"/>
      <c r="F2479" s="59"/>
      <c r="I2479" s="28"/>
    </row>
    <row r="2480" spans="1:9" s="75" customFormat="1">
      <c r="A2480" s="52"/>
      <c r="C2480" s="145"/>
      <c r="D2480" s="91"/>
      <c r="E2480" s="59"/>
      <c r="F2480" s="59"/>
      <c r="I2480" s="28"/>
    </row>
    <row r="2481" spans="1:9" s="75" customFormat="1">
      <c r="A2481" s="52"/>
      <c r="C2481" s="145"/>
      <c r="D2481" s="91"/>
      <c r="E2481" s="59"/>
      <c r="F2481" s="59"/>
      <c r="I2481" s="28"/>
    </row>
    <row r="2482" spans="1:9" s="75" customFormat="1">
      <c r="A2482" s="52"/>
      <c r="C2482" s="145"/>
      <c r="D2482" s="91"/>
      <c r="E2482" s="59"/>
      <c r="F2482" s="59"/>
      <c r="I2482" s="28"/>
    </row>
    <row r="2483" spans="1:9" s="75" customFormat="1">
      <c r="A2483" s="52"/>
      <c r="C2483" s="145"/>
      <c r="D2483" s="91"/>
      <c r="E2483" s="59"/>
      <c r="F2483" s="59"/>
      <c r="I2483" s="28"/>
    </row>
    <row r="2484" spans="1:9" s="75" customFormat="1">
      <c r="A2484" s="52"/>
      <c r="C2484" s="145"/>
      <c r="D2484" s="91"/>
      <c r="E2484" s="59"/>
      <c r="F2484" s="59"/>
      <c r="I2484" s="28"/>
    </row>
    <row r="2485" spans="1:9" s="75" customFormat="1">
      <c r="A2485" s="52"/>
      <c r="C2485" s="145"/>
      <c r="D2485" s="91"/>
      <c r="E2485" s="59"/>
      <c r="F2485" s="59"/>
      <c r="I2485" s="28"/>
    </row>
    <row r="2486" spans="1:9" s="75" customFormat="1">
      <c r="A2486" s="52"/>
      <c r="C2486" s="145"/>
      <c r="D2486" s="91"/>
      <c r="E2486" s="59"/>
      <c r="F2486" s="59"/>
      <c r="I2486" s="28"/>
    </row>
    <row r="2487" spans="1:9" s="75" customFormat="1">
      <c r="A2487" s="52"/>
      <c r="C2487" s="145"/>
      <c r="D2487" s="91"/>
      <c r="E2487" s="59"/>
      <c r="F2487" s="59"/>
      <c r="I2487" s="28"/>
    </row>
    <row r="2488" spans="1:9" s="75" customFormat="1">
      <c r="A2488" s="52"/>
      <c r="C2488" s="145"/>
      <c r="D2488" s="91"/>
      <c r="E2488" s="59"/>
      <c r="F2488" s="59"/>
      <c r="I2488" s="28"/>
    </row>
    <row r="2489" spans="1:9" s="75" customFormat="1">
      <c r="A2489" s="52"/>
      <c r="C2489" s="145"/>
      <c r="D2489" s="91"/>
      <c r="E2489" s="59"/>
      <c r="F2489" s="59"/>
      <c r="I2489" s="28"/>
    </row>
    <row r="2490" spans="1:9" s="75" customFormat="1">
      <c r="A2490" s="52"/>
      <c r="C2490" s="145"/>
      <c r="D2490" s="91"/>
      <c r="E2490" s="59"/>
      <c r="F2490" s="59"/>
      <c r="I2490" s="28"/>
    </row>
    <row r="2491" spans="1:9" s="75" customFormat="1">
      <c r="A2491" s="52"/>
      <c r="C2491" s="145"/>
      <c r="D2491" s="91"/>
      <c r="E2491" s="59"/>
      <c r="F2491" s="59"/>
      <c r="I2491" s="28"/>
    </row>
    <row r="2492" spans="1:9" s="75" customFormat="1">
      <c r="A2492" s="52"/>
      <c r="C2492" s="145"/>
      <c r="D2492" s="91"/>
      <c r="E2492" s="59"/>
      <c r="F2492" s="59"/>
      <c r="I2492" s="28"/>
    </row>
    <row r="2493" spans="1:9" s="75" customFormat="1">
      <c r="A2493" s="52"/>
      <c r="C2493" s="145"/>
      <c r="D2493" s="91"/>
      <c r="E2493" s="59"/>
      <c r="F2493" s="59"/>
      <c r="I2493" s="28"/>
    </row>
    <row r="2494" spans="1:9" s="75" customFormat="1">
      <c r="A2494" s="52"/>
      <c r="C2494" s="145"/>
      <c r="D2494" s="91"/>
      <c r="E2494" s="59"/>
      <c r="F2494" s="59"/>
      <c r="I2494" s="28"/>
    </row>
    <row r="2495" spans="1:9" s="75" customFormat="1">
      <c r="A2495" s="52"/>
      <c r="C2495" s="145"/>
      <c r="D2495" s="91"/>
      <c r="E2495" s="59"/>
      <c r="F2495" s="59"/>
      <c r="I2495" s="28"/>
    </row>
    <row r="2496" spans="1:9" s="75" customFormat="1">
      <c r="A2496" s="52"/>
      <c r="C2496" s="145"/>
      <c r="D2496" s="91"/>
      <c r="E2496" s="59"/>
      <c r="F2496" s="59"/>
      <c r="I2496" s="28"/>
    </row>
    <row r="2497" spans="1:9" s="75" customFormat="1">
      <c r="A2497" s="52"/>
      <c r="C2497" s="145"/>
      <c r="D2497" s="91"/>
      <c r="E2497" s="59"/>
      <c r="F2497" s="59"/>
      <c r="I2497" s="28"/>
    </row>
    <row r="2498" spans="1:9" s="75" customFormat="1">
      <c r="A2498" s="52"/>
      <c r="C2498" s="145"/>
      <c r="D2498" s="91"/>
      <c r="E2498" s="59"/>
      <c r="F2498" s="59"/>
      <c r="I2498" s="28"/>
    </row>
    <row r="2499" spans="1:9" s="75" customFormat="1">
      <c r="A2499" s="52"/>
      <c r="C2499" s="145"/>
      <c r="D2499" s="91"/>
      <c r="E2499" s="59"/>
      <c r="F2499" s="59"/>
      <c r="I2499" s="28"/>
    </row>
    <row r="2500" spans="1:9" s="75" customFormat="1">
      <c r="A2500" s="52"/>
      <c r="C2500" s="145"/>
      <c r="D2500" s="91"/>
      <c r="E2500" s="59"/>
      <c r="F2500" s="59"/>
      <c r="I2500" s="28"/>
    </row>
    <row r="2501" spans="1:9" s="75" customFormat="1">
      <c r="A2501" s="52"/>
      <c r="C2501" s="145"/>
      <c r="D2501" s="91"/>
      <c r="E2501" s="59"/>
      <c r="F2501" s="59"/>
      <c r="I2501" s="28"/>
    </row>
    <row r="2502" spans="1:9" s="75" customFormat="1">
      <c r="A2502" s="52"/>
      <c r="C2502" s="145"/>
      <c r="D2502" s="91"/>
      <c r="E2502" s="59"/>
      <c r="F2502" s="59"/>
      <c r="I2502" s="28"/>
    </row>
    <row r="2503" spans="1:9" s="75" customFormat="1">
      <c r="A2503" s="52"/>
      <c r="C2503" s="145"/>
      <c r="D2503" s="91"/>
      <c r="E2503" s="59"/>
      <c r="F2503" s="59"/>
      <c r="I2503" s="28"/>
    </row>
    <row r="2504" spans="1:9" s="75" customFormat="1">
      <c r="A2504" s="52"/>
      <c r="C2504" s="145"/>
      <c r="D2504" s="91"/>
      <c r="E2504" s="59"/>
      <c r="F2504" s="59"/>
      <c r="I2504" s="28"/>
    </row>
    <row r="2505" spans="1:9" s="75" customFormat="1">
      <c r="A2505" s="52"/>
      <c r="C2505" s="145"/>
      <c r="D2505" s="91"/>
      <c r="E2505" s="59"/>
      <c r="F2505" s="59"/>
      <c r="I2505" s="28"/>
    </row>
    <row r="2506" spans="1:9" s="75" customFormat="1">
      <c r="A2506" s="52"/>
      <c r="C2506" s="145"/>
      <c r="D2506" s="91"/>
      <c r="E2506" s="59"/>
      <c r="F2506" s="59"/>
      <c r="I2506" s="28"/>
    </row>
    <row r="2507" spans="1:9" s="75" customFormat="1">
      <c r="A2507" s="52"/>
      <c r="C2507" s="145"/>
      <c r="D2507" s="91"/>
      <c r="E2507" s="59"/>
      <c r="F2507" s="59"/>
      <c r="I2507" s="28"/>
    </row>
    <row r="2508" spans="1:9" s="75" customFormat="1">
      <c r="A2508" s="52"/>
      <c r="C2508" s="145"/>
      <c r="D2508" s="91"/>
      <c r="E2508" s="59"/>
      <c r="F2508" s="59"/>
      <c r="I2508" s="28"/>
    </row>
    <row r="2509" spans="1:9" s="75" customFormat="1">
      <c r="A2509" s="52"/>
      <c r="C2509" s="145"/>
      <c r="D2509" s="91"/>
      <c r="E2509" s="59"/>
      <c r="F2509" s="59"/>
      <c r="I2509" s="28"/>
    </row>
    <row r="2510" spans="1:9" s="75" customFormat="1">
      <c r="A2510" s="52"/>
      <c r="C2510" s="145"/>
      <c r="D2510" s="91"/>
      <c r="E2510" s="59"/>
      <c r="F2510" s="59"/>
      <c r="I2510" s="28"/>
    </row>
    <row r="2511" spans="1:9" s="75" customFormat="1">
      <c r="A2511" s="52"/>
      <c r="C2511" s="145"/>
      <c r="D2511" s="91"/>
      <c r="E2511" s="59"/>
      <c r="F2511" s="59"/>
      <c r="I2511" s="28"/>
    </row>
    <row r="2512" spans="1:9" s="75" customFormat="1">
      <c r="A2512" s="52"/>
      <c r="C2512" s="145"/>
      <c r="D2512" s="91"/>
      <c r="E2512" s="59"/>
      <c r="F2512" s="59"/>
      <c r="I2512" s="28"/>
    </row>
    <row r="2513" spans="1:9" s="75" customFormat="1">
      <c r="A2513" s="52"/>
      <c r="C2513" s="145"/>
      <c r="D2513" s="91"/>
      <c r="E2513" s="59"/>
      <c r="F2513" s="59"/>
      <c r="I2513" s="28"/>
    </row>
    <row r="2514" spans="1:9" s="75" customFormat="1">
      <c r="A2514" s="52"/>
      <c r="C2514" s="145"/>
      <c r="D2514" s="91"/>
      <c r="E2514" s="59"/>
      <c r="F2514" s="59"/>
      <c r="I2514" s="28"/>
    </row>
    <row r="2515" spans="1:9" s="75" customFormat="1">
      <c r="A2515" s="52"/>
      <c r="C2515" s="145"/>
      <c r="D2515" s="91"/>
      <c r="E2515" s="59"/>
      <c r="F2515" s="59"/>
      <c r="I2515" s="28"/>
    </row>
    <row r="2516" spans="1:9" s="75" customFormat="1">
      <c r="A2516" s="52"/>
      <c r="C2516" s="145"/>
      <c r="D2516" s="91"/>
      <c r="E2516" s="59"/>
      <c r="F2516" s="59"/>
      <c r="I2516" s="28"/>
    </row>
    <row r="2517" spans="1:9" s="75" customFormat="1">
      <c r="A2517" s="52"/>
      <c r="C2517" s="145"/>
      <c r="D2517" s="91"/>
      <c r="E2517" s="59"/>
      <c r="F2517" s="59"/>
      <c r="I2517" s="28"/>
    </row>
    <row r="2518" spans="1:9" s="75" customFormat="1">
      <c r="A2518" s="52"/>
      <c r="C2518" s="145"/>
      <c r="D2518" s="91"/>
      <c r="E2518" s="59"/>
      <c r="F2518" s="59"/>
      <c r="I2518" s="28"/>
    </row>
    <row r="2519" spans="1:9" s="75" customFormat="1">
      <c r="A2519" s="52"/>
      <c r="C2519" s="145"/>
      <c r="D2519" s="91"/>
      <c r="E2519" s="59"/>
      <c r="F2519" s="59"/>
      <c r="I2519" s="28"/>
    </row>
    <row r="2520" spans="1:9" s="75" customFormat="1">
      <c r="A2520" s="52"/>
      <c r="C2520" s="145"/>
      <c r="D2520" s="91"/>
      <c r="E2520" s="59"/>
      <c r="F2520" s="59"/>
      <c r="I2520" s="28"/>
    </row>
    <row r="2521" spans="1:9" s="75" customFormat="1">
      <c r="A2521" s="52"/>
      <c r="C2521" s="145"/>
      <c r="D2521" s="91"/>
      <c r="E2521" s="59"/>
      <c r="F2521" s="59"/>
      <c r="I2521" s="28"/>
    </row>
    <row r="2522" spans="1:9" s="75" customFormat="1">
      <c r="A2522" s="52"/>
      <c r="C2522" s="145"/>
      <c r="D2522" s="91"/>
      <c r="E2522" s="59"/>
      <c r="F2522" s="59"/>
      <c r="I2522" s="28"/>
    </row>
    <row r="2523" spans="1:9" s="75" customFormat="1">
      <c r="A2523" s="52"/>
      <c r="C2523" s="145"/>
      <c r="D2523" s="91"/>
      <c r="E2523" s="59"/>
      <c r="F2523" s="59"/>
      <c r="I2523" s="28"/>
    </row>
    <row r="2524" spans="1:9" s="75" customFormat="1">
      <c r="A2524" s="52"/>
      <c r="C2524" s="145"/>
      <c r="D2524" s="91"/>
      <c r="E2524" s="59"/>
      <c r="F2524" s="59"/>
      <c r="I2524" s="28"/>
    </row>
    <row r="2525" spans="1:9" s="75" customFormat="1">
      <c r="A2525" s="52"/>
      <c r="C2525" s="145"/>
      <c r="D2525" s="91"/>
      <c r="E2525" s="59"/>
      <c r="F2525" s="59"/>
      <c r="I2525" s="28"/>
    </row>
    <row r="2526" spans="1:9" s="75" customFormat="1">
      <c r="A2526" s="52"/>
      <c r="C2526" s="145"/>
      <c r="D2526" s="91"/>
      <c r="E2526" s="59"/>
      <c r="F2526" s="59"/>
      <c r="I2526" s="28"/>
    </row>
    <row r="2527" spans="1:9" s="75" customFormat="1">
      <c r="A2527" s="52"/>
      <c r="C2527" s="145"/>
      <c r="D2527" s="91"/>
      <c r="E2527" s="59"/>
      <c r="F2527" s="59"/>
      <c r="I2527" s="28"/>
    </row>
    <row r="2528" spans="1:9" s="75" customFormat="1">
      <c r="A2528" s="52"/>
      <c r="C2528" s="145"/>
      <c r="D2528" s="91"/>
      <c r="E2528" s="59"/>
      <c r="F2528" s="59"/>
      <c r="I2528" s="28"/>
    </row>
    <row r="2529" spans="1:9" s="75" customFormat="1">
      <c r="A2529" s="52"/>
      <c r="C2529" s="145"/>
      <c r="D2529" s="91"/>
      <c r="E2529" s="59"/>
      <c r="F2529" s="59"/>
      <c r="I2529" s="28"/>
    </row>
    <row r="2530" spans="1:9" s="75" customFormat="1">
      <c r="A2530" s="52"/>
      <c r="C2530" s="145"/>
      <c r="D2530" s="91"/>
      <c r="E2530" s="59"/>
      <c r="F2530" s="59"/>
      <c r="I2530" s="28"/>
    </row>
    <row r="2531" spans="1:9" s="75" customFormat="1">
      <c r="A2531" s="52"/>
      <c r="C2531" s="145"/>
      <c r="D2531" s="91"/>
      <c r="E2531" s="59"/>
      <c r="F2531" s="59"/>
      <c r="I2531" s="28"/>
    </row>
    <row r="2532" spans="1:9" s="75" customFormat="1">
      <c r="A2532" s="52"/>
      <c r="C2532" s="145"/>
      <c r="D2532" s="91"/>
      <c r="E2532" s="59"/>
      <c r="F2532" s="59"/>
      <c r="I2532" s="28"/>
    </row>
    <row r="2533" spans="1:9" s="75" customFormat="1">
      <c r="A2533" s="52"/>
      <c r="C2533" s="145"/>
      <c r="D2533" s="91"/>
      <c r="E2533" s="59"/>
      <c r="F2533" s="59"/>
      <c r="I2533" s="28"/>
    </row>
    <row r="2534" spans="1:9" s="75" customFormat="1">
      <c r="A2534" s="52"/>
      <c r="C2534" s="145"/>
      <c r="D2534" s="91"/>
      <c r="E2534" s="59"/>
      <c r="F2534" s="59"/>
      <c r="I2534" s="28"/>
    </row>
    <row r="2535" spans="1:9" s="75" customFormat="1">
      <c r="A2535" s="52"/>
      <c r="C2535" s="145"/>
      <c r="D2535" s="91"/>
      <c r="E2535" s="59"/>
      <c r="F2535" s="59"/>
      <c r="I2535" s="28"/>
    </row>
    <row r="2536" spans="1:9" s="75" customFormat="1">
      <c r="A2536" s="52"/>
      <c r="C2536" s="145"/>
      <c r="D2536" s="91"/>
      <c r="E2536" s="59"/>
      <c r="F2536" s="59"/>
      <c r="I2536" s="28"/>
    </row>
    <row r="2537" spans="1:9" s="75" customFormat="1">
      <c r="A2537" s="52"/>
      <c r="C2537" s="145"/>
      <c r="D2537" s="91"/>
      <c r="E2537" s="59"/>
      <c r="F2537" s="59"/>
      <c r="I2537" s="28"/>
    </row>
    <row r="2538" spans="1:9" s="75" customFormat="1">
      <c r="A2538" s="52"/>
      <c r="C2538" s="145"/>
      <c r="D2538" s="91"/>
      <c r="E2538" s="59"/>
      <c r="F2538" s="59"/>
      <c r="I2538" s="28"/>
    </row>
    <row r="2539" spans="1:9" s="75" customFormat="1">
      <c r="A2539" s="52"/>
      <c r="C2539" s="145"/>
      <c r="D2539" s="91"/>
      <c r="E2539" s="59"/>
      <c r="F2539" s="59"/>
      <c r="I2539" s="28"/>
    </row>
    <row r="2540" spans="1:9" s="75" customFormat="1">
      <c r="A2540" s="52"/>
      <c r="C2540" s="145"/>
      <c r="D2540" s="91"/>
      <c r="E2540" s="59"/>
      <c r="F2540" s="59"/>
      <c r="I2540" s="28"/>
    </row>
    <row r="2541" spans="1:9" s="75" customFormat="1">
      <c r="A2541" s="52"/>
      <c r="C2541" s="145"/>
      <c r="D2541" s="91"/>
      <c r="E2541" s="59"/>
      <c r="F2541" s="59"/>
      <c r="I2541" s="28"/>
    </row>
    <row r="2542" spans="1:9" s="75" customFormat="1">
      <c r="A2542" s="52"/>
      <c r="C2542" s="145"/>
      <c r="D2542" s="91"/>
      <c r="E2542" s="59"/>
      <c r="F2542" s="59"/>
      <c r="I2542" s="28"/>
    </row>
    <row r="2543" spans="1:9" s="75" customFormat="1">
      <c r="A2543" s="52"/>
      <c r="C2543" s="145"/>
      <c r="D2543" s="91"/>
      <c r="E2543" s="59"/>
      <c r="F2543" s="59"/>
      <c r="I2543" s="28"/>
    </row>
    <row r="2544" spans="1:9" s="75" customFormat="1">
      <c r="A2544" s="52"/>
      <c r="C2544" s="145"/>
      <c r="D2544" s="91"/>
      <c r="E2544" s="59"/>
      <c r="F2544" s="59"/>
      <c r="I2544" s="28"/>
    </row>
    <row r="2545" spans="1:9" s="75" customFormat="1">
      <c r="A2545" s="52"/>
      <c r="C2545" s="145"/>
      <c r="D2545" s="91"/>
      <c r="E2545" s="59"/>
      <c r="F2545" s="59"/>
      <c r="I2545" s="28"/>
    </row>
    <row r="2546" spans="1:9" s="75" customFormat="1">
      <c r="A2546" s="52"/>
      <c r="C2546" s="145"/>
      <c r="D2546" s="91"/>
      <c r="E2546" s="59"/>
      <c r="F2546" s="59"/>
      <c r="I2546" s="28"/>
    </row>
    <row r="2547" spans="1:9" s="75" customFormat="1">
      <c r="A2547" s="52"/>
      <c r="C2547" s="145"/>
      <c r="D2547" s="91"/>
      <c r="E2547" s="59"/>
      <c r="F2547" s="59"/>
      <c r="I2547" s="28"/>
    </row>
    <row r="2548" spans="1:9" s="75" customFormat="1">
      <c r="A2548" s="52"/>
      <c r="C2548" s="145"/>
      <c r="D2548" s="91"/>
      <c r="E2548" s="59"/>
      <c r="F2548" s="59"/>
      <c r="I2548" s="28"/>
    </row>
    <row r="2549" spans="1:9" s="75" customFormat="1">
      <c r="A2549" s="52"/>
      <c r="C2549" s="145"/>
      <c r="D2549" s="91"/>
      <c r="E2549" s="59"/>
      <c r="F2549" s="59"/>
      <c r="I2549" s="28"/>
    </row>
    <row r="2550" spans="1:9" s="75" customFormat="1">
      <c r="A2550" s="52"/>
      <c r="C2550" s="145"/>
      <c r="D2550" s="91"/>
      <c r="E2550" s="59"/>
      <c r="F2550" s="59"/>
      <c r="I2550" s="28"/>
    </row>
    <row r="2551" spans="1:9" s="75" customFormat="1">
      <c r="A2551" s="52"/>
      <c r="C2551" s="145"/>
      <c r="D2551" s="91"/>
      <c r="E2551" s="59"/>
      <c r="F2551" s="59"/>
      <c r="I2551" s="28"/>
    </row>
    <row r="2552" spans="1:9" s="75" customFormat="1">
      <c r="A2552" s="52"/>
      <c r="C2552" s="145"/>
      <c r="D2552" s="91"/>
      <c r="E2552" s="59"/>
      <c r="F2552" s="59"/>
      <c r="I2552" s="28"/>
    </row>
    <row r="2553" spans="1:9" s="75" customFormat="1">
      <c r="A2553" s="52"/>
      <c r="C2553" s="145"/>
      <c r="D2553" s="91"/>
      <c r="E2553" s="59"/>
      <c r="F2553" s="59"/>
      <c r="I2553" s="28"/>
    </row>
    <row r="2554" spans="1:9" s="75" customFormat="1">
      <c r="A2554" s="52"/>
      <c r="C2554" s="145"/>
      <c r="D2554" s="91"/>
      <c r="E2554" s="59"/>
      <c r="F2554" s="59"/>
      <c r="I2554" s="28"/>
    </row>
    <row r="2555" spans="1:9" s="75" customFormat="1">
      <c r="A2555" s="52"/>
      <c r="C2555" s="145"/>
      <c r="D2555" s="91"/>
      <c r="E2555" s="59"/>
      <c r="F2555" s="59"/>
      <c r="I2555" s="28"/>
    </row>
    <row r="2556" spans="1:9" s="75" customFormat="1">
      <c r="A2556" s="52"/>
      <c r="C2556" s="145"/>
      <c r="D2556" s="91"/>
      <c r="E2556" s="59"/>
      <c r="F2556" s="59"/>
      <c r="I2556" s="28"/>
    </row>
    <row r="2557" spans="1:9" s="75" customFormat="1">
      <c r="A2557" s="52"/>
      <c r="C2557" s="145"/>
      <c r="D2557" s="91"/>
      <c r="E2557" s="59"/>
      <c r="F2557" s="59"/>
      <c r="I2557" s="28"/>
    </row>
    <row r="2558" spans="1:9" s="75" customFormat="1">
      <c r="A2558" s="52"/>
      <c r="C2558" s="145"/>
      <c r="D2558" s="91"/>
      <c r="E2558" s="59"/>
      <c r="F2558" s="59"/>
      <c r="I2558" s="28"/>
    </row>
    <row r="2559" spans="1:9" s="75" customFormat="1">
      <c r="A2559" s="52"/>
      <c r="C2559" s="145"/>
      <c r="D2559" s="91"/>
      <c r="E2559" s="59"/>
      <c r="F2559" s="59"/>
      <c r="I2559" s="28"/>
    </row>
    <row r="2560" spans="1:9" s="75" customFormat="1">
      <c r="A2560" s="52"/>
      <c r="C2560" s="145"/>
      <c r="D2560" s="91"/>
      <c r="E2560" s="59"/>
      <c r="F2560" s="59"/>
      <c r="I2560" s="28"/>
    </row>
    <row r="2561" spans="1:9" s="75" customFormat="1">
      <c r="A2561" s="52"/>
      <c r="C2561" s="145"/>
      <c r="D2561" s="91"/>
      <c r="E2561" s="59"/>
      <c r="F2561" s="59"/>
      <c r="I2561" s="28"/>
    </row>
    <row r="2562" spans="1:9" s="75" customFormat="1">
      <c r="A2562" s="52"/>
      <c r="C2562" s="145"/>
      <c r="D2562" s="91"/>
      <c r="E2562" s="59"/>
      <c r="F2562" s="59"/>
      <c r="I2562" s="28"/>
    </row>
    <row r="2563" spans="1:9" s="75" customFormat="1">
      <c r="A2563" s="52"/>
      <c r="C2563" s="145"/>
      <c r="D2563" s="91"/>
      <c r="E2563" s="59"/>
      <c r="F2563" s="59"/>
      <c r="I2563" s="28"/>
    </row>
    <row r="2564" spans="1:9" s="75" customFormat="1">
      <c r="A2564" s="52"/>
      <c r="C2564" s="145"/>
      <c r="D2564" s="91"/>
      <c r="E2564" s="59"/>
      <c r="F2564" s="59"/>
      <c r="I2564" s="28"/>
    </row>
    <row r="2565" spans="1:9" s="75" customFormat="1">
      <c r="A2565" s="52"/>
      <c r="C2565" s="145"/>
      <c r="D2565" s="91"/>
      <c r="E2565" s="59"/>
      <c r="F2565" s="59"/>
      <c r="I2565" s="28"/>
    </row>
    <row r="2566" spans="1:9" s="75" customFormat="1">
      <c r="A2566" s="52"/>
      <c r="C2566" s="145"/>
      <c r="D2566" s="91"/>
      <c r="E2566" s="59"/>
      <c r="F2566" s="59"/>
      <c r="I2566" s="28"/>
    </row>
    <row r="2567" spans="1:9" s="75" customFormat="1">
      <c r="A2567" s="52"/>
      <c r="C2567" s="145"/>
      <c r="D2567" s="91"/>
      <c r="E2567" s="59"/>
      <c r="F2567" s="59"/>
      <c r="I2567" s="28"/>
    </row>
    <row r="2568" spans="1:9" s="75" customFormat="1">
      <c r="A2568" s="52"/>
      <c r="C2568" s="145"/>
      <c r="D2568" s="91"/>
      <c r="E2568" s="59"/>
      <c r="F2568" s="59"/>
      <c r="I2568" s="28"/>
    </row>
    <row r="2569" spans="1:9" s="75" customFormat="1">
      <c r="A2569" s="52"/>
      <c r="C2569" s="145"/>
      <c r="D2569" s="91"/>
      <c r="E2569" s="59"/>
      <c r="F2569" s="59"/>
      <c r="I2569" s="28"/>
    </row>
    <row r="2570" spans="1:9" s="75" customFormat="1">
      <c r="A2570" s="52"/>
      <c r="C2570" s="145"/>
      <c r="D2570" s="91"/>
      <c r="E2570" s="59"/>
      <c r="F2570" s="59"/>
      <c r="I2570" s="28"/>
    </row>
    <row r="2571" spans="1:9" s="75" customFormat="1">
      <c r="A2571" s="52"/>
      <c r="C2571" s="145"/>
      <c r="D2571" s="91"/>
      <c r="E2571" s="59"/>
      <c r="F2571" s="59"/>
      <c r="I2571" s="28"/>
    </row>
    <row r="2572" spans="1:9" s="75" customFormat="1">
      <c r="A2572" s="52"/>
      <c r="C2572" s="145"/>
      <c r="D2572" s="91"/>
      <c r="E2572" s="59"/>
      <c r="F2572" s="59"/>
      <c r="I2572" s="28"/>
    </row>
    <row r="2573" spans="1:9" s="75" customFormat="1">
      <c r="A2573" s="52"/>
      <c r="C2573" s="145"/>
      <c r="D2573" s="91"/>
      <c r="E2573" s="59"/>
      <c r="F2573" s="59"/>
      <c r="I2573" s="28"/>
    </row>
    <row r="2574" spans="1:9" s="75" customFormat="1">
      <c r="A2574" s="52"/>
      <c r="C2574" s="145"/>
      <c r="D2574" s="91"/>
      <c r="E2574" s="59"/>
      <c r="F2574" s="59"/>
      <c r="I2574" s="28"/>
    </row>
    <row r="2575" spans="1:9" s="75" customFormat="1">
      <c r="A2575" s="52"/>
      <c r="C2575" s="145"/>
      <c r="D2575" s="91"/>
      <c r="E2575" s="59"/>
      <c r="F2575" s="59"/>
      <c r="I2575" s="28"/>
    </row>
    <row r="2576" spans="1:9" s="75" customFormat="1">
      <c r="A2576" s="52"/>
      <c r="C2576" s="145"/>
      <c r="D2576" s="91"/>
      <c r="E2576" s="59"/>
      <c r="F2576" s="59"/>
      <c r="I2576" s="28"/>
    </row>
    <row r="2577" spans="1:9" s="75" customFormat="1">
      <c r="A2577" s="52"/>
      <c r="C2577" s="145"/>
      <c r="D2577" s="91"/>
      <c r="E2577" s="59"/>
      <c r="F2577" s="59"/>
      <c r="I2577" s="28"/>
    </row>
    <row r="2578" spans="1:9" s="75" customFormat="1">
      <c r="A2578" s="52"/>
      <c r="C2578" s="145"/>
      <c r="D2578" s="91"/>
      <c r="E2578" s="59"/>
      <c r="F2578" s="59"/>
      <c r="I2578" s="28"/>
    </row>
    <row r="2579" spans="1:9" s="75" customFormat="1">
      <c r="A2579" s="52"/>
      <c r="C2579" s="145"/>
      <c r="D2579" s="91"/>
      <c r="E2579" s="59"/>
      <c r="F2579" s="59"/>
      <c r="I2579" s="28"/>
    </row>
    <row r="2580" spans="1:9" s="75" customFormat="1">
      <c r="A2580" s="52"/>
      <c r="C2580" s="145"/>
      <c r="D2580" s="91"/>
      <c r="E2580" s="59"/>
      <c r="F2580" s="59"/>
      <c r="I2580" s="28"/>
    </row>
    <row r="2581" spans="1:9" s="75" customFormat="1">
      <c r="A2581" s="52"/>
      <c r="C2581" s="145"/>
      <c r="D2581" s="91"/>
      <c r="E2581" s="59"/>
      <c r="F2581" s="59"/>
      <c r="I2581" s="28"/>
    </row>
    <row r="2582" spans="1:9" s="75" customFormat="1">
      <c r="A2582" s="52"/>
      <c r="C2582" s="145"/>
      <c r="D2582" s="91"/>
      <c r="E2582" s="59"/>
      <c r="F2582" s="59"/>
      <c r="I2582" s="28"/>
    </row>
    <row r="2583" spans="1:9" s="75" customFormat="1">
      <c r="A2583" s="52"/>
      <c r="C2583" s="145"/>
      <c r="D2583" s="91"/>
      <c r="E2583" s="59"/>
      <c r="F2583" s="59"/>
      <c r="I2583" s="28"/>
    </row>
    <row r="2584" spans="1:9" s="75" customFormat="1">
      <c r="A2584" s="52"/>
      <c r="C2584" s="145"/>
      <c r="D2584" s="91"/>
      <c r="E2584" s="59"/>
      <c r="F2584" s="59"/>
      <c r="I2584" s="28"/>
    </row>
    <row r="2585" spans="1:9" s="75" customFormat="1">
      <c r="A2585" s="52"/>
      <c r="C2585" s="145"/>
      <c r="D2585" s="91"/>
      <c r="E2585" s="59"/>
      <c r="F2585" s="59"/>
      <c r="I2585" s="28"/>
    </row>
    <row r="2586" spans="1:9" s="75" customFormat="1">
      <c r="A2586" s="52"/>
      <c r="C2586" s="145"/>
      <c r="D2586" s="91"/>
      <c r="E2586" s="59"/>
      <c r="F2586" s="59"/>
      <c r="I2586" s="28"/>
    </row>
    <row r="2587" spans="1:9" s="75" customFormat="1">
      <c r="A2587" s="52"/>
      <c r="C2587" s="145"/>
      <c r="D2587" s="91"/>
      <c r="E2587" s="59"/>
      <c r="F2587" s="59"/>
      <c r="I2587" s="28"/>
    </row>
    <row r="2588" spans="1:9" s="75" customFormat="1">
      <c r="A2588" s="52"/>
      <c r="C2588" s="145"/>
      <c r="D2588" s="91"/>
      <c r="E2588" s="59"/>
      <c r="F2588" s="59"/>
      <c r="I2588" s="28"/>
    </row>
    <row r="2589" spans="1:9" s="75" customFormat="1">
      <c r="A2589" s="52"/>
      <c r="C2589" s="145"/>
      <c r="D2589" s="91"/>
      <c r="E2589" s="59"/>
      <c r="F2589" s="59"/>
      <c r="I2589" s="28"/>
    </row>
    <row r="2590" spans="1:9" s="75" customFormat="1">
      <c r="A2590" s="52"/>
      <c r="C2590" s="145"/>
      <c r="D2590" s="91"/>
      <c r="E2590" s="59"/>
      <c r="F2590" s="59"/>
      <c r="I2590" s="28"/>
    </row>
    <row r="2591" spans="1:9" s="75" customFormat="1">
      <c r="A2591" s="52"/>
      <c r="C2591" s="145"/>
      <c r="D2591" s="91"/>
      <c r="E2591" s="59"/>
      <c r="F2591" s="59"/>
      <c r="I2591" s="28"/>
    </row>
    <row r="2592" spans="1:9" s="75" customFormat="1">
      <c r="A2592" s="52"/>
      <c r="C2592" s="145"/>
      <c r="D2592" s="91"/>
      <c r="E2592" s="59"/>
      <c r="F2592" s="59"/>
      <c r="I2592" s="28"/>
    </row>
    <row r="2593" spans="1:9" s="75" customFormat="1">
      <c r="A2593" s="52"/>
      <c r="C2593" s="145"/>
      <c r="D2593" s="91"/>
      <c r="E2593" s="59"/>
      <c r="F2593" s="59"/>
      <c r="I2593" s="28"/>
    </row>
    <row r="2594" spans="1:9" s="75" customFormat="1">
      <c r="A2594" s="52"/>
      <c r="C2594" s="145"/>
      <c r="D2594" s="91"/>
      <c r="E2594" s="59"/>
      <c r="F2594" s="59"/>
      <c r="I2594" s="28"/>
    </row>
    <row r="2595" spans="1:9" s="75" customFormat="1">
      <c r="A2595" s="52"/>
      <c r="C2595" s="145"/>
      <c r="D2595" s="91"/>
      <c r="E2595" s="59"/>
      <c r="F2595" s="59"/>
      <c r="I2595" s="28"/>
    </row>
    <row r="2596" spans="1:9" s="75" customFormat="1">
      <c r="A2596" s="52"/>
      <c r="C2596" s="145"/>
      <c r="D2596" s="91"/>
      <c r="E2596" s="59"/>
      <c r="F2596" s="59"/>
      <c r="I2596" s="28"/>
    </row>
    <row r="2597" spans="1:9" s="75" customFormat="1">
      <c r="A2597" s="52"/>
      <c r="C2597" s="145"/>
      <c r="D2597" s="91"/>
      <c r="E2597" s="59"/>
      <c r="F2597" s="59"/>
      <c r="I2597" s="28"/>
    </row>
    <row r="2598" spans="1:9" s="75" customFormat="1">
      <c r="A2598" s="52"/>
      <c r="C2598" s="145"/>
      <c r="D2598" s="91"/>
      <c r="E2598" s="59"/>
      <c r="F2598" s="59"/>
      <c r="I2598" s="28"/>
    </row>
    <row r="2599" spans="1:9" s="75" customFormat="1">
      <c r="A2599" s="52"/>
      <c r="C2599" s="145"/>
      <c r="D2599" s="91"/>
      <c r="E2599" s="59"/>
      <c r="F2599" s="59"/>
      <c r="I2599" s="28"/>
    </row>
    <row r="2600" spans="1:9" s="75" customFormat="1">
      <c r="A2600" s="52"/>
      <c r="C2600" s="145"/>
      <c r="D2600" s="91"/>
      <c r="E2600" s="59"/>
      <c r="F2600" s="59"/>
      <c r="I2600" s="28"/>
    </row>
    <row r="2601" spans="1:9" s="75" customFormat="1">
      <c r="A2601" s="52"/>
      <c r="C2601" s="145"/>
      <c r="D2601" s="91"/>
      <c r="E2601" s="59"/>
      <c r="F2601" s="59"/>
      <c r="I2601" s="28"/>
    </row>
    <row r="2602" spans="1:9" s="75" customFormat="1">
      <c r="A2602" s="52"/>
      <c r="C2602" s="145"/>
      <c r="D2602" s="91"/>
      <c r="E2602" s="59"/>
      <c r="F2602" s="59"/>
      <c r="I2602" s="28"/>
    </row>
    <row r="2603" spans="1:9" s="75" customFormat="1">
      <c r="A2603" s="52"/>
      <c r="C2603" s="145"/>
      <c r="D2603" s="91"/>
      <c r="E2603" s="59"/>
      <c r="F2603" s="59"/>
      <c r="I2603" s="28"/>
    </row>
    <row r="2604" spans="1:9" s="75" customFormat="1">
      <c r="A2604" s="52"/>
      <c r="C2604" s="145"/>
      <c r="D2604" s="91"/>
      <c r="E2604" s="59"/>
      <c r="F2604" s="59"/>
      <c r="I2604" s="28"/>
    </row>
    <row r="2605" spans="1:9" s="75" customFormat="1">
      <c r="A2605" s="52"/>
      <c r="C2605" s="145"/>
      <c r="D2605" s="91"/>
      <c r="E2605" s="59"/>
      <c r="F2605" s="59"/>
      <c r="I2605" s="28"/>
    </row>
    <row r="2606" spans="1:9" s="75" customFormat="1">
      <c r="A2606" s="52"/>
      <c r="C2606" s="145"/>
      <c r="D2606" s="91"/>
      <c r="E2606" s="59"/>
      <c r="F2606" s="59"/>
      <c r="I2606" s="28"/>
    </row>
    <row r="2607" spans="1:9" s="75" customFormat="1">
      <c r="A2607" s="52"/>
      <c r="C2607" s="145"/>
      <c r="D2607" s="91"/>
      <c r="E2607" s="59"/>
      <c r="F2607" s="59"/>
      <c r="I2607" s="28"/>
    </row>
    <row r="2608" spans="1:9" s="75" customFormat="1">
      <c r="A2608" s="52"/>
      <c r="C2608" s="145"/>
      <c r="D2608" s="91"/>
      <c r="E2608" s="59"/>
      <c r="F2608" s="59"/>
      <c r="I2608" s="28"/>
    </row>
    <row r="2609" spans="1:9" s="75" customFormat="1">
      <c r="A2609" s="52"/>
      <c r="C2609" s="145"/>
      <c r="D2609" s="91"/>
      <c r="E2609" s="59"/>
      <c r="F2609" s="59"/>
      <c r="I2609" s="28"/>
    </row>
    <row r="2610" spans="1:9" s="75" customFormat="1">
      <c r="A2610" s="52"/>
      <c r="C2610" s="145"/>
      <c r="D2610" s="91"/>
      <c r="E2610" s="59"/>
      <c r="F2610" s="59"/>
      <c r="I2610" s="28"/>
    </row>
    <row r="2611" spans="1:9" s="75" customFormat="1">
      <c r="A2611" s="52"/>
      <c r="C2611" s="145"/>
      <c r="D2611" s="91"/>
      <c r="E2611" s="59"/>
      <c r="F2611" s="59"/>
      <c r="I2611" s="28"/>
    </row>
    <row r="2612" spans="1:9" s="75" customFormat="1">
      <c r="A2612" s="52"/>
      <c r="C2612" s="145"/>
      <c r="D2612" s="91"/>
      <c r="E2612" s="59"/>
      <c r="F2612" s="59"/>
      <c r="I2612" s="28"/>
    </row>
    <row r="2613" spans="1:9" s="75" customFormat="1">
      <c r="A2613" s="52"/>
      <c r="C2613" s="145"/>
      <c r="D2613" s="91"/>
      <c r="E2613" s="59"/>
      <c r="F2613" s="59"/>
      <c r="I2613" s="28"/>
    </row>
    <row r="2614" spans="1:9" s="75" customFormat="1">
      <c r="A2614" s="52"/>
      <c r="C2614" s="145"/>
      <c r="D2614" s="91"/>
      <c r="E2614" s="59"/>
      <c r="F2614" s="59"/>
      <c r="I2614" s="28"/>
    </row>
    <row r="2615" spans="1:9" s="75" customFormat="1">
      <c r="A2615" s="52"/>
      <c r="C2615" s="145"/>
      <c r="D2615" s="91"/>
      <c r="E2615" s="59"/>
      <c r="F2615" s="59"/>
      <c r="I2615" s="28"/>
    </row>
    <row r="2616" spans="1:9" s="75" customFormat="1">
      <c r="A2616" s="52"/>
      <c r="C2616" s="145"/>
      <c r="D2616" s="91"/>
      <c r="E2616" s="59"/>
      <c r="F2616" s="59"/>
      <c r="I2616" s="28"/>
    </row>
    <row r="2617" spans="1:9" s="75" customFormat="1">
      <c r="A2617" s="52"/>
      <c r="C2617" s="145"/>
      <c r="D2617" s="91"/>
      <c r="E2617" s="59"/>
      <c r="F2617" s="59"/>
      <c r="I2617" s="28"/>
    </row>
    <row r="2618" spans="1:9" s="75" customFormat="1">
      <c r="A2618" s="52"/>
      <c r="C2618" s="145"/>
      <c r="D2618" s="91"/>
      <c r="E2618" s="59"/>
      <c r="F2618" s="59"/>
      <c r="I2618" s="28"/>
    </row>
    <row r="2619" spans="1:9" s="75" customFormat="1">
      <c r="A2619" s="52"/>
      <c r="C2619" s="145"/>
      <c r="D2619" s="91"/>
      <c r="E2619" s="59"/>
      <c r="F2619" s="59"/>
      <c r="I2619" s="28"/>
    </row>
    <row r="2620" spans="1:9" s="75" customFormat="1">
      <c r="A2620" s="52"/>
      <c r="C2620" s="145"/>
      <c r="D2620" s="91"/>
      <c r="E2620" s="59"/>
      <c r="F2620" s="59"/>
      <c r="I2620" s="28"/>
    </row>
    <row r="2621" spans="1:9" s="75" customFormat="1">
      <c r="A2621" s="52"/>
      <c r="C2621" s="145"/>
      <c r="D2621" s="91"/>
      <c r="E2621" s="59"/>
      <c r="F2621" s="59"/>
      <c r="I2621" s="28"/>
    </row>
    <row r="2622" spans="1:9" s="75" customFormat="1">
      <c r="A2622" s="52"/>
      <c r="C2622" s="145"/>
      <c r="D2622" s="91"/>
      <c r="E2622" s="59"/>
      <c r="F2622" s="59"/>
      <c r="I2622" s="28"/>
    </row>
    <row r="2623" spans="1:9" s="75" customFormat="1">
      <c r="A2623" s="52"/>
      <c r="C2623" s="145"/>
      <c r="D2623" s="91"/>
      <c r="E2623" s="59"/>
      <c r="F2623" s="59"/>
      <c r="I2623" s="28"/>
    </row>
    <row r="2624" spans="1:9" s="75" customFormat="1">
      <c r="A2624" s="52"/>
      <c r="C2624" s="145"/>
      <c r="D2624" s="91"/>
      <c r="E2624" s="59"/>
      <c r="F2624" s="59"/>
      <c r="I2624" s="28"/>
    </row>
    <row r="2625" spans="1:9" s="75" customFormat="1">
      <c r="A2625" s="52"/>
      <c r="C2625" s="145"/>
      <c r="D2625" s="91"/>
      <c r="E2625" s="59"/>
      <c r="F2625" s="59"/>
      <c r="I2625" s="28"/>
    </row>
    <row r="2626" spans="1:9" s="75" customFormat="1">
      <c r="A2626" s="52"/>
      <c r="C2626" s="145"/>
      <c r="D2626" s="91"/>
      <c r="E2626" s="59"/>
      <c r="F2626" s="59"/>
      <c r="I2626" s="28"/>
    </row>
    <row r="2627" spans="1:9" s="75" customFormat="1">
      <c r="A2627" s="52"/>
      <c r="C2627" s="145"/>
      <c r="D2627" s="91"/>
      <c r="E2627" s="59"/>
      <c r="F2627" s="59"/>
      <c r="I2627" s="28"/>
    </row>
    <row r="2628" spans="1:9" s="75" customFormat="1">
      <c r="A2628" s="52"/>
      <c r="C2628" s="145"/>
      <c r="D2628" s="91"/>
      <c r="E2628" s="59"/>
      <c r="F2628" s="59"/>
      <c r="I2628" s="28"/>
    </row>
    <row r="2629" spans="1:9" s="75" customFormat="1">
      <c r="A2629" s="52"/>
      <c r="C2629" s="145"/>
      <c r="D2629" s="91"/>
      <c r="E2629" s="59"/>
      <c r="F2629" s="59"/>
      <c r="I2629" s="28"/>
    </row>
    <row r="2630" spans="1:9" s="75" customFormat="1">
      <c r="A2630" s="52"/>
      <c r="C2630" s="145"/>
      <c r="D2630" s="91"/>
      <c r="E2630" s="59"/>
      <c r="F2630" s="59"/>
      <c r="I2630" s="28"/>
    </row>
    <row r="2631" spans="1:9" s="75" customFormat="1">
      <c r="A2631" s="52"/>
      <c r="C2631" s="145"/>
      <c r="D2631" s="91"/>
      <c r="E2631" s="59"/>
      <c r="F2631" s="59"/>
      <c r="I2631" s="28"/>
    </row>
    <row r="2632" spans="1:9" s="75" customFormat="1">
      <c r="A2632" s="52"/>
      <c r="C2632" s="145"/>
      <c r="D2632" s="91"/>
      <c r="E2632" s="59"/>
      <c r="F2632" s="59"/>
      <c r="I2632" s="28"/>
    </row>
    <row r="2633" spans="1:9" s="75" customFormat="1">
      <c r="A2633" s="52"/>
      <c r="C2633" s="145"/>
      <c r="D2633" s="91"/>
      <c r="E2633" s="59"/>
      <c r="F2633" s="59"/>
      <c r="I2633" s="28"/>
    </row>
    <row r="2634" spans="1:9" s="75" customFormat="1">
      <c r="A2634" s="52"/>
      <c r="C2634" s="145"/>
      <c r="D2634" s="91"/>
      <c r="E2634" s="59"/>
      <c r="F2634" s="59"/>
      <c r="I2634" s="28"/>
    </row>
    <row r="2635" spans="1:9" s="75" customFormat="1">
      <c r="A2635" s="52"/>
      <c r="C2635" s="145"/>
      <c r="D2635" s="91"/>
      <c r="E2635" s="59"/>
      <c r="F2635" s="59"/>
      <c r="I2635" s="28"/>
    </row>
    <row r="2636" spans="1:9" s="75" customFormat="1">
      <c r="A2636" s="52"/>
      <c r="C2636" s="145"/>
      <c r="D2636" s="91"/>
      <c r="E2636" s="59"/>
      <c r="F2636" s="59"/>
      <c r="I2636" s="28"/>
    </row>
    <row r="2637" spans="1:9" s="75" customFormat="1">
      <c r="A2637" s="52"/>
      <c r="C2637" s="145"/>
      <c r="D2637" s="91"/>
      <c r="E2637" s="59"/>
      <c r="F2637" s="59"/>
      <c r="I2637" s="28"/>
    </row>
    <row r="2638" spans="1:9" s="75" customFormat="1">
      <c r="A2638" s="52"/>
      <c r="C2638" s="145"/>
      <c r="D2638" s="91"/>
      <c r="E2638" s="59"/>
      <c r="F2638" s="59"/>
      <c r="I2638" s="28"/>
    </row>
    <row r="2639" spans="1:9" s="75" customFormat="1">
      <c r="A2639" s="52"/>
      <c r="C2639" s="145"/>
      <c r="D2639" s="91"/>
      <c r="E2639" s="59"/>
      <c r="F2639" s="59"/>
      <c r="I2639" s="28"/>
    </row>
    <row r="2640" spans="1:9" s="75" customFormat="1">
      <c r="A2640" s="52"/>
      <c r="C2640" s="145"/>
      <c r="D2640" s="91"/>
      <c r="E2640" s="59"/>
      <c r="F2640" s="59"/>
      <c r="I2640" s="28"/>
    </row>
    <row r="2641" spans="1:9" s="75" customFormat="1">
      <c r="A2641" s="52"/>
      <c r="C2641" s="145"/>
      <c r="D2641" s="91"/>
      <c r="E2641" s="59"/>
      <c r="F2641" s="59"/>
      <c r="I2641" s="28"/>
    </row>
    <row r="2642" spans="1:9" s="75" customFormat="1">
      <c r="A2642" s="52"/>
      <c r="C2642" s="145"/>
      <c r="D2642" s="91"/>
      <c r="E2642" s="59"/>
      <c r="F2642" s="59"/>
      <c r="I2642" s="28"/>
    </row>
    <row r="2643" spans="1:9" s="75" customFormat="1">
      <c r="A2643" s="52"/>
      <c r="C2643" s="145"/>
      <c r="D2643" s="91"/>
      <c r="E2643" s="59"/>
      <c r="F2643" s="59"/>
      <c r="I2643" s="28"/>
    </row>
    <row r="2644" spans="1:9" s="75" customFormat="1">
      <c r="A2644" s="52"/>
      <c r="C2644" s="145"/>
      <c r="D2644" s="91"/>
      <c r="E2644" s="59"/>
      <c r="F2644" s="59"/>
      <c r="I2644" s="28"/>
    </row>
    <row r="2645" spans="1:9" s="75" customFormat="1">
      <c r="A2645" s="52"/>
      <c r="C2645" s="145"/>
      <c r="D2645" s="91"/>
      <c r="E2645" s="59"/>
      <c r="F2645" s="59"/>
      <c r="I2645" s="28"/>
    </row>
    <row r="2646" spans="1:9" s="75" customFormat="1">
      <c r="A2646" s="52"/>
      <c r="C2646" s="145"/>
      <c r="D2646" s="91"/>
      <c r="E2646" s="59"/>
      <c r="F2646" s="59"/>
      <c r="I2646" s="28"/>
    </row>
    <row r="2647" spans="1:9" s="75" customFormat="1">
      <c r="A2647" s="52"/>
      <c r="C2647" s="145"/>
      <c r="D2647" s="91"/>
      <c r="E2647" s="59"/>
      <c r="F2647" s="59"/>
      <c r="I2647" s="28"/>
    </row>
    <row r="2648" spans="1:9" s="75" customFormat="1">
      <c r="A2648" s="52"/>
      <c r="C2648" s="145"/>
      <c r="D2648" s="91"/>
      <c r="E2648" s="59"/>
      <c r="F2648" s="59"/>
      <c r="I2648" s="28"/>
    </row>
    <row r="2649" spans="1:9" s="75" customFormat="1">
      <c r="A2649" s="52"/>
      <c r="C2649" s="145"/>
      <c r="D2649" s="91"/>
      <c r="E2649" s="59"/>
      <c r="F2649" s="59"/>
      <c r="I2649" s="28"/>
    </row>
    <row r="2650" spans="1:9" s="75" customFormat="1">
      <c r="A2650" s="52"/>
      <c r="C2650" s="145"/>
      <c r="D2650" s="91"/>
      <c r="E2650" s="59"/>
      <c r="F2650" s="59"/>
      <c r="I2650" s="28"/>
    </row>
    <row r="2651" spans="1:9" s="75" customFormat="1">
      <c r="A2651" s="52"/>
      <c r="C2651" s="145"/>
      <c r="D2651" s="91"/>
      <c r="E2651" s="59"/>
      <c r="F2651" s="59"/>
      <c r="I2651" s="28"/>
    </row>
    <row r="2652" spans="1:9" s="75" customFormat="1">
      <c r="A2652" s="52"/>
      <c r="C2652" s="145"/>
      <c r="D2652" s="91"/>
      <c r="E2652" s="59"/>
      <c r="F2652" s="59"/>
      <c r="I2652" s="28"/>
    </row>
    <row r="2653" spans="1:9" s="75" customFormat="1">
      <c r="A2653" s="52"/>
      <c r="C2653" s="145"/>
      <c r="D2653" s="91"/>
      <c r="E2653" s="59"/>
      <c r="F2653" s="59"/>
      <c r="I2653" s="28"/>
    </row>
    <row r="2654" spans="1:9" s="75" customFormat="1">
      <c r="A2654" s="52"/>
      <c r="C2654" s="145"/>
      <c r="D2654" s="91"/>
      <c r="E2654" s="59"/>
      <c r="F2654" s="59"/>
      <c r="I2654" s="28"/>
    </row>
    <row r="2655" spans="1:9" s="75" customFormat="1">
      <c r="A2655" s="52"/>
      <c r="C2655" s="145"/>
      <c r="D2655" s="91"/>
      <c r="E2655" s="59"/>
      <c r="F2655" s="59"/>
      <c r="I2655" s="28"/>
    </row>
    <row r="2656" spans="1:9" s="75" customFormat="1">
      <c r="A2656" s="52"/>
      <c r="C2656" s="145"/>
      <c r="D2656" s="91"/>
      <c r="E2656" s="59"/>
      <c r="F2656" s="59"/>
      <c r="I2656" s="28"/>
    </row>
    <row r="2657" spans="1:9" s="75" customFormat="1">
      <c r="A2657" s="52"/>
      <c r="C2657" s="145"/>
      <c r="D2657" s="91"/>
      <c r="E2657" s="59"/>
      <c r="F2657" s="59"/>
      <c r="I2657" s="28"/>
    </row>
    <row r="2658" spans="1:9" s="75" customFormat="1">
      <c r="A2658" s="52"/>
      <c r="C2658" s="145"/>
      <c r="D2658" s="91"/>
      <c r="E2658" s="59"/>
      <c r="F2658" s="59"/>
      <c r="I2658" s="28"/>
    </row>
    <row r="2659" spans="1:9" s="75" customFormat="1">
      <c r="A2659" s="52"/>
      <c r="C2659" s="145"/>
      <c r="D2659" s="91"/>
      <c r="E2659" s="59"/>
      <c r="F2659" s="59"/>
      <c r="I2659" s="28"/>
    </row>
    <row r="2660" spans="1:9" s="75" customFormat="1">
      <c r="A2660" s="52"/>
      <c r="C2660" s="145"/>
      <c r="D2660" s="91"/>
      <c r="E2660" s="59"/>
      <c r="F2660" s="59"/>
      <c r="I2660" s="28"/>
    </row>
    <row r="2661" spans="1:9" s="75" customFormat="1">
      <c r="A2661" s="52"/>
      <c r="C2661" s="145"/>
      <c r="D2661" s="91"/>
      <c r="E2661" s="59"/>
      <c r="F2661" s="59"/>
      <c r="I2661" s="28"/>
    </row>
    <row r="2662" spans="1:9" s="75" customFormat="1">
      <c r="A2662" s="52"/>
      <c r="C2662" s="145"/>
      <c r="D2662" s="91"/>
      <c r="E2662" s="59"/>
      <c r="F2662" s="59"/>
      <c r="I2662" s="28"/>
    </row>
    <row r="2663" spans="1:9" s="75" customFormat="1">
      <c r="A2663" s="52"/>
      <c r="C2663" s="145"/>
      <c r="D2663" s="91"/>
      <c r="E2663" s="59"/>
      <c r="F2663" s="59"/>
      <c r="I2663" s="28"/>
    </row>
    <row r="2664" spans="1:9" s="75" customFormat="1">
      <c r="A2664" s="52"/>
      <c r="C2664" s="145"/>
      <c r="D2664" s="91"/>
      <c r="E2664" s="59"/>
      <c r="F2664" s="59"/>
      <c r="I2664" s="28"/>
    </row>
    <row r="2665" spans="1:9" s="75" customFormat="1">
      <c r="A2665" s="52"/>
      <c r="C2665" s="145"/>
      <c r="D2665" s="91"/>
      <c r="E2665" s="59"/>
      <c r="F2665" s="59"/>
      <c r="I2665" s="28"/>
    </row>
    <row r="2666" spans="1:9" s="75" customFormat="1">
      <c r="A2666" s="52"/>
      <c r="C2666" s="145"/>
      <c r="D2666" s="91"/>
      <c r="E2666" s="59"/>
      <c r="F2666" s="59"/>
      <c r="I2666" s="28"/>
    </row>
    <row r="2667" spans="1:9" s="75" customFormat="1">
      <c r="A2667" s="52"/>
      <c r="C2667" s="145"/>
      <c r="D2667" s="91"/>
      <c r="E2667" s="59"/>
      <c r="F2667" s="59"/>
      <c r="I2667" s="28"/>
    </row>
    <row r="2668" spans="1:9" s="75" customFormat="1">
      <c r="A2668" s="52"/>
      <c r="C2668" s="145"/>
      <c r="D2668" s="91"/>
      <c r="E2668" s="59"/>
      <c r="F2668" s="59"/>
      <c r="I2668" s="28"/>
    </row>
    <row r="2669" spans="1:9" s="75" customFormat="1">
      <c r="A2669" s="52"/>
      <c r="C2669" s="145"/>
      <c r="D2669" s="91"/>
      <c r="E2669" s="59"/>
      <c r="F2669" s="59"/>
      <c r="I2669" s="28"/>
    </row>
    <row r="2670" spans="1:9" s="75" customFormat="1">
      <c r="A2670" s="52"/>
      <c r="C2670" s="145"/>
      <c r="D2670" s="91"/>
      <c r="E2670" s="59"/>
      <c r="F2670" s="59"/>
      <c r="I2670" s="28"/>
    </row>
    <row r="2671" spans="1:9" s="75" customFormat="1">
      <c r="A2671" s="52"/>
      <c r="C2671" s="145"/>
      <c r="D2671" s="91"/>
      <c r="E2671" s="59"/>
      <c r="F2671" s="59"/>
      <c r="I2671" s="28"/>
    </row>
    <row r="2672" spans="1:9" s="75" customFormat="1">
      <c r="A2672" s="52"/>
      <c r="C2672" s="145"/>
      <c r="D2672" s="91"/>
      <c r="E2672" s="59"/>
      <c r="F2672" s="59"/>
      <c r="I2672" s="28"/>
    </row>
    <row r="2673" spans="1:9" s="75" customFormat="1">
      <c r="A2673" s="52"/>
      <c r="C2673" s="145"/>
      <c r="D2673" s="91"/>
      <c r="E2673" s="59"/>
      <c r="F2673" s="59"/>
      <c r="I2673" s="28"/>
    </row>
    <row r="2674" spans="1:9" s="75" customFormat="1">
      <c r="A2674" s="52"/>
      <c r="C2674" s="145"/>
      <c r="D2674" s="91"/>
      <c r="E2674" s="59"/>
      <c r="F2674" s="59"/>
      <c r="I2674" s="28"/>
    </row>
    <row r="2675" spans="1:9" s="75" customFormat="1">
      <c r="A2675" s="52"/>
      <c r="C2675" s="145"/>
      <c r="D2675" s="91"/>
      <c r="E2675" s="59"/>
      <c r="F2675" s="59"/>
      <c r="I2675" s="28"/>
    </row>
    <row r="2676" spans="1:9" s="75" customFormat="1">
      <c r="A2676" s="52"/>
      <c r="C2676" s="145"/>
      <c r="D2676" s="91"/>
      <c r="E2676" s="59"/>
      <c r="F2676" s="59"/>
      <c r="I2676" s="28"/>
    </row>
    <row r="2677" spans="1:9" s="75" customFormat="1">
      <c r="A2677" s="52"/>
      <c r="C2677" s="145"/>
      <c r="D2677" s="91"/>
      <c r="E2677" s="59"/>
      <c r="F2677" s="59"/>
      <c r="I2677" s="28"/>
    </row>
    <row r="2678" spans="1:9" s="75" customFormat="1">
      <c r="A2678" s="52"/>
      <c r="C2678" s="145"/>
      <c r="D2678" s="91"/>
      <c r="E2678" s="59"/>
      <c r="F2678" s="59"/>
      <c r="I2678" s="28"/>
    </row>
    <row r="2679" spans="1:9" s="75" customFormat="1">
      <c r="A2679" s="52"/>
      <c r="C2679" s="145"/>
      <c r="D2679" s="91"/>
      <c r="E2679" s="59"/>
      <c r="F2679" s="59"/>
      <c r="I2679" s="28"/>
    </row>
    <row r="2680" spans="1:9" s="75" customFormat="1">
      <c r="A2680" s="52"/>
      <c r="C2680" s="145"/>
      <c r="D2680" s="91"/>
      <c r="E2680" s="59"/>
      <c r="F2680" s="59"/>
      <c r="I2680" s="28"/>
    </row>
    <row r="2681" spans="1:9" s="75" customFormat="1">
      <c r="A2681" s="52"/>
      <c r="C2681" s="145"/>
      <c r="D2681" s="91"/>
      <c r="E2681" s="59"/>
      <c r="F2681" s="59"/>
      <c r="I2681" s="28"/>
    </row>
    <row r="2682" spans="1:9" s="75" customFormat="1">
      <c r="A2682" s="52"/>
      <c r="C2682" s="145"/>
      <c r="D2682" s="91"/>
      <c r="E2682" s="59"/>
      <c r="F2682" s="59"/>
      <c r="I2682" s="28"/>
    </row>
    <row r="2683" spans="1:9" s="75" customFormat="1">
      <c r="A2683" s="52"/>
      <c r="C2683" s="145"/>
      <c r="D2683" s="91"/>
      <c r="E2683" s="59"/>
      <c r="F2683" s="59"/>
      <c r="I2683" s="28"/>
    </row>
    <row r="2684" spans="1:9" s="75" customFormat="1">
      <c r="A2684" s="52"/>
      <c r="C2684" s="145"/>
      <c r="D2684" s="91"/>
      <c r="E2684" s="59"/>
      <c r="F2684" s="59"/>
      <c r="I2684" s="28"/>
    </row>
    <row r="2685" spans="1:9" s="75" customFormat="1">
      <c r="A2685" s="52"/>
      <c r="C2685" s="145"/>
      <c r="D2685" s="91"/>
      <c r="E2685" s="59"/>
      <c r="F2685" s="59"/>
      <c r="I2685" s="28"/>
    </row>
    <row r="2686" spans="1:9" s="75" customFormat="1">
      <c r="A2686" s="52"/>
      <c r="C2686" s="145"/>
      <c r="D2686" s="91"/>
      <c r="E2686" s="59"/>
      <c r="F2686" s="59"/>
      <c r="I2686" s="28"/>
    </row>
    <row r="2687" spans="1:9" s="75" customFormat="1">
      <c r="A2687" s="52"/>
      <c r="C2687" s="145"/>
      <c r="D2687" s="91"/>
      <c r="E2687" s="59"/>
      <c r="F2687" s="59"/>
      <c r="I2687" s="28"/>
    </row>
    <row r="2688" spans="1:9" s="75" customFormat="1">
      <c r="A2688" s="52"/>
      <c r="C2688" s="145"/>
      <c r="D2688" s="91"/>
      <c r="E2688" s="59"/>
      <c r="F2688" s="59"/>
      <c r="I2688" s="28"/>
    </row>
    <row r="2689" spans="1:9" s="75" customFormat="1">
      <c r="A2689" s="52"/>
      <c r="C2689" s="145"/>
      <c r="D2689" s="91"/>
      <c r="E2689" s="59"/>
      <c r="F2689" s="59"/>
      <c r="I2689" s="28"/>
    </row>
    <row r="2690" spans="1:9" s="75" customFormat="1">
      <c r="A2690" s="52"/>
      <c r="C2690" s="145"/>
      <c r="D2690" s="91"/>
      <c r="E2690" s="59"/>
      <c r="F2690" s="59"/>
      <c r="I2690" s="28"/>
    </row>
    <row r="2691" spans="1:9" s="75" customFormat="1">
      <c r="A2691" s="52"/>
      <c r="C2691" s="145"/>
      <c r="D2691" s="91"/>
      <c r="E2691" s="59"/>
      <c r="F2691" s="59"/>
      <c r="I2691" s="28"/>
    </row>
    <row r="2692" spans="1:9" s="75" customFormat="1">
      <c r="A2692" s="52"/>
      <c r="C2692" s="145"/>
      <c r="D2692" s="91"/>
      <c r="E2692" s="59"/>
      <c r="F2692" s="59"/>
      <c r="I2692" s="28"/>
    </row>
    <row r="2693" spans="1:9" s="75" customFormat="1">
      <c r="A2693" s="52"/>
      <c r="C2693" s="145"/>
      <c r="D2693" s="91"/>
      <c r="E2693" s="59"/>
      <c r="F2693" s="59"/>
      <c r="I2693" s="28"/>
    </row>
    <row r="2694" spans="1:9" s="75" customFormat="1">
      <c r="A2694" s="52"/>
      <c r="C2694" s="145"/>
      <c r="D2694" s="91"/>
      <c r="E2694" s="59"/>
      <c r="F2694" s="59"/>
      <c r="I2694" s="28"/>
    </row>
    <row r="2695" spans="1:9" s="75" customFormat="1">
      <c r="A2695" s="52"/>
      <c r="C2695" s="145"/>
      <c r="D2695" s="91"/>
      <c r="E2695" s="59"/>
      <c r="F2695" s="59"/>
      <c r="I2695" s="28"/>
    </row>
    <row r="2696" spans="1:9" s="75" customFormat="1">
      <c r="A2696" s="52"/>
      <c r="C2696" s="145"/>
      <c r="D2696" s="91"/>
      <c r="E2696" s="59"/>
      <c r="F2696" s="59"/>
      <c r="I2696" s="28"/>
    </row>
    <row r="2697" spans="1:9" s="75" customFormat="1">
      <c r="A2697" s="52"/>
      <c r="C2697" s="145"/>
      <c r="D2697" s="91"/>
      <c r="E2697" s="59"/>
      <c r="F2697" s="59"/>
      <c r="I2697" s="28"/>
    </row>
    <row r="2698" spans="1:9" s="75" customFormat="1">
      <c r="A2698" s="52"/>
      <c r="C2698" s="145"/>
      <c r="D2698" s="91"/>
      <c r="E2698" s="59"/>
      <c r="F2698" s="59"/>
      <c r="I2698" s="28"/>
    </row>
    <row r="2699" spans="1:9" s="75" customFormat="1">
      <c r="A2699" s="52"/>
      <c r="C2699" s="145"/>
      <c r="D2699" s="91"/>
      <c r="E2699" s="59"/>
      <c r="F2699" s="59"/>
      <c r="I2699" s="28"/>
    </row>
    <row r="2700" spans="1:9" s="75" customFormat="1">
      <c r="A2700" s="52"/>
      <c r="C2700" s="145"/>
      <c r="D2700" s="91"/>
      <c r="E2700" s="59"/>
      <c r="F2700" s="59"/>
      <c r="I2700" s="28"/>
    </row>
    <row r="2701" spans="1:9" s="75" customFormat="1">
      <c r="A2701" s="52"/>
      <c r="C2701" s="145"/>
      <c r="D2701" s="91"/>
      <c r="E2701" s="59"/>
      <c r="F2701" s="59"/>
      <c r="I2701" s="28"/>
    </row>
    <row r="2702" spans="1:9" s="75" customFormat="1">
      <c r="A2702" s="52"/>
      <c r="C2702" s="145"/>
      <c r="D2702" s="91"/>
      <c r="E2702" s="59"/>
      <c r="F2702" s="59"/>
      <c r="I2702" s="28"/>
    </row>
    <row r="2703" spans="1:9" s="75" customFormat="1">
      <c r="A2703" s="52"/>
      <c r="C2703" s="145"/>
      <c r="D2703" s="91"/>
      <c r="E2703" s="59"/>
      <c r="F2703" s="59"/>
      <c r="I2703" s="28"/>
    </row>
    <row r="2704" spans="1:9" s="75" customFormat="1">
      <c r="A2704" s="52"/>
      <c r="C2704" s="145"/>
      <c r="D2704" s="91"/>
      <c r="E2704" s="59"/>
      <c r="F2704" s="59"/>
      <c r="I2704" s="28"/>
    </row>
    <row r="2705" spans="1:9" s="75" customFormat="1">
      <c r="A2705" s="52"/>
      <c r="C2705" s="145"/>
      <c r="D2705" s="91"/>
      <c r="E2705" s="59"/>
      <c r="F2705" s="59"/>
      <c r="I2705" s="28"/>
    </row>
    <row r="2706" spans="1:9" s="75" customFormat="1">
      <c r="A2706" s="52"/>
      <c r="C2706" s="145"/>
      <c r="D2706" s="91"/>
      <c r="E2706" s="59"/>
      <c r="F2706" s="59"/>
      <c r="I2706" s="28"/>
    </row>
    <row r="2707" spans="1:9" s="75" customFormat="1">
      <c r="A2707" s="52"/>
      <c r="C2707" s="145"/>
      <c r="D2707" s="91"/>
      <c r="E2707" s="59"/>
      <c r="F2707" s="59"/>
      <c r="I2707" s="28"/>
    </row>
    <row r="2708" spans="1:9" s="75" customFormat="1">
      <c r="A2708" s="52"/>
      <c r="C2708" s="145"/>
      <c r="D2708" s="91"/>
      <c r="E2708" s="59"/>
      <c r="F2708" s="59"/>
      <c r="I2708" s="28"/>
    </row>
    <row r="2709" spans="1:9" s="75" customFormat="1">
      <c r="A2709" s="52"/>
      <c r="C2709" s="145"/>
      <c r="D2709" s="91"/>
      <c r="E2709" s="59"/>
      <c r="F2709" s="59"/>
      <c r="I2709" s="28"/>
    </row>
    <row r="2710" spans="1:9" s="75" customFormat="1">
      <c r="A2710" s="52"/>
      <c r="C2710" s="145"/>
      <c r="D2710" s="91"/>
      <c r="E2710" s="59"/>
      <c r="F2710" s="59"/>
      <c r="I2710" s="28"/>
    </row>
    <row r="2711" spans="1:9" s="75" customFormat="1">
      <c r="A2711" s="52"/>
      <c r="C2711" s="145"/>
      <c r="D2711" s="91"/>
      <c r="E2711" s="59"/>
      <c r="F2711" s="59"/>
      <c r="I2711" s="28"/>
    </row>
    <row r="2712" spans="1:9" s="75" customFormat="1">
      <c r="A2712" s="52"/>
      <c r="C2712" s="145"/>
      <c r="D2712" s="91"/>
      <c r="E2712" s="59"/>
      <c r="F2712" s="59"/>
      <c r="I2712" s="28"/>
    </row>
    <row r="2713" spans="1:9" s="75" customFormat="1">
      <c r="A2713" s="52"/>
      <c r="C2713" s="145"/>
      <c r="D2713" s="91"/>
      <c r="E2713" s="59"/>
      <c r="F2713" s="59"/>
      <c r="I2713" s="28"/>
    </row>
    <row r="2714" spans="1:9" s="75" customFormat="1">
      <c r="A2714" s="52"/>
      <c r="C2714" s="145"/>
      <c r="D2714" s="91"/>
      <c r="E2714" s="59"/>
      <c r="F2714" s="59"/>
      <c r="I2714" s="28"/>
    </row>
    <row r="2715" spans="1:9" s="75" customFormat="1">
      <c r="A2715" s="52"/>
      <c r="C2715" s="145"/>
      <c r="D2715" s="91"/>
      <c r="E2715" s="59"/>
      <c r="F2715" s="59"/>
      <c r="I2715" s="28"/>
    </row>
    <row r="2716" spans="1:9" s="75" customFormat="1">
      <c r="A2716" s="52"/>
      <c r="C2716" s="145"/>
      <c r="D2716" s="91"/>
      <c r="E2716" s="59"/>
      <c r="F2716" s="59"/>
      <c r="I2716" s="28"/>
    </row>
    <row r="2717" spans="1:9" s="75" customFormat="1">
      <c r="A2717" s="52"/>
      <c r="C2717" s="145"/>
      <c r="D2717" s="91"/>
      <c r="E2717" s="59"/>
      <c r="F2717" s="59"/>
      <c r="I2717" s="28"/>
    </row>
    <row r="2718" spans="1:9" s="75" customFormat="1">
      <c r="A2718" s="52"/>
      <c r="C2718" s="145"/>
      <c r="D2718" s="91"/>
      <c r="E2718" s="59"/>
      <c r="F2718" s="59"/>
      <c r="I2718" s="28"/>
    </row>
    <row r="2719" spans="1:9" s="75" customFormat="1">
      <c r="A2719" s="52"/>
      <c r="C2719" s="145"/>
      <c r="D2719" s="91"/>
      <c r="E2719" s="59"/>
      <c r="F2719" s="59"/>
      <c r="I2719" s="28"/>
    </row>
    <row r="2720" spans="1:9" s="75" customFormat="1">
      <c r="A2720" s="52"/>
      <c r="C2720" s="145"/>
      <c r="D2720" s="91"/>
      <c r="E2720" s="59"/>
      <c r="F2720" s="59"/>
      <c r="I2720" s="28"/>
    </row>
    <row r="2721" spans="1:9" s="75" customFormat="1">
      <c r="A2721" s="52"/>
      <c r="C2721" s="145"/>
      <c r="D2721" s="91"/>
      <c r="E2721" s="59"/>
      <c r="F2721" s="59"/>
      <c r="I2721" s="28"/>
    </row>
    <row r="2722" spans="1:9" s="75" customFormat="1">
      <c r="A2722" s="52"/>
      <c r="C2722" s="145"/>
      <c r="D2722" s="91"/>
      <c r="E2722" s="59"/>
      <c r="F2722" s="59"/>
      <c r="I2722" s="28"/>
    </row>
    <row r="2723" spans="1:9" s="75" customFormat="1">
      <c r="A2723" s="52"/>
      <c r="C2723" s="145"/>
      <c r="D2723" s="91"/>
      <c r="E2723" s="59"/>
      <c r="F2723" s="59"/>
      <c r="I2723" s="28"/>
    </row>
    <row r="2724" spans="1:9" s="75" customFormat="1">
      <c r="A2724" s="52"/>
      <c r="C2724" s="145"/>
      <c r="D2724" s="91"/>
      <c r="E2724" s="59"/>
      <c r="F2724" s="59"/>
      <c r="I2724" s="28"/>
    </row>
    <row r="2725" spans="1:9" s="75" customFormat="1">
      <c r="A2725" s="52"/>
      <c r="C2725" s="145"/>
      <c r="D2725" s="91"/>
      <c r="E2725" s="59"/>
      <c r="F2725" s="59"/>
      <c r="I2725" s="28"/>
    </row>
    <row r="2726" spans="1:9" s="75" customFormat="1">
      <c r="A2726" s="52"/>
      <c r="C2726" s="145"/>
      <c r="D2726" s="91"/>
      <c r="E2726" s="59"/>
      <c r="F2726" s="59"/>
      <c r="I2726" s="28"/>
    </row>
    <row r="2727" spans="1:9" s="75" customFormat="1">
      <c r="A2727" s="52"/>
      <c r="C2727" s="145"/>
      <c r="D2727" s="91"/>
      <c r="E2727" s="59"/>
      <c r="F2727" s="59"/>
      <c r="I2727" s="28"/>
    </row>
    <row r="2728" spans="1:9" s="75" customFormat="1">
      <c r="A2728" s="52"/>
      <c r="C2728" s="145"/>
      <c r="D2728" s="91"/>
      <c r="E2728" s="59"/>
      <c r="F2728" s="59"/>
      <c r="I2728" s="28"/>
    </row>
    <row r="2729" spans="1:9" s="75" customFormat="1">
      <c r="A2729" s="52"/>
      <c r="C2729" s="145"/>
      <c r="D2729" s="91"/>
      <c r="E2729" s="59"/>
      <c r="F2729" s="59"/>
      <c r="I2729" s="28"/>
    </row>
    <row r="2730" spans="1:9" s="75" customFormat="1">
      <c r="A2730" s="52"/>
      <c r="C2730" s="145"/>
      <c r="D2730" s="91"/>
      <c r="E2730" s="59"/>
      <c r="F2730" s="59"/>
      <c r="I2730" s="28"/>
    </row>
    <row r="2731" spans="1:9" s="75" customFormat="1">
      <c r="A2731" s="52"/>
      <c r="C2731" s="145"/>
      <c r="D2731" s="91"/>
      <c r="E2731" s="59"/>
      <c r="F2731" s="59"/>
      <c r="I2731" s="28"/>
    </row>
    <row r="2732" spans="1:9" s="75" customFormat="1">
      <c r="A2732" s="52"/>
      <c r="C2732" s="145"/>
      <c r="D2732" s="91"/>
      <c r="E2732" s="59"/>
      <c r="F2732" s="59"/>
      <c r="I2732" s="28"/>
    </row>
    <row r="2733" spans="1:9" s="75" customFormat="1">
      <c r="A2733" s="52"/>
      <c r="C2733" s="145"/>
      <c r="D2733" s="91"/>
      <c r="E2733" s="59"/>
      <c r="F2733" s="59"/>
      <c r="I2733" s="28"/>
    </row>
    <row r="2734" spans="1:9" s="75" customFormat="1">
      <c r="A2734" s="52"/>
      <c r="C2734" s="145"/>
      <c r="D2734" s="91"/>
      <c r="E2734" s="59"/>
      <c r="F2734" s="59"/>
      <c r="I2734" s="28"/>
    </row>
    <row r="2735" spans="1:9" s="75" customFormat="1">
      <c r="A2735" s="52"/>
      <c r="C2735" s="145"/>
      <c r="D2735" s="91"/>
      <c r="E2735" s="59"/>
      <c r="F2735" s="59"/>
      <c r="I2735" s="28"/>
    </row>
    <row r="2736" spans="1:9" s="75" customFormat="1">
      <c r="A2736" s="52"/>
      <c r="C2736" s="145"/>
      <c r="D2736" s="91"/>
      <c r="E2736" s="59"/>
      <c r="F2736" s="59"/>
      <c r="I2736" s="28"/>
    </row>
    <row r="2737" spans="1:9" s="75" customFormat="1">
      <c r="A2737" s="52"/>
      <c r="C2737" s="145"/>
      <c r="D2737" s="91"/>
      <c r="E2737" s="59"/>
      <c r="F2737" s="59"/>
      <c r="I2737" s="28"/>
    </row>
    <row r="2738" spans="1:9" s="75" customFormat="1">
      <c r="A2738" s="52"/>
      <c r="C2738" s="145"/>
      <c r="D2738" s="91"/>
      <c r="E2738" s="59"/>
      <c r="F2738" s="59"/>
      <c r="I2738" s="28"/>
    </row>
    <row r="2739" spans="1:9" s="75" customFormat="1">
      <c r="A2739" s="52"/>
      <c r="C2739" s="145"/>
      <c r="D2739" s="91"/>
      <c r="E2739" s="59"/>
      <c r="F2739" s="59"/>
      <c r="I2739" s="28"/>
    </row>
    <row r="2740" spans="1:9" s="75" customFormat="1">
      <c r="A2740" s="52"/>
      <c r="C2740" s="145"/>
      <c r="D2740" s="91"/>
      <c r="E2740" s="59"/>
      <c r="F2740" s="59"/>
      <c r="I2740" s="28"/>
    </row>
    <row r="2741" spans="1:9" s="75" customFormat="1">
      <c r="A2741" s="52"/>
      <c r="C2741" s="145"/>
      <c r="D2741" s="91"/>
      <c r="E2741" s="59"/>
      <c r="F2741" s="59"/>
      <c r="I2741" s="28"/>
    </row>
    <row r="2742" spans="1:9" s="75" customFormat="1">
      <c r="A2742" s="52"/>
      <c r="C2742" s="145"/>
      <c r="D2742" s="91"/>
      <c r="E2742" s="59"/>
      <c r="F2742" s="59"/>
      <c r="I2742" s="28"/>
    </row>
    <row r="2743" spans="1:9" s="75" customFormat="1">
      <c r="A2743" s="52"/>
      <c r="C2743" s="145"/>
      <c r="D2743" s="91"/>
      <c r="E2743" s="59"/>
      <c r="F2743" s="59"/>
      <c r="I2743" s="28"/>
    </row>
    <row r="2744" spans="1:9" s="75" customFormat="1">
      <c r="A2744" s="52"/>
      <c r="C2744" s="145"/>
      <c r="D2744" s="91"/>
      <c r="E2744" s="59"/>
      <c r="F2744" s="59"/>
      <c r="I2744" s="28"/>
    </row>
    <row r="2745" spans="1:9" s="75" customFormat="1">
      <c r="A2745" s="52"/>
      <c r="C2745" s="145"/>
      <c r="D2745" s="91"/>
      <c r="E2745" s="59"/>
      <c r="F2745" s="59"/>
      <c r="I2745" s="28"/>
    </row>
    <row r="2746" spans="1:9" s="75" customFormat="1">
      <c r="A2746" s="52"/>
      <c r="C2746" s="145"/>
      <c r="D2746" s="91"/>
      <c r="E2746" s="59"/>
      <c r="F2746" s="59"/>
      <c r="I2746" s="28"/>
    </row>
    <row r="2747" spans="1:9" s="75" customFormat="1">
      <c r="A2747" s="52"/>
      <c r="C2747" s="145"/>
      <c r="D2747" s="91"/>
      <c r="E2747" s="59"/>
      <c r="F2747" s="59"/>
      <c r="I2747" s="28"/>
    </row>
    <row r="2748" spans="1:9" s="75" customFormat="1">
      <c r="A2748" s="52"/>
      <c r="C2748" s="145"/>
      <c r="D2748" s="91"/>
      <c r="E2748" s="59"/>
      <c r="F2748" s="59"/>
      <c r="I2748" s="28"/>
    </row>
    <row r="2749" spans="1:9" s="75" customFormat="1">
      <c r="A2749" s="52"/>
      <c r="C2749" s="145"/>
      <c r="D2749" s="91"/>
      <c r="E2749" s="59"/>
      <c r="F2749" s="59"/>
      <c r="I2749" s="28"/>
    </row>
    <row r="2750" spans="1:9" s="75" customFormat="1">
      <c r="A2750" s="52"/>
      <c r="C2750" s="145"/>
      <c r="D2750" s="91"/>
      <c r="E2750" s="59"/>
      <c r="F2750" s="59"/>
      <c r="I2750" s="28"/>
    </row>
    <row r="2751" spans="1:9" s="75" customFormat="1">
      <c r="A2751" s="52"/>
      <c r="C2751" s="145"/>
      <c r="D2751" s="91"/>
      <c r="E2751" s="59"/>
      <c r="F2751" s="59"/>
      <c r="I2751" s="28"/>
    </row>
    <row r="2752" spans="1:9" s="75" customFormat="1">
      <c r="A2752" s="52"/>
      <c r="C2752" s="145"/>
      <c r="D2752" s="91"/>
      <c r="E2752" s="59"/>
      <c r="F2752" s="59"/>
      <c r="I2752" s="28"/>
    </row>
    <row r="2753" spans="1:9" s="75" customFormat="1">
      <c r="A2753" s="52"/>
      <c r="C2753" s="145"/>
      <c r="D2753" s="91"/>
      <c r="E2753" s="59"/>
      <c r="F2753" s="59"/>
      <c r="I2753" s="28"/>
    </row>
    <row r="2754" spans="1:9" s="75" customFormat="1">
      <c r="A2754" s="52"/>
      <c r="C2754" s="145"/>
      <c r="D2754" s="91"/>
      <c r="E2754" s="59"/>
      <c r="F2754" s="59"/>
      <c r="I2754" s="28"/>
    </row>
    <row r="2755" spans="1:9" s="75" customFormat="1">
      <c r="A2755" s="52"/>
      <c r="C2755" s="145"/>
      <c r="D2755" s="91"/>
      <c r="E2755" s="59"/>
      <c r="F2755" s="59"/>
      <c r="I2755" s="28"/>
    </row>
    <row r="2756" spans="1:9" s="75" customFormat="1">
      <c r="A2756" s="52"/>
      <c r="C2756" s="145"/>
      <c r="D2756" s="91"/>
      <c r="E2756" s="59"/>
      <c r="F2756" s="59"/>
      <c r="I2756" s="28"/>
    </row>
    <row r="2757" spans="1:9" s="75" customFormat="1">
      <c r="A2757" s="52"/>
      <c r="C2757" s="145"/>
      <c r="D2757" s="91"/>
      <c r="E2757" s="59"/>
      <c r="F2757" s="59"/>
      <c r="I2757" s="28"/>
    </row>
    <row r="2758" spans="1:9" s="75" customFormat="1">
      <c r="A2758" s="52"/>
      <c r="C2758" s="145"/>
      <c r="D2758" s="91"/>
      <c r="E2758" s="59"/>
      <c r="F2758" s="59"/>
      <c r="I2758" s="28"/>
    </row>
    <row r="2759" spans="1:9" s="75" customFormat="1">
      <c r="A2759" s="52"/>
      <c r="C2759" s="145"/>
      <c r="D2759" s="91"/>
      <c r="E2759" s="59"/>
      <c r="F2759" s="59"/>
      <c r="I2759" s="28"/>
    </row>
    <row r="2760" spans="1:9" s="75" customFormat="1">
      <c r="A2760" s="52"/>
      <c r="C2760" s="145"/>
      <c r="D2760" s="91"/>
      <c r="E2760" s="59"/>
      <c r="F2760" s="59"/>
      <c r="I2760" s="28"/>
    </row>
    <row r="2761" spans="1:9" s="75" customFormat="1">
      <c r="A2761" s="52"/>
      <c r="C2761" s="145"/>
      <c r="D2761" s="91"/>
      <c r="E2761" s="59"/>
      <c r="F2761" s="59"/>
      <c r="I2761" s="28"/>
    </row>
    <row r="2762" spans="1:9" s="75" customFormat="1">
      <c r="A2762" s="52"/>
      <c r="C2762" s="145"/>
      <c r="D2762" s="91"/>
      <c r="E2762" s="59"/>
      <c r="F2762" s="59"/>
      <c r="I2762" s="28"/>
    </row>
    <row r="2763" spans="1:9" s="75" customFormat="1">
      <c r="A2763" s="52"/>
      <c r="C2763" s="145"/>
      <c r="D2763" s="91"/>
      <c r="E2763" s="59"/>
      <c r="F2763" s="59"/>
      <c r="I2763" s="28"/>
    </row>
    <row r="2764" spans="1:9" s="75" customFormat="1">
      <c r="A2764" s="52"/>
      <c r="C2764" s="145"/>
      <c r="D2764" s="91"/>
      <c r="E2764" s="59"/>
      <c r="F2764" s="59"/>
      <c r="I2764" s="28"/>
    </row>
    <row r="2765" spans="1:9" s="75" customFormat="1">
      <c r="A2765" s="52"/>
      <c r="C2765" s="145"/>
      <c r="D2765" s="91"/>
      <c r="E2765" s="59"/>
      <c r="F2765" s="59"/>
      <c r="I2765" s="28"/>
    </row>
    <row r="2766" spans="1:9" s="75" customFormat="1">
      <c r="A2766" s="52"/>
      <c r="C2766" s="145"/>
      <c r="D2766" s="91"/>
      <c r="E2766" s="59"/>
      <c r="F2766" s="59"/>
      <c r="I2766" s="28"/>
    </row>
    <row r="2767" spans="1:9" s="75" customFormat="1">
      <c r="A2767" s="52"/>
      <c r="C2767" s="145"/>
      <c r="D2767" s="91"/>
      <c r="E2767" s="59"/>
      <c r="F2767" s="59"/>
      <c r="I2767" s="28"/>
    </row>
    <row r="2768" spans="1:9" s="75" customFormat="1">
      <c r="A2768" s="52"/>
      <c r="C2768" s="145"/>
      <c r="D2768" s="91"/>
      <c r="E2768" s="59"/>
      <c r="F2768" s="59"/>
      <c r="I2768" s="28"/>
    </row>
    <row r="2769" spans="1:9" s="75" customFormat="1">
      <c r="A2769" s="52"/>
      <c r="C2769" s="145"/>
      <c r="D2769" s="91"/>
      <c r="E2769" s="59"/>
      <c r="F2769" s="59"/>
      <c r="I2769" s="28"/>
    </row>
    <row r="2770" spans="1:9" s="75" customFormat="1">
      <c r="A2770" s="52"/>
      <c r="C2770" s="145"/>
      <c r="D2770" s="91"/>
      <c r="E2770" s="59"/>
      <c r="F2770" s="59"/>
      <c r="I2770" s="28"/>
    </row>
    <row r="2771" spans="1:9" s="75" customFormat="1">
      <c r="A2771" s="52"/>
      <c r="C2771" s="145"/>
      <c r="D2771" s="91"/>
      <c r="E2771" s="59"/>
      <c r="F2771" s="59"/>
      <c r="I2771" s="28"/>
    </row>
    <row r="2772" spans="1:9" s="75" customFormat="1">
      <c r="A2772" s="52"/>
      <c r="C2772" s="145"/>
      <c r="D2772" s="91"/>
      <c r="E2772" s="59"/>
      <c r="F2772" s="59"/>
      <c r="I2772" s="28"/>
    </row>
    <row r="2773" spans="1:9" s="75" customFormat="1">
      <c r="A2773" s="52"/>
      <c r="C2773" s="145"/>
      <c r="D2773" s="91"/>
      <c r="E2773" s="59"/>
      <c r="F2773" s="59"/>
      <c r="I2773" s="28"/>
    </row>
    <row r="2774" spans="1:9" s="75" customFormat="1">
      <c r="A2774" s="52"/>
      <c r="C2774" s="145"/>
      <c r="D2774" s="91"/>
      <c r="E2774" s="59"/>
      <c r="F2774" s="59"/>
      <c r="I2774" s="28"/>
    </row>
    <row r="2775" spans="1:9" s="75" customFormat="1">
      <c r="A2775" s="52"/>
      <c r="C2775" s="145"/>
      <c r="D2775" s="91"/>
      <c r="E2775" s="59"/>
      <c r="F2775" s="59"/>
      <c r="I2775" s="28"/>
    </row>
    <row r="2776" spans="1:9" s="75" customFormat="1">
      <c r="A2776" s="52"/>
      <c r="C2776" s="145"/>
      <c r="D2776" s="91"/>
      <c r="E2776" s="59"/>
      <c r="F2776" s="59"/>
      <c r="I2776" s="28"/>
    </row>
    <row r="2777" spans="1:9" s="75" customFormat="1">
      <c r="A2777" s="52"/>
      <c r="C2777" s="145"/>
      <c r="D2777" s="91"/>
      <c r="E2777" s="59"/>
      <c r="F2777" s="59"/>
      <c r="I2777" s="28"/>
    </row>
    <row r="2778" spans="1:9" s="75" customFormat="1">
      <c r="A2778" s="52"/>
      <c r="C2778" s="145"/>
      <c r="D2778" s="91"/>
      <c r="E2778" s="59"/>
      <c r="F2778" s="59"/>
      <c r="I2778" s="28"/>
    </row>
    <row r="2779" spans="1:9" s="75" customFormat="1">
      <c r="A2779" s="52"/>
      <c r="C2779" s="145"/>
      <c r="D2779" s="91"/>
      <c r="E2779" s="59"/>
      <c r="F2779" s="59"/>
      <c r="I2779" s="28"/>
    </row>
    <row r="2780" spans="1:9" s="75" customFormat="1">
      <c r="A2780" s="52"/>
      <c r="C2780" s="145"/>
      <c r="D2780" s="91"/>
      <c r="E2780" s="59"/>
      <c r="F2780" s="59"/>
      <c r="I2780" s="28"/>
    </row>
    <row r="2781" spans="1:9" s="75" customFormat="1">
      <c r="A2781" s="52"/>
      <c r="C2781" s="145"/>
      <c r="D2781" s="91"/>
      <c r="E2781" s="59"/>
      <c r="F2781" s="59"/>
      <c r="I2781" s="28"/>
    </row>
    <row r="2782" spans="1:9" s="75" customFormat="1">
      <c r="A2782" s="52"/>
      <c r="C2782" s="145"/>
      <c r="D2782" s="91"/>
      <c r="E2782" s="59"/>
      <c r="F2782" s="59"/>
      <c r="I2782" s="28"/>
    </row>
    <row r="2783" spans="1:9" s="75" customFormat="1">
      <c r="A2783" s="52"/>
      <c r="C2783" s="145"/>
      <c r="D2783" s="91"/>
      <c r="E2783" s="59"/>
      <c r="F2783" s="59"/>
      <c r="I2783" s="28"/>
    </row>
    <row r="2784" spans="1:9" s="75" customFormat="1">
      <c r="A2784" s="52"/>
      <c r="C2784" s="145"/>
      <c r="D2784" s="91"/>
      <c r="E2784" s="59"/>
      <c r="F2784" s="59"/>
      <c r="I2784" s="28"/>
    </row>
    <row r="2785" spans="1:9" s="75" customFormat="1">
      <c r="A2785" s="52"/>
      <c r="C2785" s="145"/>
      <c r="D2785" s="91"/>
      <c r="E2785" s="59"/>
      <c r="F2785" s="59"/>
      <c r="I2785" s="28"/>
    </row>
    <row r="2786" spans="1:9" s="75" customFormat="1">
      <c r="A2786" s="52"/>
      <c r="C2786" s="145"/>
      <c r="D2786" s="91"/>
      <c r="E2786" s="59"/>
      <c r="F2786" s="59"/>
      <c r="I2786" s="28"/>
    </row>
    <row r="2787" spans="1:9" s="75" customFormat="1">
      <c r="A2787" s="52"/>
      <c r="C2787" s="145"/>
      <c r="D2787" s="91"/>
      <c r="E2787" s="59"/>
      <c r="F2787" s="59"/>
      <c r="I2787" s="28"/>
    </row>
    <row r="2788" spans="1:9" s="75" customFormat="1">
      <c r="A2788" s="52"/>
      <c r="C2788" s="145"/>
      <c r="D2788" s="91"/>
      <c r="E2788" s="59"/>
      <c r="F2788" s="59"/>
      <c r="I2788" s="28"/>
    </row>
    <row r="2789" spans="1:9" s="75" customFormat="1">
      <c r="A2789" s="52"/>
      <c r="C2789" s="145"/>
      <c r="D2789" s="91"/>
      <c r="E2789" s="59"/>
      <c r="F2789" s="59"/>
      <c r="I2789" s="28"/>
    </row>
    <row r="2790" spans="1:9" s="75" customFormat="1">
      <c r="A2790" s="52"/>
      <c r="C2790" s="145"/>
      <c r="D2790" s="91"/>
      <c r="E2790" s="59"/>
      <c r="F2790" s="59"/>
      <c r="I2790" s="28"/>
    </row>
    <row r="2791" spans="1:9" s="75" customFormat="1">
      <c r="A2791" s="52"/>
      <c r="C2791" s="145"/>
      <c r="D2791" s="91"/>
      <c r="E2791" s="59"/>
      <c r="F2791" s="59"/>
      <c r="I2791" s="28"/>
    </row>
    <row r="2792" spans="1:9" s="75" customFormat="1">
      <c r="A2792" s="52"/>
      <c r="C2792" s="145"/>
      <c r="D2792" s="91"/>
      <c r="E2792" s="59"/>
      <c r="F2792" s="59"/>
      <c r="I2792" s="28"/>
    </row>
    <row r="2793" spans="1:9" s="75" customFormat="1">
      <c r="A2793" s="52"/>
      <c r="C2793" s="145"/>
      <c r="D2793" s="91"/>
      <c r="E2793" s="59"/>
      <c r="F2793" s="59"/>
      <c r="I2793" s="28"/>
    </row>
    <row r="2794" spans="1:9" s="75" customFormat="1">
      <c r="A2794" s="52"/>
      <c r="C2794" s="145"/>
      <c r="D2794" s="91"/>
      <c r="E2794" s="59"/>
      <c r="F2794" s="59"/>
      <c r="I2794" s="28"/>
    </row>
    <row r="2795" spans="1:9" s="75" customFormat="1">
      <c r="A2795" s="52"/>
      <c r="C2795" s="145"/>
      <c r="D2795" s="91"/>
      <c r="E2795" s="59"/>
      <c r="F2795" s="59"/>
      <c r="I2795" s="28"/>
    </row>
    <row r="2796" spans="1:9" s="75" customFormat="1">
      <c r="A2796" s="52"/>
      <c r="C2796" s="145"/>
      <c r="D2796" s="91"/>
      <c r="E2796" s="59"/>
      <c r="F2796" s="59"/>
      <c r="I2796" s="28"/>
    </row>
    <row r="2797" spans="1:9" s="75" customFormat="1">
      <c r="A2797" s="52"/>
      <c r="C2797" s="145"/>
      <c r="D2797" s="91"/>
      <c r="E2797" s="59"/>
      <c r="F2797" s="59"/>
      <c r="I2797" s="28"/>
    </row>
    <row r="2798" spans="1:9" s="75" customFormat="1">
      <c r="A2798" s="52"/>
      <c r="C2798" s="145"/>
      <c r="D2798" s="91"/>
      <c r="E2798" s="59"/>
      <c r="F2798" s="59"/>
      <c r="I2798" s="28"/>
    </row>
    <row r="2799" spans="1:9" s="75" customFormat="1">
      <c r="A2799" s="52"/>
      <c r="C2799" s="145"/>
      <c r="D2799" s="91"/>
      <c r="E2799" s="59"/>
      <c r="F2799" s="59"/>
      <c r="I2799" s="28"/>
    </row>
    <row r="2800" spans="1:9" s="75" customFormat="1">
      <c r="A2800" s="52"/>
      <c r="C2800" s="145"/>
      <c r="D2800" s="91"/>
      <c r="E2800" s="59"/>
      <c r="F2800" s="59"/>
      <c r="I2800" s="28"/>
    </row>
    <row r="2801" spans="1:9" s="75" customFormat="1">
      <c r="A2801" s="52"/>
      <c r="C2801" s="145"/>
      <c r="D2801" s="91"/>
      <c r="E2801" s="59"/>
      <c r="F2801" s="59"/>
      <c r="I2801" s="28"/>
    </row>
    <row r="2802" spans="1:9" s="75" customFormat="1">
      <c r="A2802" s="52"/>
      <c r="C2802" s="145"/>
      <c r="D2802" s="91"/>
      <c r="E2802" s="59"/>
      <c r="F2802" s="59"/>
      <c r="I2802" s="28"/>
    </row>
    <row r="2803" spans="1:9" s="75" customFormat="1">
      <c r="A2803" s="52"/>
      <c r="C2803" s="145"/>
      <c r="D2803" s="91"/>
      <c r="E2803" s="59"/>
      <c r="F2803" s="59"/>
      <c r="I2803" s="28"/>
    </row>
    <row r="2804" spans="1:9" s="75" customFormat="1">
      <c r="A2804" s="52"/>
      <c r="C2804" s="145"/>
      <c r="D2804" s="91"/>
      <c r="E2804" s="59"/>
      <c r="F2804" s="59"/>
      <c r="I2804" s="28"/>
    </row>
    <row r="2805" spans="1:9" s="75" customFormat="1">
      <c r="A2805" s="52"/>
      <c r="C2805" s="145"/>
      <c r="D2805" s="91"/>
      <c r="E2805" s="59"/>
      <c r="F2805" s="59"/>
      <c r="I2805" s="28"/>
    </row>
    <row r="2806" spans="1:9" s="75" customFormat="1">
      <c r="A2806" s="52"/>
      <c r="C2806" s="145"/>
      <c r="D2806" s="91"/>
      <c r="E2806" s="59"/>
      <c r="F2806" s="59"/>
      <c r="I2806" s="28"/>
    </row>
    <row r="2807" spans="1:9" s="75" customFormat="1">
      <c r="A2807" s="52"/>
      <c r="C2807" s="145"/>
      <c r="D2807" s="91"/>
      <c r="E2807" s="59"/>
      <c r="F2807" s="59"/>
      <c r="I2807" s="28"/>
    </row>
    <row r="2808" spans="1:9" s="75" customFormat="1">
      <c r="A2808" s="52"/>
      <c r="C2808" s="145"/>
      <c r="D2808" s="91"/>
      <c r="E2808" s="59"/>
      <c r="F2808" s="59"/>
      <c r="I2808" s="28"/>
    </row>
    <row r="2809" spans="1:9" s="75" customFormat="1">
      <c r="A2809" s="52"/>
      <c r="C2809" s="145"/>
      <c r="D2809" s="91"/>
      <c r="E2809" s="59"/>
      <c r="F2809" s="59"/>
      <c r="I2809" s="28"/>
    </row>
    <row r="2810" spans="1:9" s="75" customFormat="1">
      <c r="A2810" s="52"/>
      <c r="C2810" s="145"/>
      <c r="D2810" s="91"/>
      <c r="E2810" s="59"/>
      <c r="F2810" s="59"/>
      <c r="I2810" s="28"/>
    </row>
    <row r="2811" spans="1:9" s="75" customFormat="1">
      <c r="A2811" s="52"/>
      <c r="C2811" s="145"/>
      <c r="D2811" s="91"/>
      <c r="E2811" s="59"/>
      <c r="F2811" s="59"/>
      <c r="I2811" s="28"/>
    </row>
    <row r="2812" spans="1:9" s="75" customFormat="1">
      <c r="A2812" s="52"/>
      <c r="C2812" s="145"/>
      <c r="D2812" s="91"/>
      <c r="E2812" s="59"/>
      <c r="F2812" s="59"/>
      <c r="I2812" s="28"/>
    </row>
    <row r="2813" spans="1:9" s="75" customFormat="1">
      <c r="A2813" s="52"/>
      <c r="C2813" s="145"/>
      <c r="D2813" s="91"/>
      <c r="E2813" s="59"/>
      <c r="F2813" s="59"/>
      <c r="I2813" s="28"/>
    </row>
    <row r="2814" spans="1:9" s="75" customFormat="1">
      <c r="A2814" s="52"/>
      <c r="C2814" s="145"/>
      <c r="D2814" s="91"/>
      <c r="E2814" s="59"/>
      <c r="F2814" s="59"/>
      <c r="I2814" s="28"/>
    </row>
    <row r="2815" spans="1:9" s="75" customFormat="1">
      <c r="A2815" s="52"/>
      <c r="C2815" s="145"/>
      <c r="D2815" s="91"/>
      <c r="E2815" s="59"/>
      <c r="F2815" s="59"/>
      <c r="I2815" s="28"/>
    </row>
    <row r="2816" spans="1:9" s="75" customFormat="1">
      <c r="A2816" s="52"/>
      <c r="C2816" s="145"/>
      <c r="D2816" s="91"/>
      <c r="E2816" s="59"/>
      <c r="F2816" s="59"/>
      <c r="I2816" s="28"/>
    </row>
    <row r="2817" spans="1:9" s="75" customFormat="1">
      <c r="A2817" s="52"/>
      <c r="C2817" s="145"/>
      <c r="D2817" s="91"/>
      <c r="E2817" s="59"/>
      <c r="F2817" s="59"/>
      <c r="I2817" s="28"/>
    </row>
    <row r="2818" spans="1:9" s="75" customFormat="1">
      <c r="A2818" s="52"/>
      <c r="C2818" s="145"/>
      <c r="D2818" s="91"/>
      <c r="E2818" s="59"/>
      <c r="F2818" s="59"/>
      <c r="I2818" s="28"/>
    </row>
    <row r="2819" spans="1:9" s="75" customFormat="1">
      <c r="A2819" s="52"/>
      <c r="C2819" s="145"/>
      <c r="D2819" s="91"/>
      <c r="E2819" s="59"/>
      <c r="F2819" s="59"/>
      <c r="I2819" s="28"/>
    </row>
    <row r="2820" spans="1:9" s="75" customFormat="1">
      <c r="A2820" s="52"/>
      <c r="C2820" s="145"/>
      <c r="D2820" s="91"/>
      <c r="E2820" s="59"/>
      <c r="F2820" s="59"/>
      <c r="I2820" s="28"/>
    </row>
    <row r="2821" spans="1:9" s="75" customFormat="1">
      <c r="A2821" s="52"/>
      <c r="C2821" s="145"/>
      <c r="D2821" s="91"/>
      <c r="E2821" s="59"/>
      <c r="F2821" s="59"/>
      <c r="I2821" s="28"/>
    </row>
    <row r="2822" spans="1:9" s="75" customFormat="1">
      <c r="A2822" s="52"/>
      <c r="C2822" s="145"/>
      <c r="D2822" s="91"/>
      <c r="E2822" s="59"/>
      <c r="F2822" s="59"/>
      <c r="I2822" s="28"/>
    </row>
    <row r="2823" spans="1:9" s="75" customFormat="1">
      <c r="A2823" s="52"/>
      <c r="C2823" s="145"/>
      <c r="D2823" s="91"/>
      <c r="E2823" s="59"/>
      <c r="F2823" s="59"/>
      <c r="I2823" s="28"/>
    </row>
    <row r="2824" spans="1:9" s="75" customFormat="1">
      <c r="A2824" s="52"/>
      <c r="C2824" s="145"/>
      <c r="D2824" s="91"/>
      <c r="E2824" s="59"/>
      <c r="F2824" s="59"/>
      <c r="I2824" s="28"/>
    </row>
    <row r="2825" spans="1:9" s="75" customFormat="1">
      <c r="A2825" s="52"/>
      <c r="C2825" s="145"/>
      <c r="D2825" s="91"/>
      <c r="E2825" s="59"/>
      <c r="F2825" s="59"/>
      <c r="I2825" s="28"/>
    </row>
    <row r="2826" spans="1:9" s="75" customFormat="1">
      <c r="A2826" s="52"/>
      <c r="C2826" s="145"/>
      <c r="D2826" s="91"/>
      <c r="E2826" s="59"/>
      <c r="F2826" s="59"/>
      <c r="I2826" s="28"/>
    </row>
    <row r="2827" spans="1:9" s="75" customFormat="1">
      <c r="A2827" s="52"/>
      <c r="C2827" s="145"/>
      <c r="D2827" s="91"/>
      <c r="E2827" s="59"/>
      <c r="F2827" s="59"/>
      <c r="I2827" s="28"/>
    </row>
    <row r="2828" spans="1:9" s="75" customFormat="1">
      <c r="A2828" s="52"/>
      <c r="C2828" s="145"/>
      <c r="D2828" s="91"/>
      <c r="E2828" s="59"/>
      <c r="F2828" s="59"/>
      <c r="I2828" s="28"/>
    </row>
    <row r="2829" spans="1:9" s="75" customFormat="1">
      <c r="A2829" s="52"/>
      <c r="C2829" s="145"/>
      <c r="D2829" s="91"/>
      <c r="E2829" s="59"/>
      <c r="F2829" s="59"/>
      <c r="I2829" s="28"/>
    </row>
    <row r="2830" spans="1:9" s="75" customFormat="1">
      <c r="A2830" s="52"/>
      <c r="C2830" s="145"/>
      <c r="D2830" s="91"/>
      <c r="E2830" s="59"/>
      <c r="F2830" s="59"/>
      <c r="I2830" s="28"/>
    </row>
    <row r="2831" spans="1:9" s="75" customFormat="1">
      <c r="A2831" s="52"/>
      <c r="C2831" s="145"/>
      <c r="D2831" s="91"/>
      <c r="E2831" s="59"/>
      <c r="F2831" s="59"/>
      <c r="I2831" s="28"/>
    </row>
    <row r="2832" spans="1:9" s="75" customFormat="1">
      <c r="A2832" s="52"/>
      <c r="C2832" s="145"/>
      <c r="D2832" s="91"/>
      <c r="E2832" s="59"/>
      <c r="F2832" s="59"/>
      <c r="I2832" s="28"/>
    </row>
    <row r="2833" spans="1:9" s="75" customFormat="1">
      <c r="A2833" s="52"/>
      <c r="C2833" s="145"/>
      <c r="D2833" s="91"/>
      <c r="E2833" s="59"/>
      <c r="F2833" s="59"/>
      <c r="I2833" s="28"/>
    </row>
    <row r="2834" spans="1:9" s="75" customFormat="1">
      <c r="A2834" s="52"/>
      <c r="C2834" s="145"/>
      <c r="D2834" s="91"/>
      <c r="E2834" s="59"/>
      <c r="F2834" s="59"/>
      <c r="I2834" s="28"/>
    </row>
    <row r="2835" spans="1:9" s="75" customFormat="1">
      <c r="A2835" s="52"/>
      <c r="C2835" s="145"/>
      <c r="D2835" s="91"/>
      <c r="E2835" s="59"/>
      <c r="F2835" s="59"/>
      <c r="I2835" s="28"/>
    </row>
    <row r="2836" spans="1:9" s="75" customFormat="1">
      <c r="A2836" s="52"/>
      <c r="C2836" s="145"/>
      <c r="D2836" s="91"/>
      <c r="E2836" s="59"/>
      <c r="F2836" s="59"/>
      <c r="I2836" s="28"/>
    </row>
    <row r="2837" spans="1:9" s="75" customFormat="1">
      <c r="A2837" s="52"/>
      <c r="C2837" s="145"/>
      <c r="D2837" s="91"/>
      <c r="E2837" s="59"/>
      <c r="F2837" s="59"/>
      <c r="I2837" s="28"/>
    </row>
    <row r="2838" spans="1:9" s="75" customFormat="1">
      <c r="A2838" s="52"/>
      <c r="C2838" s="145"/>
      <c r="D2838" s="91"/>
      <c r="E2838" s="59"/>
      <c r="F2838" s="59"/>
      <c r="I2838" s="28"/>
    </row>
    <row r="2839" spans="1:9" s="75" customFormat="1">
      <c r="A2839" s="52"/>
      <c r="C2839" s="145"/>
      <c r="D2839" s="91"/>
      <c r="E2839" s="59"/>
      <c r="F2839" s="59"/>
      <c r="I2839" s="28"/>
    </row>
    <row r="2840" spans="1:9" s="75" customFormat="1">
      <c r="A2840" s="52"/>
      <c r="C2840" s="145"/>
      <c r="D2840" s="91"/>
      <c r="E2840" s="59"/>
      <c r="F2840" s="59"/>
      <c r="I2840" s="28"/>
    </row>
    <row r="2841" spans="1:9" s="75" customFormat="1">
      <c r="A2841" s="52"/>
      <c r="C2841" s="145"/>
      <c r="D2841" s="91"/>
      <c r="E2841" s="59"/>
      <c r="F2841" s="59"/>
      <c r="I2841" s="28"/>
    </row>
    <row r="2842" spans="1:9" s="75" customFormat="1">
      <c r="A2842" s="52"/>
      <c r="C2842" s="145"/>
      <c r="D2842" s="91"/>
      <c r="E2842" s="59"/>
      <c r="F2842" s="59"/>
      <c r="I2842" s="28"/>
    </row>
    <row r="2843" spans="1:9" s="75" customFormat="1">
      <c r="A2843" s="52"/>
      <c r="C2843" s="145"/>
      <c r="D2843" s="91"/>
      <c r="E2843" s="59"/>
      <c r="F2843" s="59"/>
      <c r="I2843" s="28"/>
    </row>
    <row r="2844" spans="1:9" s="75" customFormat="1">
      <c r="A2844" s="52"/>
      <c r="C2844" s="145"/>
      <c r="D2844" s="91"/>
      <c r="E2844" s="59"/>
      <c r="F2844" s="59"/>
      <c r="I2844" s="28"/>
    </row>
    <row r="2845" spans="1:9" s="75" customFormat="1">
      <c r="A2845" s="52"/>
      <c r="C2845" s="145"/>
      <c r="D2845" s="91"/>
      <c r="E2845" s="59"/>
      <c r="F2845" s="59"/>
      <c r="I2845" s="28"/>
    </row>
    <row r="2846" spans="1:9" s="75" customFormat="1">
      <c r="A2846" s="52"/>
      <c r="C2846" s="145"/>
      <c r="D2846" s="91"/>
      <c r="E2846" s="59"/>
      <c r="F2846" s="59"/>
      <c r="I2846" s="28"/>
    </row>
    <row r="2847" spans="1:9" s="75" customFormat="1">
      <c r="A2847" s="52"/>
      <c r="C2847" s="145"/>
      <c r="D2847" s="91"/>
      <c r="E2847" s="59"/>
      <c r="F2847" s="59"/>
      <c r="I2847" s="28"/>
    </row>
    <row r="2848" spans="1:9" s="75" customFormat="1">
      <c r="A2848" s="52"/>
      <c r="C2848" s="145"/>
      <c r="D2848" s="91"/>
      <c r="E2848" s="59"/>
      <c r="F2848" s="59"/>
      <c r="I2848" s="28"/>
    </row>
    <row r="2849" spans="1:9" s="75" customFormat="1">
      <c r="A2849" s="52"/>
      <c r="C2849" s="145"/>
      <c r="D2849" s="91"/>
      <c r="E2849" s="59"/>
      <c r="F2849" s="59"/>
      <c r="I2849" s="28"/>
    </row>
    <row r="2850" spans="1:9" s="75" customFormat="1">
      <c r="A2850" s="52"/>
      <c r="C2850" s="145"/>
      <c r="D2850" s="91"/>
      <c r="E2850" s="59"/>
      <c r="F2850" s="59"/>
      <c r="I2850" s="28"/>
    </row>
    <row r="2851" spans="1:9" s="75" customFormat="1">
      <c r="A2851" s="52"/>
      <c r="C2851" s="145"/>
      <c r="D2851" s="91"/>
      <c r="E2851" s="59"/>
      <c r="F2851" s="59"/>
      <c r="I2851" s="28"/>
    </row>
    <row r="2852" spans="1:9" s="75" customFormat="1">
      <c r="A2852" s="52"/>
      <c r="C2852" s="145"/>
      <c r="D2852" s="91"/>
      <c r="E2852" s="59"/>
      <c r="F2852" s="59"/>
      <c r="I2852" s="28"/>
    </row>
    <row r="2853" spans="1:9" s="75" customFormat="1">
      <c r="A2853" s="52"/>
      <c r="C2853" s="145"/>
      <c r="D2853" s="91"/>
      <c r="E2853" s="59"/>
      <c r="F2853" s="59"/>
      <c r="I2853" s="28"/>
    </row>
    <row r="2854" spans="1:9" s="75" customFormat="1">
      <c r="A2854" s="52"/>
      <c r="C2854" s="145"/>
      <c r="D2854" s="91"/>
      <c r="E2854" s="59"/>
      <c r="F2854" s="59"/>
      <c r="I2854" s="28"/>
    </row>
    <row r="2855" spans="1:9" s="75" customFormat="1">
      <c r="A2855" s="52"/>
      <c r="C2855" s="145"/>
      <c r="D2855" s="91"/>
      <c r="E2855" s="59"/>
      <c r="F2855" s="59"/>
      <c r="I2855" s="28"/>
    </row>
    <row r="2856" spans="1:9" s="75" customFormat="1">
      <c r="A2856" s="52"/>
      <c r="C2856" s="145"/>
      <c r="D2856" s="91"/>
      <c r="E2856" s="59"/>
      <c r="F2856" s="59"/>
      <c r="I2856" s="28"/>
    </row>
    <row r="2857" spans="1:9" s="75" customFormat="1">
      <c r="A2857" s="52"/>
      <c r="C2857" s="145"/>
      <c r="D2857" s="91"/>
      <c r="E2857" s="59"/>
      <c r="F2857" s="59"/>
      <c r="I2857" s="28"/>
    </row>
    <row r="2858" spans="1:9" s="75" customFormat="1">
      <c r="A2858" s="52"/>
      <c r="C2858" s="145"/>
      <c r="D2858" s="91"/>
      <c r="E2858" s="59"/>
      <c r="F2858" s="59"/>
      <c r="I2858" s="28"/>
    </row>
    <row r="2859" spans="1:9" s="75" customFormat="1">
      <c r="A2859" s="52"/>
      <c r="C2859" s="145"/>
      <c r="D2859" s="91"/>
      <c r="E2859" s="59"/>
      <c r="F2859" s="59"/>
      <c r="I2859" s="28"/>
    </row>
    <row r="2860" spans="1:9" s="75" customFormat="1">
      <c r="A2860" s="52"/>
      <c r="C2860" s="145"/>
      <c r="D2860" s="91"/>
      <c r="E2860" s="59"/>
      <c r="F2860" s="59"/>
      <c r="I2860" s="28"/>
    </row>
    <row r="2861" spans="1:9" s="75" customFormat="1">
      <c r="A2861" s="52"/>
      <c r="C2861" s="145"/>
      <c r="D2861" s="91"/>
      <c r="E2861" s="59"/>
      <c r="F2861" s="59"/>
      <c r="I2861" s="28"/>
    </row>
    <row r="2862" spans="1:9" s="75" customFormat="1">
      <c r="A2862" s="52"/>
      <c r="C2862" s="145"/>
      <c r="D2862" s="91"/>
      <c r="E2862" s="59"/>
      <c r="F2862" s="59"/>
      <c r="I2862" s="28"/>
    </row>
    <row r="2863" spans="1:9" s="75" customFormat="1">
      <c r="A2863" s="52"/>
      <c r="C2863" s="145"/>
      <c r="D2863" s="91"/>
      <c r="E2863" s="59"/>
      <c r="F2863" s="59"/>
      <c r="I2863" s="28"/>
    </row>
    <row r="2864" spans="1:9" s="75" customFormat="1">
      <c r="A2864" s="52"/>
      <c r="C2864" s="145"/>
      <c r="D2864" s="91"/>
      <c r="E2864" s="59"/>
      <c r="F2864" s="59"/>
      <c r="I2864" s="28"/>
    </row>
    <row r="2865" spans="1:9" s="75" customFormat="1">
      <c r="A2865" s="52"/>
      <c r="C2865" s="145"/>
      <c r="D2865" s="91"/>
      <c r="E2865" s="59"/>
      <c r="F2865" s="59"/>
      <c r="I2865" s="28"/>
    </row>
    <row r="2866" spans="1:9" s="75" customFormat="1">
      <c r="A2866" s="52"/>
      <c r="C2866" s="145"/>
      <c r="D2866" s="91"/>
      <c r="E2866" s="59"/>
      <c r="F2866" s="59"/>
      <c r="I2866" s="28"/>
    </row>
    <row r="2867" spans="1:9" s="75" customFormat="1">
      <c r="A2867" s="52"/>
      <c r="C2867" s="145"/>
      <c r="D2867" s="91"/>
      <c r="E2867" s="59"/>
      <c r="F2867" s="59"/>
      <c r="I2867" s="28"/>
    </row>
    <row r="2868" spans="1:9" s="75" customFormat="1">
      <c r="A2868" s="52"/>
      <c r="C2868" s="145"/>
      <c r="D2868" s="91"/>
      <c r="E2868" s="59"/>
      <c r="F2868" s="59"/>
      <c r="I2868" s="28"/>
    </row>
    <row r="2869" spans="1:9" s="75" customFormat="1">
      <c r="A2869" s="52"/>
      <c r="C2869" s="145"/>
      <c r="D2869" s="91"/>
      <c r="E2869" s="59"/>
      <c r="F2869" s="59"/>
      <c r="I2869" s="28"/>
    </row>
    <row r="2870" spans="1:9" s="75" customFormat="1">
      <c r="A2870" s="52"/>
      <c r="C2870" s="145"/>
      <c r="D2870" s="91"/>
      <c r="E2870" s="59"/>
      <c r="F2870" s="59"/>
      <c r="I2870" s="28"/>
    </row>
    <row r="2871" spans="1:9" s="75" customFormat="1">
      <c r="A2871" s="52"/>
      <c r="C2871" s="145"/>
      <c r="D2871" s="91"/>
      <c r="E2871" s="59"/>
      <c r="F2871" s="59"/>
      <c r="I2871" s="28"/>
    </row>
    <row r="2872" spans="1:9" s="75" customFormat="1">
      <c r="A2872" s="52"/>
      <c r="C2872" s="145"/>
      <c r="D2872" s="91"/>
      <c r="E2872" s="59"/>
      <c r="F2872" s="59"/>
      <c r="I2872" s="28"/>
    </row>
    <row r="2873" spans="1:9" s="75" customFormat="1">
      <c r="A2873" s="52"/>
      <c r="C2873" s="145"/>
      <c r="D2873" s="91"/>
      <c r="E2873" s="59"/>
      <c r="F2873" s="59"/>
      <c r="I2873" s="28"/>
    </row>
    <row r="2874" spans="1:9" s="75" customFormat="1">
      <c r="A2874" s="52"/>
      <c r="C2874" s="145"/>
      <c r="D2874" s="91"/>
      <c r="E2874" s="59"/>
      <c r="F2874" s="59"/>
      <c r="I2874" s="28"/>
    </row>
    <row r="2875" spans="1:9" s="75" customFormat="1">
      <c r="A2875" s="52"/>
      <c r="C2875" s="145"/>
      <c r="D2875" s="91"/>
      <c r="E2875" s="59"/>
      <c r="F2875" s="59"/>
      <c r="I2875" s="28"/>
    </row>
    <row r="2876" spans="1:9" s="75" customFormat="1">
      <c r="A2876" s="52"/>
      <c r="C2876" s="145"/>
      <c r="D2876" s="91"/>
      <c r="E2876" s="59"/>
      <c r="F2876" s="59"/>
      <c r="I2876" s="28"/>
    </row>
    <row r="2877" spans="1:9" s="75" customFormat="1">
      <c r="A2877" s="52"/>
      <c r="C2877" s="145"/>
      <c r="D2877" s="91"/>
      <c r="E2877" s="59"/>
      <c r="F2877" s="59"/>
      <c r="I2877" s="28"/>
    </row>
    <row r="2878" spans="1:9" s="75" customFormat="1">
      <c r="A2878" s="52"/>
      <c r="C2878" s="145"/>
      <c r="D2878" s="91"/>
      <c r="E2878" s="59"/>
      <c r="F2878" s="59"/>
      <c r="I2878" s="28"/>
    </row>
    <row r="2879" spans="1:9" s="75" customFormat="1">
      <c r="A2879" s="52"/>
      <c r="C2879" s="145"/>
      <c r="D2879" s="91"/>
      <c r="E2879" s="59"/>
      <c r="F2879" s="59"/>
      <c r="I2879" s="28"/>
    </row>
    <row r="2880" spans="1:9" s="75" customFormat="1">
      <c r="A2880" s="52"/>
      <c r="C2880" s="145"/>
      <c r="D2880" s="91"/>
      <c r="E2880" s="59"/>
      <c r="F2880" s="59"/>
      <c r="I2880" s="28"/>
    </row>
    <row r="2881" spans="1:9" s="75" customFormat="1">
      <c r="A2881" s="52"/>
      <c r="C2881" s="145"/>
      <c r="D2881" s="91"/>
      <c r="E2881" s="59"/>
      <c r="F2881" s="59"/>
      <c r="I2881" s="28"/>
    </row>
    <row r="2882" spans="1:9" s="75" customFormat="1">
      <c r="A2882" s="52"/>
      <c r="C2882" s="145"/>
      <c r="D2882" s="91"/>
      <c r="E2882" s="59"/>
      <c r="F2882" s="59"/>
      <c r="I2882" s="28"/>
    </row>
    <row r="2883" spans="1:9" s="75" customFormat="1">
      <c r="A2883" s="52"/>
      <c r="C2883" s="145"/>
      <c r="D2883" s="91"/>
      <c r="E2883" s="59"/>
      <c r="F2883" s="59"/>
      <c r="I2883" s="28"/>
    </row>
    <row r="2884" spans="1:9" s="75" customFormat="1">
      <c r="A2884" s="52"/>
      <c r="C2884" s="145"/>
      <c r="D2884" s="91"/>
      <c r="E2884" s="59"/>
      <c r="F2884" s="59"/>
      <c r="I2884" s="28"/>
    </row>
    <row r="2885" spans="1:9" s="75" customFormat="1">
      <c r="A2885" s="52"/>
      <c r="C2885" s="145"/>
      <c r="D2885" s="91"/>
      <c r="E2885" s="59"/>
      <c r="F2885" s="59"/>
      <c r="I2885" s="28"/>
    </row>
    <row r="2886" spans="1:9" s="75" customFormat="1">
      <c r="A2886" s="52"/>
      <c r="C2886" s="145"/>
      <c r="D2886" s="91"/>
      <c r="E2886" s="59"/>
      <c r="F2886" s="59"/>
      <c r="I2886" s="28"/>
    </row>
    <row r="2887" spans="1:9" s="75" customFormat="1">
      <c r="A2887" s="52"/>
      <c r="C2887" s="145"/>
      <c r="D2887" s="91"/>
      <c r="E2887" s="59"/>
      <c r="F2887" s="59"/>
      <c r="I2887" s="28"/>
    </row>
    <row r="2888" spans="1:9" s="75" customFormat="1">
      <c r="A2888" s="52"/>
      <c r="C2888" s="145"/>
      <c r="D2888" s="91"/>
      <c r="E2888" s="59"/>
      <c r="F2888" s="59"/>
      <c r="I2888" s="28"/>
    </row>
    <row r="2889" spans="1:9" s="75" customFormat="1">
      <c r="A2889" s="52"/>
      <c r="C2889" s="145"/>
      <c r="D2889" s="91"/>
      <c r="E2889" s="59"/>
      <c r="F2889" s="59"/>
      <c r="I2889" s="28"/>
    </row>
    <row r="2890" spans="1:9" s="75" customFormat="1">
      <c r="A2890" s="52"/>
      <c r="C2890" s="145"/>
      <c r="D2890" s="91"/>
      <c r="E2890" s="59"/>
      <c r="F2890" s="59"/>
      <c r="I2890" s="28"/>
    </row>
    <row r="2891" spans="1:9" s="75" customFormat="1">
      <c r="A2891" s="52"/>
      <c r="C2891" s="145"/>
      <c r="D2891" s="91"/>
      <c r="E2891" s="59"/>
      <c r="F2891" s="59"/>
      <c r="I2891" s="28"/>
    </row>
    <row r="2892" spans="1:9" s="75" customFormat="1">
      <c r="A2892" s="52"/>
      <c r="C2892" s="145"/>
      <c r="D2892" s="91"/>
      <c r="E2892" s="59"/>
      <c r="F2892" s="59"/>
      <c r="I2892" s="28"/>
    </row>
    <row r="2893" spans="1:9" s="75" customFormat="1">
      <c r="A2893" s="52"/>
      <c r="C2893" s="145"/>
      <c r="D2893" s="91"/>
      <c r="E2893" s="59"/>
      <c r="F2893" s="59"/>
      <c r="I2893" s="28"/>
    </row>
    <row r="2894" spans="1:9" s="75" customFormat="1">
      <c r="A2894" s="52"/>
      <c r="C2894" s="145"/>
      <c r="D2894" s="91"/>
      <c r="E2894" s="59"/>
      <c r="F2894" s="59"/>
      <c r="I2894" s="28"/>
    </row>
    <row r="2895" spans="1:9" s="75" customFormat="1">
      <c r="A2895" s="52"/>
      <c r="C2895" s="145"/>
      <c r="D2895" s="91"/>
      <c r="E2895" s="59"/>
      <c r="F2895" s="59"/>
      <c r="I2895" s="28"/>
    </row>
    <row r="2896" spans="1:9" s="75" customFormat="1">
      <c r="A2896" s="52"/>
      <c r="C2896" s="145"/>
      <c r="D2896" s="91"/>
      <c r="E2896" s="59"/>
      <c r="F2896" s="59"/>
      <c r="I2896" s="28"/>
    </row>
    <row r="2897" spans="1:9" s="75" customFormat="1">
      <c r="A2897" s="52"/>
      <c r="C2897" s="145"/>
      <c r="D2897" s="91"/>
      <c r="E2897" s="59"/>
      <c r="F2897" s="59"/>
      <c r="I2897" s="28"/>
    </row>
    <row r="2898" spans="1:9" s="75" customFormat="1">
      <c r="A2898" s="52"/>
      <c r="C2898" s="145"/>
      <c r="D2898" s="91"/>
      <c r="E2898" s="59"/>
      <c r="F2898" s="59"/>
      <c r="I2898" s="28"/>
    </row>
    <row r="2899" spans="1:9" s="75" customFormat="1">
      <c r="A2899" s="52"/>
      <c r="C2899" s="145"/>
      <c r="D2899" s="91"/>
      <c r="E2899" s="59"/>
      <c r="F2899" s="59"/>
      <c r="I2899" s="28"/>
    </row>
    <row r="2900" spans="1:9" s="75" customFormat="1">
      <c r="A2900" s="52"/>
      <c r="C2900" s="145"/>
      <c r="D2900" s="91"/>
      <c r="E2900" s="59"/>
      <c r="F2900" s="59"/>
      <c r="I2900" s="28"/>
    </row>
    <row r="2901" spans="1:9" s="75" customFormat="1">
      <c r="A2901" s="52"/>
      <c r="C2901" s="145"/>
      <c r="D2901" s="91"/>
      <c r="E2901" s="59"/>
      <c r="F2901" s="59"/>
      <c r="I2901" s="28"/>
    </row>
    <row r="2902" spans="1:9" s="75" customFormat="1">
      <c r="A2902" s="52"/>
      <c r="C2902" s="145"/>
      <c r="D2902" s="91"/>
      <c r="E2902" s="59"/>
      <c r="F2902" s="59"/>
      <c r="I2902" s="28"/>
    </row>
    <row r="2903" spans="1:9" s="75" customFormat="1">
      <c r="A2903" s="52"/>
      <c r="C2903" s="145"/>
      <c r="D2903" s="91"/>
      <c r="E2903" s="59"/>
      <c r="F2903" s="59"/>
      <c r="I2903" s="28"/>
    </row>
    <row r="2904" spans="1:9" s="75" customFormat="1">
      <c r="A2904" s="52"/>
      <c r="C2904" s="145"/>
      <c r="D2904" s="91"/>
      <c r="E2904" s="59"/>
      <c r="F2904" s="59"/>
      <c r="I2904" s="28"/>
    </row>
    <row r="2905" spans="1:9" s="75" customFormat="1">
      <c r="A2905" s="52"/>
      <c r="C2905" s="145"/>
      <c r="D2905" s="91"/>
      <c r="E2905" s="59"/>
      <c r="F2905" s="59"/>
      <c r="I2905" s="28"/>
    </row>
    <row r="2906" spans="1:9" s="75" customFormat="1">
      <c r="A2906" s="52"/>
      <c r="C2906" s="145"/>
      <c r="D2906" s="91"/>
      <c r="E2906" s="59"/>
      <c r="F2906" s="59"/>
      <c r="I2906" s="28"/>
    </row>
    <row r="2907" spans="1:9" s="75" customFormat="1">
      <c r="A2907" s="52"/>
      <c r="C2907" s="145"/>
      <c r="D2907" s="91"/>
      <c r="E2907" s="59"/>
      <c r="F2907" s="59"/>
      <c r="I2907" s="28"/>
    </row>
    <row r="2908" spans="1:9" s="75" customFormat="1">
      <c r="A2908" s="52"/>
      <c r="C2908" s="145"/>
      <c r="D2908" s="91"/>
      <c r="E2908" s="59"/>
      <c r="F2908" s="59"/>
      <c r="I2908" s="28"/>
    </row>
    <row r="2909" spans="1:9" s="75" customFormat="1">
      <c r="A2909" s="52"/>
      <c r="C2909" s="145"/>
      <c r="D2909" s="91"/>
      <c r="E2909" s="59"/>
      <c r="F2909" s="59"/>
      <c r="I2909" s="28"/>
    </row>
    <row r="2910" spans="1:9" s="75" customFormat="1">
      <c r="A2910" s="52"/>
      <c r="C2910" s="145"/>
      <c r="D2910" s="91"/>
      <c r="E2910" s="59"/>
      <c r="F2910" s="59"/>
      <c r="I2910" s="28"/>
    </row>
    <row r="2911" spans="1:9" s="75" customFormat="1">
      <c r="A2911" s="52"/>
      <c r="C2911" s="145"/>
      <c r="D2911" s="91"/>
      <c r="E2911" s="59"/>
      <c r="F2911" s="59"/>
      <c r="I2911" s="28"/>
    </row>
    <row r="2912" spans="1:9" s="75" customFormat="1">
      <c r="A2912" s="52"/>
      <c r="C2912" s="145"/>
      <c r="D2912" s="91"/>
      <c r="E2912" s="59"/>
      <c r="F2912" s="59"/>
      <c r="I2912" s="28"/>
    </row>
    <row r="2913" spans="1:9" s="75" customFormat="1">
      <c r="A2913" s="52"/>
      <c r="C2913" s="145"/>
      <c r="D2913" s="91"/>
      <c r="E2913" s="59"/>
      <c r="F2913" s="59"/>
      <c r="I2913" s="28"/>
    </row>
    <row r="2914" spans="1:9" s="75" customFormat="1">
      <c r="A2914" s="52"/>
      <c r="C2914" s="145"/>
      <c r="D2914" s="91"/>
      <c r="E2914" s="59"/>
      <c r="F2914" s="59"/>
      <c r="I2914" s="28"/>
    </row>
    <row r="2915" spans="1:9" s="75" customFormat="1">
      <c r="A2915" s="52"/>
      <c r="C2915" s="145"/>
      <c r="D2915" s="91"/>
      <c r="E2915" s="59"/>
      <c r="F2915" s="59"/>
      <c r="I2915" s="28"/>
    </row>
    <row r="2916" spans="1:9" s="75" customFormat="1">
      <c r="A2916" s="52"/>
      <c r="C2916" s="145"/>
      <c r="D2916" s="91"/>
      <c r="E2916" s="59"/>
      <c r="F2916" s="59"/>
      <c r="I2916" s="28"/>
    </row>
    <row r="2917" spans="1:9" s="75" customFormat="1">
      <c r="A2917" s="52"/>
      <c r="C2917" s="145"/>
      <c r="D2917" s="91"/>
      <c r="E2917" s="59"/>
      <c r="F2917" s="59"/>
      <c r="I2917" s="28"/>
    </row>
    <row r="2918" spans="1:9" s="75" customFormat="1">
      <c r="A2918" s="52"/>
      <c r="C2918" s="145"/>
      <c r="D2918" s="91"/>
      <c r="E2918" s="59"/>
      <c r="F2918" s="59"/>
      <c r="I2918" s="28"/>
    </row>
    <row r="2919" spans="1:9" s="75" customFormat="1">
      <c r="A2919" s="52"/>
      <c r="C2919" s="145"/>
      <c r="D2919" s="91"/>
      <c r="E2919" s="59"/>
      <c r="F2919" s="59"/>
      <c r="I2919" s="28"/>
    </row>
    <row r="2920" spans="1:9" s="75" customFormat="1">
      <c r="A2920" s="52"/>
      <c r="C2920" s="145"/>
      <c r="D2920" s="91"/>
      <c r="E2920" s="59"/>
      <c r="F2920" s="59"/>
      <c r="I2920" s="28"/>
    </row>
    <row r="2921" spans="1:9" s="75" customFormat="1">
      <c r="A2921" s="52"/>
      <c r="C2921" s="145"/>
      <c r="D2921" s="91"/>
      <c r="E2921" s="59"/>
      <c r="F2921" s="59"/>
      <c r="I2921" s="28"/>
    </row>
    <row r="2922" spans="1:9" s="75" customFormat="1">
      <c r="A2922" s="52"/>
      <c r="C2922" s="145"/>
      <c r="D2922" s="91"/>
      <c r="E2922" s="59"/>
      <c r="F2922" s="59"/>
      <c r="I2922" s="28"/>
    </row>
    <row r="2923" spans="1:9" s="75" customFormat="1">
      <c r="A2923" s="52"/>
      <c r="C2923" s="145"/>
      <c r="D2923" s="91"/>
      <c r="E2923" s="59"/>
      <c r="F2923" s="59"/>
      <c r="I2923" s="28"/>
    </row>
    <row r="2924" spans="1:9" s="75" customFormat="1">
      <c r="A2924" s="52"/>
      <c r="C2924" s="145"/>
      <c r="D2924" s="91"/>
      <c r="E2924" s="59"/>
      <c r="F2924" s="59"/>
      <c r="I2924" s="28"/>
    </row>
    <row r="2925" spans="1:9" s="75" customFormat="1">
      <c r="A2925" s="52"/>
      <c r="C2925" s="145"/>
      <c r="D2925" s="91"/>
      <c r="E2925" s="59"/>
      <c r="F2925" s="59"/>
      <c r="I2925" s="28"/>
    </row>
    <row r="2926" spans="1:9" s="75" customFormat="1">
      <c r="A2926" s="52"/>
      <c r="C2926" s="145"/>
      <c r="D2926" s="91"/>
      <c r="E2926" s="59"/>
      <c r="F2926" s="59"/>
      <c r="I2926" s="28"/>
    </row>
    <row r="2927" spans="1:9" s="75" customFormat="1">
      <c r="A2927" s="52"/>
      <c r="C2927" s="145"/>
      <c r="D2927" s="91"/>
      <c r="E2927" s="59"/>
      <c r="F2927" s="59"/>
      <c r="I2927" s="28"/>
    </row>
    <row r="2928" spans="1:9" s="75" customFormat="1">
      <c r="A2928" s="52"/>
      <c r="C2928" s="145"/>
      <c r="D2928" s="91"/>
      <c r="E2928" s="59"/>
      <c r="F2928" s="59"/>
      <c r="I2928" s="28"/>
    </row>
    <row r="2929" spans="1:9" s="75" customFormat="1">
      <c r="A2929" s="52"/>
      <c r="C2929" s="145"/>
      <c r="D2929" s="91"/>
      <c r="E2929" s="59"/>
      <c r="F2929" s="59"/>
      <c r="I2929" s="28"/>
    </row>
    <row r="2930" spans="1:9" s="75" customFormat="1">
      <c r="A2930" s="52"/>
      <c r="C2930" s="145"/>
      <c r="D2930" s="91"/>
      <c r="E2930" s="59"/>
      <c r="F2930" s="59"/>
      <c r="I2930" s="28"/>
    </row>
    <row r="2931" spans="1:9" s="75" customFormat="1">
      <c r="A2931" s="52"/>
      <c r="C2931" s="145"/>
      <c r="D2931" s="91"/>
      <c r="E2931" s="59"/>
      <c r="F2931" s="59"/>
      <c r="I2931" s="28"/>
    </row>
    <row r="2932" spans="1:9" s="75" customFormat="1">
      <c r="A2932" s="52"/>
      <c r="C2932" s="145"/>
      <c r="D2932" s="91"/>
      <c r="E2932" s="59"/>
      <c r="F2932" s="59"/>
      <c r="I2932" s="28"/>
    </row>
    <row r="2933" spans="1:9" s="75" customFormat="1">
      <c r="A2933" s="52"/>
      <c r="C2933" s="145"/>
      <c r="D2933" s="91"/>
      <c r="E2933" s="59"/>
      <c r="F2933" s="59"/>
      <c r="I2933" s="28"/>
    </row>
    <row r="2934" spans="1:9" s="75" customFormat="1">
      <c r="A2934" s="52"/>
      <c r="C2934" s="145"/>
      <c r="D2934" s="91"/>
      <c r="E2934" s="59"/>
      <c r="F2934" s="59"/>
      <c r="I2934" s="28"/>
    </row>
    <row r="2935" spans="1:9" s="75" customFormat="1">
      <c r="A2935" s="52"/>
      <c r="C2935" s="145"/>
      <c r="D2935" s="91"/>
      <c r="E2935" s="59"/>
      <c r="F2935" s="59"/>
      <c r="I2935" s="28"/>
    </row>
    <row r="2936" spans="1:9" s="75" customFormat="1">
      <c r="A2936" s="52"/>
      <c r="C2936" s="145"/>
      <c r="D2936" s="91"/>
      <c r="E2936" s="59"/>
      <c r="F2936" s="59"/>
      <c r="I2936" s="28"/>
    </row>
    <row r="2937" spans="1:9" s="75" customFormat="1">
      <c r="A2937" s="52"/>
      <c r="C2937" s="145"/>
      <c r="D2937" s="91"/>
      <c r="E2937" s="59"/>
      <c r="F2937" s="59"/>
      <c r="I2937" s="28"/>
    </row>
    <row r="2938" spans="1:9" s="75" customFormat="1">
      <c r="A2938" s="52"/>
      <c r="C2938" s="145"/>
      <c r="D2938" s="91"/>
      <c r="E2938" s="59"/>
      <c r="F2938" s="59"/>
      <c r="I2938" s="28"/>
    </row>
    <row r="2939" spans="1:9" s="75" customFormat="1">
      <c r="A2939" s="52"/>
      <c r="C2939" s="145"/>
      <c r="D2939" s="91"/>
      <c r="E2939" s="59"/>
      <c r="F2939" s="59"/>
      <c r="I2939" s="28"/>
    </row>
    <row r="2940" spans="1:9" s="75" customFormat="1">
      <c r="A2940" s="52"/>
      <c r="C2940" s="145"/>
      <c r="D2940" s="91"/>
      <c r="E2940" s="59"/>
      <c r="F2940" s="59"/>
      <c r="I2940" s="28"/>
    </row>
    <row r="2941" spans="1:9" s="75" customFormat="1">
      <c r="A2941" s="52"/>
      <c r="C2941" s="145"/>
      <c r="D2941" s="91"/>
      <c r="E2941" s="59"/>
      <c r="F2941" s="59"/>
      <c r="I2941" s="28"/>
    </row>
    <row r="2942" spans="1:9" s="75" customFormat="1">
      <c r="A2942" s="52"/>
      <c r="C2942" s="145"/>
      <c r="D2942" s="91"/>
      <c r="E2942" s="59"/>
      <c r="F2942" s="59"/>
      <c r="I2942" s="28"/>
    </row>
    <row r="2943" spans="1:9" s="75" customFormat="1">
      <c r="A2943" s="52"/>
      <c r="C2943" s="145"/>
      <c r="D2943" s="91"/>
      <c r="E2943" s="59"/>
      <c r="F2943" s="59"/>
      <c r="I2943" s="28"/>
    </row>
    <row r="2944" spans="1:9" s="75" customFormat="1">
      <c r="A2944" s="52"/>
      <c r="C2944" s="145"/>
      <c r="D2944" s="91"/>
      <c r="E2944" s="59"/>
      <c r="F2944" s="59"/>
      <c r="I2944" s="28"/>
    </row>
    <row r="2945" spans="1:9" s="75" customFormat="1">
      <c r="A2945" s="52"/>
      <c r="C2945" s="145"/>
      <c r="D2945" s="91"/>
      <c r="E2945" s="59"/>
      <c r="F2945" s="59"/>
      <c r="I2945" s="28"/>
    </row>
    <row r="2946" spans="1:9" s="75" customFormat="1">
      <c r="A2946" s="52"/>
      <c r="C2946" s="145"/>
      <c r="D2946" s="91"/>
      <c r="E2946" s="59"/>
      <c r="F2946" s="59"/>
      <c r="I2946" s="28"/>
    </row>
    <row r="2947" spans="1:9" s="75" customFormat="1">
      <c r="A2947" s="52"/>
      <c r="C2947" s="145"/>
      <c r="D2947" s="91"/>
      <c r="E2947" s="59"/>
      <c r="F2947" s="59"/>
      <c r="I2947" s="28"/>
    </row>
    <row r="2948" spans="1:9" s="75" customFormat="1">
      <c r="A2948" s="52"/>
      <c r="C2948" s="145"/>
      <c r="D2948" s="91"/>
      <c r="E2948" s="59"/>
      <c r="F2948" s="59"/>
      <c r="I2948" s="28"/>
    </row>
    <row r="2949" spans="1:9" s="75" customFormat="1">
      <c r="A2949" s="52"/>
      <c r="C2949" s="145"/>
      <c r="D2949" s="91"/>
      <c r="E2949" s="59"/>
      <c r="F2949" s="59"/>
      <c r="I2949" s="28"/>
    </row>
    <row r="2950" spans="1:9" s="75" customFormat="1">
      <c r="A2950" s="52"/>
      <c r="C2950" s="145"/>
      <c r="D2950" s="91"/>
      <c r="E2950" s="59"/>
      <c r="F2950" s="59"/>
      <c r="I2950" s="28"/>
    </row>
    <row r="2951" spans="1:9" s="75" customFormat="1">
      <c r="A2951" s="52"/>
      <c r="C2951" s="145"/>
      <c r="D2951" s="91"/>
      <c r="E2951" s="59"/>
      <c r="F2951" s="59"/>
      <c r="I2951" s="28"/>
    </row>
    <row r="2952" spans="1:9" s="75" customFormat="1">
      <c r="A2952" s="52"/>
      <c r="C2952" s="145"/>
      <c r="D2952" s="91"/>
      <c r="E2952" s="59"/>
      <c r="F2952" s="59"/>
      <c r="I2952" s="28"/>
    </row>
    <row r="2953" spans="1:9" s="75" customFormat="1">
      <c r="A2953" s="52"/>
      <c r="C2953" s="145"/>
      <c r="D2953" s="91"/>
      <c r="E2953" s="59"/>
      <c r="F2953" s="59"/>
      <c r="I2953" s="28"/>
    </row>
    <row r="2954" spans="1:9" s="75" customFormat="1">
      <c r="A2954" s="52"/>
      <c r="C2954" s="145"/>
      <c r="D2954" s="91"/>
      <c r="E2954" s="59"/>
      <c r="F2954" s="59"/>
      <c r="I2954" s="28"/>
    </row>
    <row r="2955" spans="1:9" s="75" customFormat="1">
      <c r="A2955" s="52"/>
      <c r="C2955" s="145"/>
      <c r="D2955" s="91"/>
      <c r="E2955" s="59"/>
      <c r="F2955" s="59"/>
      <c r="I2955" s="28"/>
    </row>
    <row r="2956" spans="1:9" s="75" customFormat="1">
      <c r="A2956" s="52"/>
      <c r="C2956" s="145"/>
      <c r="D2956" s="91"/>
      <c r="E2956" s="59"/>
      <c r="F2956" s="59"/>
      <c r="I2956" s="28"/>
    </row>
    <row r="2957" spans="1:9" s="75" customFormat="1">
      <c r="A2957" s="52"/>
      <c r="C2957" s="145"/>
      <c r="D2957" s="91"/>
      <c r="E2957" s="59"/>
      <c r="F2957" s="59"/>
      <c r="I2957" s="28"/>
    </row>
    <row r="2958" spans="1:9" s="75" customFormat="1">
      <c r="A2958" s="52"/>
      <c r="C2958" s="145"/>
      <c r="D2958" s="91"/>
      <c r="E2958" s="59"/>
      <c r="F2958" s="59"/>
      <c r="I2958" s="28"/>
    </row>
    <row r="2959" spans="1:9" s="75" customFormat="1">
      <c r="A2959" s="52"/>
      <c r="C2959" s="145"/>
      <c r="D2959" s="91"/>
      <c r="E2959" s="59"/>
      <c r="F2959" s="59"/>
      <c r="I2959" s="28"/>
    </row>
    <row r="2960" spans="1:9" s="75" customFormat="1">
      <c r="A2960" s="52"/>
      <c r="C2960" s="145"/>
      <c r="D2960" s="91"/>
      <c r="E2960" s="59"/>
      <c r="F2960" s="59"/>
      <c r="I2960" s="28"/>
    </row>
    <row r="2961" spans="1:9" s="75" customFormat="1">
      <c r="A2961" s="52"/>
      <c r="C2961" s="145"/>
      <c r="D2961" s="91"/>
      <c r="E2961" s="59"/>
      <c r="F2961" s="59"/>
      <c r="I2961" s="28"/>
    </row>
    <row r="2962" spans="1:9" s="75" customFormat="1">
      <c r="A2962" s="52"/>
      <c r="C2962" s="145"/>
      <c r="D2962" s="91"/>
      <c r="E2962" s="59"/>
      <c r="F2962" s="59"/>
      <c r="I2962" s="28"/>
    </row>
    <row r="2963" spans="1:9" s="75" customFormat="1">
      <c r="A2963" s="52"/>
      <c r="C2963" s="145"/>
      <c r="D2963" s="91"/>
      <c r="E2963" s="59"/>
      <c r="F2963" s="59"/>
      <c r="I2963" s="28"/>
    </row>
    <row r="2964" spans="1:9" s="75" customFormat="1">
      <c r="A2964" s="52"/>
      <c r="C2964" s="145"/>
      <c r="D2964" s="91"/>
      <c r="E2964" s="59"/>
      <c r="F2964" s="59"/>
      <c r="I2964" s="28"/>
    </row>
    <row r="2965" spans="1:9" s="75" customFormat="1">
      <c r="A2965" s="52"/>
      <c r="C2965" s="145"/>
      <c r="D2965" s="91"/>
      <c r="E2965" s="59"/>
      <c r="F2965" s="59"/>
      <c r="I2965" s="28"/>
    </row>
    <row r="2966" spans="1:9" s="75" customFormat="1">
      <c r="A2966" s="52"/>
      <c r="C2966" s="145"/>
      <c r="D2966" s="91"/>
      <c r="E2966" s="59"/>
      <c r="F2966" s="59"/>
      <c r="I2966" s="28"/>
    </row>
    <row r="2967" spans="1:9" s="75" customFormat="1">
      <c r="A2967" s="52"/>
      <c r="C2967" s="145"/>
      <c r="D2967" s="91"/>
      <c r="E2967" s="59"/>
      <c r="F2967" s="59"/>
      <c r="I2967" s="28"/>
    </row>
    <row r="2968" spans="1:9" s="75" customFormat="1">
      <c r="A2968" s="52"/>
      <c r="C2968" s="145"/>
      <c r="D2968" s="91"/>
      <c r="E2968" s="59"/>
      <c r="F2968" s="59"/>
      <c r="I2968" s="28"/>
    </row>
    <row r="2969" spans="1:9" s="75" customFormat="1">
      <c r="A2969" s="52"/>
      <c r="C2969" s="145"/>
      <c r="D2969" s="91"/>
      <c r="E2969" s="59"/>
      <c r="F2969" s="59"/>
      <c r="I2969" s="28"/>
    </row>
    <row r="2970" spans="1:9" s="75" customFormat="1">
      <c r="A2970" s="52"/>
      <c r="C2970" s="145"/>
      <c r="D2970" s="91"/>
      <c r="E2970" s="59"/>
      <c r="F2970" s="59"/>
      <c r="I2970" s="28"/>
    </row>
    <row r="2971" spans="1:9" s="75" customFormat="1">
      <c r="A2971" s="52"/>
      <c r="C2971" s="145"/>
      <c r="D2971" s="91"/>
      <c r="E2971" s="59"/>
      <c r="F2971" s="59"/>
      <c r="I2971" s="28"/>
    </row>
    <row r="2972" spans="1:9" s="75" customFormat="1">
      <c r="A2972" s="52"/>
      <c r="C2972" s="145"/>
      <c r="D2972" s="91"/>
      <c r="E2972" s="59"/>
      <c r="F2972" s="59"/>
      <c r="I2972" s="28"/>
    </row>
    <row r="2973" spans="1:9" s="75" customFormat="1">
      <c r="A2973" s="52"/>
      <c r="C2973" s="145"/>
      <c r="D2973" s="91"/>
      <c r="E2973" s="59"/>
      <c r="F2973" s="59"/>
      <c r="I2973" s="28"/>
    </row>
    <row r="2974" spans="1:9" s="75" customFormat="1">
      <c r="A2974" s="52"/>
      <c r="C2974" s="145"/>
      <c r="D2974" s="91"/>
      <c r="E2974" s="59"/>
      <c r="F2974" s="59"/>
      <c r="I2974" s="28"/>
    </row>
    <row r="2975" spans="1:9" s="75" customFormat="1">
      <c r="A2975" s="52"/>
      <c r="C2975" s="145"/>
      <c r="D2975" s="91"/>
      <c r="E2975" s="59"/>
      <c r="F2975" s="59"/>
      <c r="I2975" s="28"/>
    </row>
    <row r="2976" spans="1:9" s="75" customFormat="1">
      <c r="A2976" s="52"/>
      <c r="C2976" s="145"/>
      <c r="D2976" s="91"/>
      <c r="E2976" s="59"/>
      <c r="F2976" s="59"/>
      <c r="I2976" s="28"/>
    </row>
    <row r="2977" spans="1:9" s="75" customFormat="1">
      <c r="A2977" s="52"/>
      <c r="C2977" s="145"/>
      <c r="D2977" s="91"/>
      <c r="E2977" s="59"/>
      <c r="F2977" s="59"/>
      <c r="I2977" s="28"/>
    </row>
    <row r="2978" spans="1:9" s="75" customFormat="1">
      <c r="A2978" s="52"/>
      <c r="C2978" s="145"/>
      <c r="D2978" s="91"/>
      <c r="E2978" s="59"/>
      <c r="F2978" s="59"/>
      <c r="I2978" s="28"/>
    </row>
    <row r="2979" spans="1:9" s="75" customFormat="1">
      <c r="A2979" s="52"/>
      <c r="C2979" s="145"/>
      <c r="D2979" s="91"/>
      <c r="E2979" s="59"/>
      <c r="F2979" s="59"/>
      <c r="I2979" s="28"/>
    </row>
    <row r="2980" spans="1:9" s="75" customFormat="1">
      <c r="A2980" s="52"/>
      <c r="C2980" s="145"/>
      <c r="D2980" s="91"/>
      <c r="E2980" s="59"/>
      <c r="F2980" s="59"/>
      <c r="I2980" s="28"/>
    </row>
    <row r="2981" spans="1:9" s="75" customFormat="1">
      <c r="A2981" s="52"/>
      <c r="C2981" s="145"/>
      <c r="D2981" s="91"/>
      <c r="E2981" s="59"/>
      <c r="F2981" s="59"/>
      <c r="I2981" s="28"/>
    </row>
    <row r="2982" spans="1:9" s="75" customFormat="1">
      <c r="A2982" s="52"/>
      <c r="C2982" s="145"/>
      <c r="D2982" s="91"/>
      <c r="E2982" s="59"/>
      <c r="F2982" s="59"/>
      <c r="I2982" s="28"/>
    </row>
    <row r="2983" spans="1:9" s="75" customFormat="1">
      <c r="A2983" s="52"/>
      <c r="C2983" s="145"/>
      <c r="D2983" s="91"/>
      <c r="E2983" s="59"/>
      <c r="F2983" s="59"/>
      <c r="I2983" s="28"/>
    </row>
    <row r="2984" spans="1:9" s="75" customFormat="1">
      <c r="A2984" s="52"/>
      <c r="C2984" s="145"/>
      <c r="D2984" s="91"/>
      <c r="E2984" s="59"/>
      <c r="F2984" s="59"/>
      <c r="I2984" s="28"/>
    </row>
    <row r="2985" spans="1:9" s="75" customFormat="1">
      <c r="A2985" s="52"/>
      <c r="C2985" s="145"/>
      <c r="D2985" s="91"/>
      <c r="E2985" s="59"/>
      <c r="F2985" s="59"/>
      <c r="I2985" s="28"/>
    </row>
    <row r="2986" spans="1:9" s="75" customFormat="1">
      <c r="A2986" s="52"/>
      <c r="C2986" s="145"/>
      <c r="D2986" s="91"/>
      <c r="E2986" s="59"/>
      <c r="F2986" s="59"/>
      <c r="I2986" s="28"/>
    </row>
    <row r="2987" spans="1:9" s="75" customFormat="1">
      <c r="A2987" s="52"/>
      <c r="C2987" s="145"/>
      <c r="D2987" s="91"/>
      <c r="E2987" s="59"/>
      <c r="F2987" s="59"/>
      <c r="I2987" s="28"/>
    </row>
    <row r="2988" spans="1:9" s="75" customFormat="1">
      <c r="A2988" s="52"/>
      <c r="C2988" s="145"/>
      <c r="D2988" s="91"/>
      <c r="E2988" s="59"/>
      <c r="F2988" s="59"/>
      <c r="I2988" s="28"/>
    </row>
    <row r="2989" spans="1:9" s="75" customFormat="1">
      <c r="A2989" s="52"/>
      <c r="C2989" s="145"/>
      <c r="D2989" s="91"/>
      <c r="E2989" s="59"/>
      <c r="F2989" s="59"/>
      <c r="I2989" s="28"/>
    </row>
    <row r="2990" spans="1:9" s="75" customFormat="1">
      <c r="A2990" s="52"/>
      <c r="C2990" s="145"/>
      <c r="D2990" s="91"/>
      <c r="E2990" s="59"/>
      <c r="F2990" s="59"/>
      <c r="I2990" s="28"/>
    </row>
    <row r="2991" spans="1:9" s="75" customFormat="1">
      <c r="A2991" s="52"/>
      <c r="C2991" s="145"/>
      <c r="D2991" s="91"/>
      <c r="E2991" s="59"/>
      <c r="F2991" s="59"/>
      <c r="I2991" s="28"/>
    </row>
    <row r="2992" spans="1:9" s="75" customFormat="1">
      <c r="A2992" s="52"/>
      <c r="C2992" s="145"/>
      <c r="D2992" s="91"/>
      <c r="E2992" s="59"/>
      <c r="F2992" s="59"/>
      <c r="I2992" s="28"/>
    </row>
    <row r="2993" spans="1:9" s="75" customFormat="1">
      <c r="A2993" s="52"/>
      <c r="C2993" s="145"/>
      <c r="D2993" s="91"/>
      <c r="E2993" s="59"/>
      <c r="F2993" s="59"/>
      <c r="I2993" s="28"/>
    </row>
    <row r="2994" spans="1:9" s="75" customFormat="1">
      <c r="A2994" s="52"/>
      <c r="C2994" s="145"/>
      <c r="D2994" s="91"/>
      <c r="E2994" s="59"/>
      <c r="F2994" s="59"/>
      <c r="I2994" s="28"/>
    </row>
    <row r="2995" spans="1:9" s="75" customFormat="1">
      <c r="A2995" s="52"/>
      <c r="C2995" s="145"/>
      <c r="D2995" s="91"/>
      <c r="E2995" s="59"/>
      <c r="F2995" s="59"/>
      <c r="I2995" s="28"/>
    </row>
    <row r="2996" spans="1:9" s="75" customFormat="1">
      <c r="A2996" s="52"/>
      <c r="C2996" s="145"/>
      <c r="D2996" s="91"/>
      <c r="E2996" s="59"/>
      <c r="F2996" s="59"/>
      <c r="I2996" s="28"/>
    </row>
    <row r="2997" spans="1:9" s="75" customFormat="1">
      <c r="A2997" s="52"/>
      <c r="C2997" s="145"/>
      <c r="D2997" s="91"/>
      <c r="E2997" s="59"/>
      <c r="F2997" s="59"/>
      <c r="I2997" s="28"/>
    </row>
    <row r="2998" spans="1:9" s="75" customFormat="1">
      <c r="A2998" s="52"/>
      <c r="C2998" s="145"/>
      <c r="D2998" s="91"/>
      <c r="E2998" s="59"/>
      <c r="F2998" s="59"/>
      <c r="I2998" s="28"/>
    </row>
    <row r="2999" spans="1:9" s="75" customFormat="1">
      <c r="A2999" s="52"/>
      <c r="C2999" s="145"/>
      <c r="D2999" s="91"/>
      <c r="E2999" s="59"/>
      <c r="F2999" s="59"/>
      <c r="I2999" s="28"/>
    </row>
    <row r="3000" spans="1:9" s="75" customFormat="1">
      <c r="A3000" s="52"/>
      <c r="C3000" s="145"/>
      <c r="D3000" s="91"/>
      <c r="E3000" s="59"/>
      <c r="F3000" s="59"/>
      <c r="I3000" s="28"/>
    </row>
    <row r="3001" spans="1:9" s="75" customFormat="1">
      <c r="A3001" s="52"/>
      <c r="C3001" s="145"/>
      <c r="D3001" s="91"/>
      <c r="E3001" s="59"/>
      <c r="F3001" s="59"/>
      <c r="I3001" s="28"/>
    </row>
    <row r="3002" spans="1:9" s="75" customFormat="1">
      <c r="A3002" s="52"/>
      <c r="C3002" s="145"/>
      <c r="D3002" s="91"/>
      <c r="E3002" s="59"/>
      <c r="F3002" s="59"/>
      <c r="I3002" s="28"/>
    </row>
    <row r="3003" spans="1:9" s="75" customFormat="1">
      <c r="A3003" s="52"/>
      <c r="C3003" s="145"/>
      <c r="D3003" s="91"/>
      <c r="E3003" s="59"/>
      <c r="F3003" s="59"/>
      <c r="I3003" s="28"/>
    </row>
    <row r="3004" spans="1:9" s="75" customFormat="1">
      <c r="A3004" s="52"/>
      <c r="C3004" s="145"/>
      <c r="D3004" s="91"/>
      <c r="E3004" s="59"/>
      <c r="F3004" s="59"/>
      <c r="I3004" s="28"/>
    </row>
    <row r="3005" spans="1:9" s="75" customFormat="1">
      <c r="A3005" s="52"/>
      <c r="C3005" s="145"/>
      <c r="D3005" s="91"/>
      <c r="E3005" s="59"/>
      <c r="F3005" s="59"/>
      <c r="I3005" s="28"/>
    </row>
    <row r="3006" spans="1:9" s="75" customFormat="1">
      <c r="A3006" s="52"/>
      <c r="C3006" s="145"/>
      <c r="D3006" s="91"/>
      <c r="E3006" s="59"/>
      <c r="F3006" s="59"/>
      <c r="I3006" s="28"/>
    </row>
    <row r="3007" spans="1:9" s="75" customFormat="1">
      <c r="A3007" s="52"/>
      <c r="C3007" s="145"/>
      <c r="D3007" s="91"/>
      <c r="E3007" s="59"/>
      <c r="F3007" s="59"/>
      <c r="I3007" s="28"/>
    </row>
    <row r="3008" spans="1:9" s="75" customFormat="1">
      <c r="A3008" s="52"/>
      <c r="C3008" s="145"/>
      <c r="D3008" s="91"/>
      <c r="E3008" s="59"/>
      <c r="F3008" s="59"/>
      <c r="I3008" s="28"/>
    </row>
    <row r="3009" spans="1:9" s="75" customFormat="1">
      <c r="A3009" s="52"/>
      <c r="C3009" s="145"/>
      <c r="D3009" s="91"/>
      <c r="E3009" s="59"/>
      <c r="F3009" s="59"/>
      <c r="I3009" s="28"/>
    </row>
    <row r="3010" spans="1:9" s="75" customFormat="1">
      <c r="A3010" s="52"/>
      <c r="C3010" s="145"/>
      <c r="D3010" s="91"/>
      <c r="E3010" s="59"/>
      <c r="F3010" s="59"/>
      <c r="I3010" s="28"/>
    </row>
    <row r="3011" spans="1:9" s="75" customFormat="1">
      <c r="A3011" s="52"/>
      <c r="C3011" s="145"/>
      <c r="D3011" s="91"/>
      <c r="E3011" s="59"/>
      <c r="F3011" s="59"/>
      <c r="I3011" s="28"/>
    </row>
    <row r="3012" spans="1:9" s="75" customFormat="1">
      <c r="A3012" s="52"/>
      <c r="C3012" s="145"/>
      <c r="D3012" s="91"/>
      <c r="E3012" s="59"/>
      <c r="F3012" s="59"/>
      <c r="I3012" s="28"/>
    </row>
    <row r="3013" spans="1:9" s="75" customFormat="1">
      <c r="A3013" s="52"/>
      <c r="C3013" s="145"/>
      <c r="D3013" s="91"/>
      <c r="E3013" s="59"/>
      <c r="F3013" s="59"/>
      <c r="I3013" s="28"/>
    </row>
    <row r="3014" spans="1:9" s="75" customFormat="1">
      <c r="A3014" s="52"/>
      <c r="C3014" s="145"/>
      <c r="D3014" s="91"/>
      <c r="E3014" s="59"/>
      <c r="F3014" s="59"/>
      <c r="I3014" s="28"/>
    </row>
    <row r="3015" spans="1:9" s="75" customFormat="1">
      <c r="A3015" s="52"/>
      <c r="C3015" s="145"/>
      <c r="D3015" s="91"/>
      <c r="E3015" s="59"/>
      <c r="F3015" s="59"/>
      <c r="I3015" s="28"/>
    </row>
    <row r="3016" spans="1:9" s="75" customFormat="1">
      <c r="A3016" s="52"/>
      <c r="C3016" s="145"/>
      <c r="D3016" s="91"/>
      <c r="E3016" s="59"/>
      <c r="F3016" s="59"/>
      <c r="I3016" s="28"/>
    </row>
    <row r="3017" spans="1:9" s="75" customFormat="1">
      <c r="A3017" s="52"/>
      <c r="C3017" s="145"/>
      <c r="D3017" s="91"/>
      <c r="E3017" s="59"/>
      <c r="F3017" s="59"/>
      <c r="I3017" s="28"/>
    </row>
    <row r="3018" spans="1:9" s="75" customFormat="1">
      <c r="A3018" s="52"/>
      <c r="C3018" s="145"/>
      <c r="D3018" s="91"/>
      <c r="E3018" s="59"/>
      <c r="F3018" s="59"/>
      <c r="I3018" s="28"/>
    </row>
    <row r="3019" spans="1:9" s="75" customFormat="1">
      <c r="A3019" s="52"/>
      <c r="C3019" s="145"/>
      <c r="D3019" s="91"/>
      <c r="E3019" s="59"/>
      <c r="F3019" s="59"/>
      <c r="I3019" s="28"/>
    </row>
    <row r="3020" spans="1:9" s="75" customFormat="1">
      <c r="A3020" s="52"/>
      <c r="C3020" s="145"/>
      <c r="D3020" s="91"/>
      <c r="E3020" s="59"/>
      <c r="F3020" s="59"/>
      <c r="I3020" s="28"/>
    </row>
    <row r="3021" spans="1:9" s="75" customFormat="1">
      <c r="A3021" s="52"/>
      <c r="C3021" s="145"/>
      <c r="D3021" s="91"/>
      <c r="E3021" s="59"/>
      <c r="F3021" s="59"/>
      <c r="I3021" s="28"/>
    </row>
    <row r="3022" spans="1:9" s="75" customFormat="1">
      <c r="A3022" s="52"/>
      <c r="C3022" s="145"/>
      <c r="D3022" s="91"/>
      <c r="E3022" s="59"/>
      <c r="F3022" s="59"/>
      <c r="I3022" s="28"/>
    </row>
    <row r="3023" spans="1:9" s="75" customFormat="1">
      <c r="A3023" s="52"/>
      <c r="C3023" s="145"/>
      <c r="D3023" s="91"/>
      <c r="E3023" s="59"/>
      <c r="F3023" s="59"/>
      <c r="I3023" s="28"/>
    </row>
    <row r="3024" spans="1:9" s="75" customFormat="1">
      <c r="A3024" s="52"/>
      <c r="C3024" s="145"/>
      <c r="D3024" s="91"/>
      <c r="E3024" s="59"/>
      <c r="F3024" s="59"/>
      <c r="I3024" s="28"/>
    </row>
    <row r="3025" spans="1:9" s="75" customFormat="1">
      <c r="A3025" s="52"/>
      <c r="C3025" s="145"/>
      <c r="D3025" s="91"/>
      <c r="E3025" s="59"/>
      <c r="F3025" s="59"/>
      <c r="I3025" s="28"/>
    </row>
    <row r="3026" spans="1:9" s="75" customFormat="1">
      <c r="A3026" s="52"/>
      <c r="C3026" s="145"/>
      <c r="D3026" s="91"/>
      <c r="E3026" s="59"/>
      <c r="F3026" s="59"/>
      <c r="I3026" s="28"/>
    </row>
    <row r="3027" spans="1:9" s="75" customFormat="1">
      <c r="A3027" s="52"/>
      <c r="C3027" s="145"/>
      <c r="D3027" s="91"/>
      <c r="E3027" s="59"/>
      <c r="F3027" s="59"/>
      <c r="I3027" s="28"/>
    </row>
    <row r="3028" spans="1:9" s="75" customFormat="1">
      <c r="A3028" s="52"/>
      <c r="C3028" s="145"/>
      <c r="D3028" s="91"/>
      <c r="E3028" s="59"/>
      <c r="F3028" s="59"/>
      <c r="I3028" s="28"/>
    </row>
    <row r="3029" spans="1:9" s="75" customFormat="1">
      <c r="A3029" s="52"/>
      <c r="C3029" s="145"/>
      <c r="D3029" s="91"/>
      <c r="E3029" s="59"/>
      <c r="F3029" s="59"/>
      <c r="I3029" s="28"/>
    </row>
    <row r="3030" spans="1:9" s="75" customFormat="1">
      <c r="A3030" s="52"/>
      <c r="C3030" s="145"/>
      <c r="D3030" s="91"/>
      <c r="E3030" s="59"/>
      <c r="F3030" s="59"/>
      <c r="I3030" s="28"/>
    </row>
    <row r="3031" spans="1:9" s="75" customFormat="1">
      <c r="A3031" s="52"/>
      <c r="C3031" s="145"/>
      <c r="D3031" s="91"/>
      <c r="E3031" s="59"/>
      <c r="F3031" s="59"/>
      <c r="I3031" s="28"/>
    </row>
    <row r="3032" spans="1:9" s="75" customFormat="1">
      <c r="A3032" s="52"/>
      <c r="C3032" s="145"/>
      <c r="D3032" s="91"/>
      <c r="E3032" s="59"/>
      <c r="F3032" s="59"/>
      <c r="I3032" s="28"/>
    </row>
    <row r="3033" spans="1:9" s="75" customFormat="1">
      <c r="A3033" s="52"/>
      <c r="C3033" s="145"/>
      <c r="D3033" s="91"/>
      <c r="E3033" s="59"/>
      <c r="F3033" s="59"/>
      <c r="I3033" s="28"/>
    </row>
    <row r="3034" spans="1:9" s="75" customFormat="1">
      <c r="A3034" s="52"/>
      <c r="C3034" s="145"/>
      <c r="D3034" s="91"/>
      <c r="E3034" s="59"/>
      <c r="F3034" s="59"/>
      <c r="I3034" s="28"/>
    </row>
    <row r="3035" spans="1:9" s="75" customFormat="1">
      <c r="A3035" s="52"/>
      <c r="C3035" s="145"/>
      <c r="D3035" s="91"/>
      <c r="E3035" s="59"/>
      <c r="F3035" s="59"/>
      <c r="I3035" s="28"/>
    </row>
    <row r="3036" spans="1:9" s="75" customFormat="1">
      <c r="A3036" s="52"/>
      <c r="C3036" s="145"/>
      <c r="D3036" s="91"/>
      <c r="E3036" s="59"/>
      <c r="F3036" s="59"/>
      <c r="I3036" s="28"/>
    </row>
    <row r="3037" spans="1:9" s="75" customFormat="1">
      <c r="A3037" s="52"/>
      <c r="C3037" s="145"/>
      <c r="D3037" s="91"/>
      <c r="E3037" s="59"/>
      <c r="F3037" s="59"/>
      <c r="I3037" s="28"/>
    </row>
    <row r="3038" spans="1:9" s="75" customFormat="1">
      <c r="A3038" s="52"/>
      <c r="C3038" s="145"/>
      <c r="D3038" s="91"/>
      <c r="E3038" s="59"/>
      <c r="F3038" s="59"/>
      <c r="I3038" s="28"/>
    </row>
    <row r="3039" spans="1:9" s="75" customFormat="1">
      <c r="A3039" s="52"/>
      <c r="C3039" s="145"/>
      <c r="D3039" s="91"/>
      <c r="E3039" s="59"/>
      <c r="F3039" s="59"/>
      <c r="I3039" s="28"/>
    </row>
    <row r="3040" spans="1:9" s="75" customFormat="1">
      <c r="A3040" s="52"/>
      <c r="C3040" s="145"/>
      <c r="D3040" s="91"/>
      <c r="E3040" s="59"/>
      <c r="F3040" s="59"/>
      <c r="I3040" s="28"/>
    </row>
    <row r="3041" spans="1:9" s="75" customFormat="1">
      <c r="A3041" s="52"/>
      <c r="C3041" s="145"/>
      <c r="D3041" s="91"/>
      <c r="E3041" s="59"/>
      <c r="F3041" s="59"/>
      <c r="I3041" s="28"/>
    </row>
    <row r="3042" spans="1:9" s="75" customFormat="1">
      <c r="A3042" s="52"/>
      <c r="C3042" s="145"/>
      <c r="D3042" s="91"/>
      <c r="E3042" s="59"/>
      <c r="F3042" s="59"/>
      <c r="I3042" s="28"/>
    </row>
    <row r="3043" spans="1:9" s="75" customFormat="1">
      <c r="A3043" s="52"/>
      <c r="C3043" s="145"/>
      <c r="D3043" s="91"/>
      <c r="E3043" s="59"/>
      <c r="F3043" s="59"/>
      <c r="I3043" s="28"/>
    </row>
    <row r="3044" spans="1:9" s="75" customFormat="1">
      <c r="A3044" s="52"/>
      <c r="C3044" s="145"/>
      <c r="D3044" s="91"/>
      <c r="E3044" s="59"/>
      <c r="F3044" s="59"/>
      <c r="I3044" s="28"/>
    </row>
    <row r="3045" spans="1:9" s="75" customFormat="1">
      <c r="A3045" s="52"/>
      <c r="C3045" s="145"/>
      <c r="D3045" s="91"/>
      <c r="E3045" s="59"/>
      <c r="F3045" s="59"/>
      <c r="I3045" s="28"/>
    </row>
    <row r="3046" spans="1:9" s="75" customFormat="1">
      <c r="A3046" s="52"/>
      <c r="C3046" s="145"/>
      <c r="D3046" s="91"/>
      <c r="E3046" s="59"/>
      <c r="F3046" s="59"/>
      <c r="I3046" s="28"/>
    </row>
    <row r="3047" spans="1:9" s="75" customFormat="1">
      <c r="A3047" s="52"/>
      <c r="C3047" s="145"/>
      <c r="D3047" s="91"/>
      <c r="E3047" s="59"/>
      <c r="F3047" s="59"/>
      <c r="I3047" s="28"/>
    </row>
    <row r="3048" spans="1:9" s="75" customFormat="1">
      <c r="A3048" s="52"/>
      <c r="C3048" s="145"/>
      <c r="D3048" s="91"/>
      <c r="E3048" s="59"/>
      <c r="F3048" s="59"/>
      <c r="I3048" s="28"/>
    </row>
    <row r="3049" spans="1:9" s="75" customFormat="1">
      <c r="A3049" s="52"/>
      <c r="C3049" s="145"/>
      <c r="D3049" s="91"/>
      <c r="E3049" s="59"/>
      <c r="F3049" s="59"/>
      <c r="I3049" s="28"/>
    </row>
    <row r="3050" spans="1:9" s="75" customFormat="1">
      <c r="A3050" s="52"/>
      <c r="C3050" s="145"/>
      <c r="D3050" s="91"/>
      <c r="E3050" s="59"/>
      <c r="F3050" s="59"/>
      <c r="I3050" s="28"/>
    </row>
    <row r="3051" spans="1:9" s="75" customFormat="1">
      <c r="A3051" s="52"/>
      <c r="C3051" s="145"/>
      <c r="D3051" s="91"/>
      <c r="E3051" s="59"/>
      <c r="F3051" s="59"/>
      <c r="I3051" s="28"/>
    </row>
    <row r="3052" spans="1:9" s="75" customFormat="1">
      <c r="A3052" s="52"/>
      <c r="C3052" s="145"/>
      <c r="D3052" s="91"/>
      <c r="E3052" s="59"/>
      <c r="F3052" s="59"/>
      <c r="I3052" s="28"/>
    </row>
    <row r="3053" spans="1:9" s="75" customFormat="1">
      <c r="A3053" s="52"/>
      <c r="C3053" s="145"/>
      <c r="D3053" s="91"/>
      <c r="E3053" s="59"/>
      <c r="F3053" s="59"/>
      <c r="I3053" s="28"/>
    </row>
    <row r="3054" spans="1:9" s="75" customFormat="1">
      <c r="A3054" s="52"/>
      <c r="C3054" s="145"/>
      <c r="D3054" s="91"/>
      <c r="E3054" s="59"/>
      <c r="F3054" s="59"/>
      <c r="I3054" s="28"/>
    </row>
    <row r="3055" spans="1:9" s="75" customFormat="1">
      <c r="A3055" s="52"/>
      <c r="C3055" s="145"/>
      <c r="D3055" s="91"/>
      <c r="E3055" s="59"/>
      <c r="F3055" s="59"/>
      <c r="I3055" s="28"/>
    </row>
    <row r="3056" spans="1:9" s="75" customFormat="1">
      <c r="A3056" s="52"/>
      <c r="C3056" s="145"/>
      <c r="D3056" s="91"/>
      <c r="E3056" s="59"/>
      <c r="F3056" s="59"/>
      <c r="I3056" s="28"/>
    </row>
    <row r="3057" spans="1:9" s="75" customFormat="1">
      <c r="A3057" s="52"/>
      <c r="C3057" s="145"/>
      <c r="D3057" s="91"/>
      <c r="E3057" s="59"/>
      <c r="F3057" s="59"/>
      <c r="I3057" s="28"/>
    </row>
    <row r="3058" spans="1:9" s="75" customFormat="1">
      <c r="A3058" s="52"/>
      <c r="C3058" s="145"/>
      <c r="D3058" s="91"/>
      <c r="E3058" s="59"/>
      <c r="F3058" s="59"/>
      <c r="I3058" s="28"/>
    </row>
    <row r="3059" spans="1:9" s="75" customFormat="1">
      <c r="A3059" s="52"/>
      <c r="C3059" s="145"/>
      <c r="D3059" s="91"/>
      <c r="E3059" s="59"/>
      <c r="F3059" s="59"/>
      <c r="I3059" s="28"/>
    </row>
    <row r="3060" spans="1:9" s="75" customFormat="1">
      <c r="A3060" s="52"/>
      <c r="C3060" s="145"/>
      <c r="D3060" s="91"/>
      <c r="E3060" s="59"/>
      <c r="F3060" s="59"/>
      <c r="I3060" s="28"/>
    </row>
    <row r="3061" spans="1:9" s="75" customFormat="1">
      <c r="A3061" s="52"/>
      <c r="C3061" s="145"/>
      <c r="D3061" s="91"/>
      <c r="E3061" s="59"/>
      <c r="F3061" s="59"/>
      <c r="I3061" s="28"/>
    </row>
    <row r="3062" spans="1:9" s="75" customFormat="1">
      <c r="A3062" s="52"/>
      <c r="C3062" s="145"/>
      <c r="D3062" s="91"/>
      <c r="E3062" s="59"/>
      <c r="F3062" s="59"/>
      <c r="I3062" s="28"/>
    </row>
    <row r="3063" spans="1:9" s="75" customFormat="1">
      <c r="A3063" s="52"/>
      <c r="C3063" s="145"/>
      <c r="D3063" s="91"/>
      <c r="E3063" s="59"/>
      <c r="F3063" s="59"/>
      <c r="I3063" s="28"/>
    </row>
    <row r="3064" spans="1:9" s="75" customFormat="1">
      <c r="A3064" s="52"/>
      <c r="C3064" s="145"/>
      <c r="D3064" s="91"/>
      <c r="E3064" s="59"/>
      <c r="F3064" s="59"/>
      <c r="I3064" s="28"/>
    </row>
    <row r="3065" spans="1:9" s="75" customFormat="1">
      <c r="A3065" s="52"/>
      <c r="C3065" s="145"/>
      <c r="D3065" s="91"/>
      <c r="E3065" s="59"/>
      <c r="F3065" s="59"/>
      <c r="I3065" s="28"/>
    </row>
    <row r="3066" spans="1:9" s="75" customFormat="1">
      <c r="A3066" s="52"/>
      <c r="C3066" s="145"/>
      <c r="D3066" s="91"/>
      <c r="E3066" s="59"/>
      <c r="F3066" s="59"/>
      <c r="I3066" s="28"/>
    </row>
    <row r="3067" spans="1:9" s="75" customFormat="1">
      <c r="A3067" s="52"/>
      <c r="C3067" s="145"/>
      <c r="D3067" s="91"/>
      <c r="E3067" s="59"/>
      <c r="F3067" s="59"/>
      <c r="I3067" s="28"/>
    </row>
    <row r="3068" spans="1:9" s="75" customFormat="1">
      <c r="A3068" s="52"/>
      <c r="C3068" s="145"/>
      <c r="D3068" s="91"/>
      <c r="E3068" s="59"/>
      <c r="F3068" s="59"/>
      <c r="I3068" s="28"/>
    </row>
    <row r="3069" spans="1:9" s="75" customFormat="1">
      <c r="A3069" s="52"/>
      <c r="C3069" s="145"/>
      <c r="D3069" s="91"/>
      <c r="E3069" s="59"/>
      <c r="F3069" s="59"/>
      <c r="I3069" s="28"/>
    </row>
    <row r="3070" spans="1:9" s="75" customFormat="1">
      <c r="A3070" s="52"/>
      <c r="C3070" s="145"/>
      <c r="D3070" s="91"/>
      <c r="E3070" s="59"/>
      <c r="F3070" s="59"/>
      <c r="I3070" s="28"/>
    </row>
    <row r="3071" spans="1:9" s="75" customFormat="1">
      <c r="A3071" s="52"/>
      <c r="C3071" s="145"/>
      <c r="D3071" s="91"/>
      <c r="E3071" s="59"/>
      <c r="F3071" s="59"/>
      <c r="I3071" s="28"/>
    </row>
    <row r="3072" spans="1:9" s="75" customFormat="1">
      <c r="A3072" s="52"/>
      <c r="C3072" s="145"/>
      <c r="D3072" s="91"/>
      <c r="E3072" s="59"/>
      <c r="F3072" s="59"/>
      <c r="I3072" s="28"/>
    </row>
    <row r="3073" spans="1:9" s="75" customFormat="1">
      <c r="A3073" s="52"/>
      <c r="C3073" s="145"/>
      <c r="D3073" s="91"/>
      <c r="E3073" s="59"/>
      <c r="F3073" s="59"/>
      <c r="I3073" s="28"/>
    </row>
    <row r="3074" spans="1:9" s="75" customFormat="1">
      <c r="A3074" s="52"/>
      <c r="C3074" s="145"/>
      <c r="D3074" s="91"/>
      <c r="E3074" s="59"/>
      <c r="F3074" s="59"/>
      <c r="I3074" s="28"/>
    </row>
    <row r="3075" spans="1:9" s="75" customFormat="1">
      <c r="A3075" s="52"/>
      <c r="C3075" s="145"/>
      <c r="D3075" s="91"/>
      <c r="E3075" s="59"/>
      <c r="F3075" s="59"/>
      <c r="I3075" s="28"/>
    </row>
    <row r="3076" spans="1:9" s="75" customFormat="1">
      <c r="A3076" s="52"/>
      <c r="C3076" s="145"/>
      <c r="D3076" s="91"/>
      <c r="E3076" s="59"/>
      <c r="F3076" s="59"/>
      <c r="I3076" s="28"/>
    </row>
    <row r="3077" spans="1:9" s="75" customFormat="1">
      <c r="A3077" s="52"/>
      <c r="C3077" s="145"/>
      <c r="D3077" s="91"/>
      <c r="E3077" s="59"/>
      <c r="F3077" s="59"/>
      <c r="I3077" s="28"/>
    </row>
    <row r="3078" spans="1:9" s="75" customFormat="1">
      <c r="A3078" s="52"/>
      <c r="C3078" s="145"/>
      <c r="D3078" s="91"/>
      <c r="E3078" s="59"/>
      <c r="F3078" s="59"/>
      <c r="I3078" s="28"/>
    </row>
    <row r="3079" spans="1:9" s="75" customFormat="1">
      <c r="A3079" s="52"/>
      <c r="C3079" s="145"/>
      <c r="D3079" s="91"/>
      <c r="E3079" s="59"/>
      <c r="F3079" s="59"/>
      <c r="I3079" s="28"/>
    </row>
    <row r="3080" spans="1:9" s="75" customFormat="1">
      <c r="A3080" s="52"/>
      <c r="C3080" s="145"/>
      <c r="D3080" s="91"/>
      <c r="E3080" s="59"/>
      <c r="F3080" s="59"/>
      <c r="I3080" s="28"/>
    </row>
    <row r="3081" spans="1:9" s="75" customFormat="1">
      <c r="A3081" s="52"/>
      <c r="C3081" s="145"/>
      <c r="D3081" s="91"/>
      <c r="E3081" s="59"/>
      <c r="F3081" s="59"/>
      <c r="I3081" s="28"/>
    </row>
    <row r="3082" spans="1:9" s="75" customFormat="1">
      <c r="A3082" s="52"/>
      <c r="C3082" s="145"/>
      <c r="D3082" s="91"/>
      <c r="E3082" s="59"/>
      <c r="F3082" s="59"/>
      <c r="I3082" s="28"/>
    </row>
    <row r="3083" spans="1:9" s="75" customFormat="1">
      <c r="A3083" s="52"/>
      <c r="C3083" s="145"/>
      <c r="D3083" s="91"/>
      <c r="E3083" s="59"/>
      <c r="F3083" s="59"/>
      <c r="I3083" s="28"/>
    </row>
    <row r="3084" spans="1:9" s="75" customFormat="1">
      <c r="A3084" s="52"/>
      <c r="C3084" s="145"/>
      <c r="D3084" s="91"/>
      <c r="E3084" s="59"/>
      <c r="F3084" s="59"/>
      <c r="I3084" s="28"/>
    </row>
    <row r="3085" spans="1:9" s="75" customFormat="1">
      <c r="A3085" s="52"/>
      <c r="C3085" s="145"/>
      <c r="D3085" s="91"/>
      <c r="E3085" s="59"/>
      <c r="F3085" s="59"/>
      <c r="I3085" s="28"/>
    </row>
    <row r="3086" spans="1:9" s="75" customFormat="1">
      <c r="A3086" s="52"/>
      <c r="C3086" s="145"/>
      <c r="D3086" s="91"/>
      <c r="E3086" s="59"/>
      <c r="F3086" s="59"/>
      <c r="I3086" s="28"/>
    </row>
    <row r="3087" spans="1:9" s="75" customFormat="1">
      <c r="A3087" s="52"/>
      <c r="C3087" s="145"/>
      <c r="D3087" s="91"/>
      <c r="E3087" s="59"/>
      <c r="F3087" s="59"/>
      <c r="I3087" s="28"/>
    </row>
    <row r="3088" spans="1:9" s="75" customFormat="1">
      <c r="A3088" s="52"/>
      <c r="C3088" s="145"/>
      <c r="D3088" s="91"/>
      <c r="E3088" s="59"/>
      <c r="F3088" s="59"/>
      <c r="I3088" s="28"/>
    </row>
    <row r="3089" spans="1:9" s="75" customFormat="1">
      <c r="A3089" s="52"/>
      <c r="C3089" s="145"/>
      <c r="D3089" s="91"/>
      <c r="E3089" s="59"/>
      <c r="F3089" s="59"/>
      <c r="I3089" s="28"/>
    </row>
    <row r="3090" spans="1:9" s="75" customFormat="1">
      <c r="A3090" s="52"/>
      <c r="C3090" s="145"/>
      <c r="D3090" s="91"/>
      <c r="E3090" s="59"/>
      <c r="F3090" s="59"/>
      <c r="I3090" s="28"/>
    </row>
    <row r="3091" spans="1:9" s="75" customFormat="1">
      <c r="A3091" s="52"/>
      <c r="C3091" s="145"/>
      <c r="D3091" s="91"/>
      <c r="E3091" s="59"/>
      <c r="F3091" s="59"/>
      <c r="I3091" s="28"/>
    </row>
    <row r="3092" spans="1:9" s="75" customFormat="1">
      <c r="A3092" s="52"/>
      <c r="C3092" s="145"/>
      <c r="D3092" s="91"/>
      <c r="E3092" s="59"/>
      <c r="F3092" s="59"/>
      <c r="I3092" s="28"/>
    </row>
    <row r="3093" spans="1:9" s="75" customFormat="1">
      <c r="A3093" s="52"/>
      <c r="C3093" s="145"/>
      <c r="D3093" s="91"/>
      <c r="E3093" s="59"/>
      <c r="F3093" s="59"/>
      <c r="I3093" s="28"/>
    </row>
    <row r="3094" spans="1:9" s="75" customFormat="1">
      <c r="A3094" s="52"/>
      <c r="C3094" s="145"/>
      <c r="D3094" s="91"/>
      <c r="E3094" s="59"/>
      <c r="F3094" s="59"/>
      <c r="I3094" s="28"/>
    </row>
    <row r="3095" spans="1:9" s="75" customFormat="1">
      <c r="A3095" s="52"/>
      <c r="C3095" s="145"/>
      <c r="D3095" s="91"/>
      <c r="E3095" s="59"/>
      <c r="F3095" s="59"/>
      <c r="I3095" s="28"/>
    </row>
    <row r="3096" spans="1:9" s="75" customFormat="1">
      <c r="A3096" s="52"/>
      <c r="C3096" s="145"/>
      <c r="D3096" s="91"/>
      <c r="E3096" s="59"/>
      <c r="F3096" s="59"/>
      <c r="I3096" s="28"/>
    </row>
    <row r="3097" spans="1:9" s="75" customFormat="1">
      <c r="A3097" s="52"/>
      <c r="C3097" s="145"/>
      <c r="D3097" s="91"/>
      <c r="E3097" s="59"/>
      <c r="F3097" s="59"/>
      <c r="I3097" s="28"/>
    </row>
    <row r="3098" spans="1:9" s="75" customFormat="1">
      <c r="A3098" s="52"/>
      <c r="C3098" s="145"/>
      <c r="D3098" s="91"/>
      <c r="E3098" s="59"/>
      <c r="F3098" s="59"/>
      <c r="I3098" s="28"/>
    </row>
    <row r="3099" spans="1:9" s="75" customFormat="1">
      <c r="A3099" s="52"/>
      <c r="C3099" s="145"/>
      <c r="D3099" s="91"/>
      <c r="E3099" s="59"/>
      <c r="F3099" s="59"/>
      <c r="I3099" s="28"/>
    </row>
    <row r="3100" spans="1:9" s="75" customFormat="1">
      <c r="A3100" s="52"/>
      <c r="C3100" s="145"/>
      <c r="D3100" s="91"/>
      <c r="E3100" s="59"/>
      <c r="F3100" s="59"/>
      <c r="I3100" s="28"/>
    </row>
    <row r="3101" spans="1:9" s="75" customFormat="1">
      <c r="A3101" s="52"/>
      <c r="C3101" s="145"/>
      <c r="D3101" s="91"/>
      <c r="E3101" s="59"/>
      <c r="F3101" s="59"/>
      <c r="I3101" s="28"/>
    </row>
    <row r="3102" spans="1:9" s="75" customFormat="1">
      <c r="A3102" s="52"/>
      <c r="C3102" s="145"/>
      <c r="D3102" s="91"/>
      <c r="E3102" s="59"/>
      <c r="F3102" s="59"/>
      <c r="I3102" s="28"/>
    </row>
    <row r="3103" spans="1:9" s="75" customFormat="1">
      <c r="A3103" s="52"/>
      <c r="C3103" s="145"/>
      <c r="D3103" s="91"/>
      <c r="E3103" s="59"/>
      <c r="F3103" s="59"/>
      <c r="I3103" s="28"/>
    </row>
    <row r="3104" spans="1:9" s="75" customFormat="1">
      <c r="A3104" s="52"/>
      <c r="C3104" s="145"/>
      <c r="D3104" s="91"/>
      <c r="E3104" s="59"/>
      <c r="F3104" s="59"/>
      <c r="I3104" s="28"/>
    </row>
    <row r="3105" spans="1:9" s="75" customFormat="1">
      <c r="A3105" s="52"/>
      <c r="C3105" s="145"/>
      <c r="D3105" s="91"/>
      <c r="E3105" s="59"/>
      <c r="F3105" s="59"/>
      <c r="I3105" s="28"/>
    </row>
    <row r="3106" spans="1:9" s="75" customFormat="1">
      <c r="A3106" s="52"/>
      <c r="C3106" s="145"/>
      <c r="D3106" s="91"/>
      <c r="E3106" s="59"/>
      <c r="F3106" s="59"/>
      <c r="I3106" s="28"/>
    </row>
    <row r="3107" spans="1:9" s="75" customFormat="1">
      <c r="A3107" s="52"/>
      <c r="C3107" s="145"/>
      <c r="D3107" s="91"/>
      <c r="E3107" s="59"/>
      <c r="F3107" s="59"/>
      <c r="I3107" s="28"/>
    </row>
    <row r="3108" spans="1:9" s="75" customFormat="1">
      <c r="A3108" s="52"/>
      <c r="C3108" s="145"/>
      <c r="D3108" s="91"/>
      <c r="E3108" s="59"/>
      <c r="F3108" s="59"/>
      <c r="I3108" s="28"/>
    </row>
    <row r="3109" spans="1:9" s="75" customFormat="1">
      <c r="A3109" s="52"/>
      <c r="C3109" s="145"/>
      <c r="D3109" s="91"/>
      <c r="E3109" s="59"/>
      <c r="F3109" s="59"/>
      <c r="I3109" s="28"/>
    </row>
    <row r="3110" spans="1:9" s="75" customFormat="1">
      <c r="A3110" s="52"/>
      <c r="C3110" s="145"/>
      <c r="D3110" s="91"/>
      <c r="E3110" s="59"/>
      <c r="F3110" s="59"/>
      <c r="I3110" s="28"/>
    </row>
    <row r="3111" spans="1:9" s="75" customFormat="1">
      <c r="A3111" s="52"/>
      <c r="C3111" s="145"/>
      <c r="D3111" s="91"/>
      <c r="E3111" s="59"/>
      <c r="F3111" s="59"/>
      <c r="I3111" s="28"/>
    </row>
    <row r="3112" spans="1:9" s="75" customFormat="1">
      <c r="A3112" s="52"/>
      <c r="C3112" s="145"/>
      <c r="D3112" s="91"/>
      <c r="E3112" s="59"/>
      <c r="F3112" s="59"/>
      <c r="I3112" s="28"/>
    </row>
    <row r="3113" spans="1:9" s="75" customFormat="1">
      <c r="A3113" s="52"/>
      <c r="C3113" s="145"/>
      <c r="D3113" s="91"/>
      <c r="E3113" s="59"/>
      <c r="F3113" s="59"/>
      <c r="I3113" s="28"/>
    </row>
    <row r="3114" spans="1:9" s="75" customFormat="1">
      <c r="A3114" s="52"/>
      <c r="C3114" s="145"/>
      <c r="D3114" s="91"/>
      <c r="E3114" s="59"/>
      <c r="F3114" s="59"/>
      <c r="I3114" s="28"/>
    </row>
    <row r="3115" spans="1:9" s="75" customFormat="1">
      <c r="A3115" s="52"/>
      <c r="C3115" s="145"/>
      <c r="D3115" s="91"/>
      <c r="E3115" s="59"/>
      <c r="F3115" s="59"/>
      <c r="I3115" s="28"/>
    </row>
    <row r="3116" spans="1:9" s="75" customFormat="1">
      <c r="A3116" s="52"/>
      <c r="C3116" s="145"/>
      <c r="D3116" s="91"/>
      <c r="E3116" s="59"/>
      <c r="F3116" s="59"/>
      <c r="I3116" s="28"/>
    </row>
    <row r="3117" spans="1:9" s="75" customFormat="1">
      <c r="A3117" s="52"/>
      <c r="C3117" s="145"/>
      <c r="D3117" s="91"/>
      <c r="E3117" s="59"/>
      <c r="F3117" s="59"/>
      <c r="I3117" s="28"/>
    </row>
    <row r="3118" spans="1:9" s="75" customFormat="1">
      <c r="A3118" s="52"/>
      <c r="C3118" s="145"/>
      <c r="D3118" s="91"/>
      <c r="E3118" s="59"/>
      <c r="F3118" s="59"/>
      <c r="I3118" s="28"/>
    </row>
    <row r="3119" spans="1:9" s="75" customFormat="1">
      <c r="A3119" s="52"/>
      <c r="C3119" s="145"/>
      <c r="D3119" s="91"/>
      <c r="E3119" s="59"/>
      <c r="F3119" s="59"/>
      <c r="I3119" s="28"/>
    </row>
    <row r="3120" spans="1:9" s="75" customFormat="1">
      <c r="A3120" s="52"/>
      <c r="C3120" s="145"/>
      <c r="D3120" s="91"/>
      <c r="E3120" s="59"/>
      <c r="F3120" s="59"/>
      <c r="I3120" s="28"/>
    </row>
    <row r="3121" spans="1:9" s="75" customFormat="1">
      <c r="A3121" s="52"/>
      <c r="C3121" s="145"/>
      <c r="D3121" s="91"/>
      <c r="E3121" s="59"/>
      <c r="F3121" s="59"/>
      <c r="I3121" s="28"/>
    </row>
    <row r="3122" spans="1:9" s="75" customFormat="1">
      <c r="A3122" s="52"/>
      <c r="C3122" s="145"/>
      <c r="D3122" s="91"/>
      <c r="E3122" s="59"/>
      <c r="F3122" s="59"/>
      <c r="I3122" s="28"/>
    </row>
    <row r="3123" spans="1:9" s="75" customFormat="1">
      <c r="A3123" s="52"/>
      <c r="C3123" s="145"/>
      <c r="D3123" s="91"/>
      <c r="E3123" s="59"/>
      <c r="F3123" s="59"/>
      <c r="I3123" s="28"/>
    </row>
    <row r="3124" spans="1:9" s="75" customFormat="1">
      <c r="A3124" s="52"/>
      <c r="C3124" s="145"/>
      <c r="D3124" s="91"/>
      <c r="E3124" s="59"/>
      <c r="F3124" s="59"/>
      <c r="I3124" s="28"/>
    </row>
    <row r="3125" spans="1:9" s="75" customFormat="1">
      <c r="A3125" s="52"/>
      <c r="C3125" s="145"/>
      <c r="D3125" s="91"/>
      <c r="E3125" s="59"/>
      <c r="F3125" s="59"/>
      <c r="I3125" s="28"/>
    </row>
    <row r="3126" spans="1:9" s="75" customFormat="1">
      <c r="A3126" s="52"/>
      <c r="C3126" s="145"/>
      <c r="D3126" s="91"/>
      <c r="E3126" s="59"/>
      <c r="F3126" s="59"/>
      <c r="I3126" s="28"/>
    </row>
    <row r="3127" spans="1:9" s="75" customFormat="1">
      <c r="A3127" s="52"/>
      <c r="C3127" s="145"/>
      <c r="D3127" s="91"/>
      <c r="E3127" s="59"/>
      <c r="F3127" s="59"/>
      <c r="I3127" s="28"/>
    </row>
    <row r="3128" spans="1:9" s="75" customFormat="1">
      <c r="A3128" s="52"/>
      <c r="C3128" s="145"/>
      <c r="D3128" s="91"/>
      <c r="E3128" s="59"/>
      <c r="F3128" s="59"/>
      <c r="I3128" s="28"/>
    </row>
    <row r="3129" spans="1:9" s="75" customFormat="1">
      <c r="A3129" s="52"/>
      <c r="C3129" s="145"/>
      <c r="D3129" s="91"/>
      <c r="E3129" s="59"/>
      <c r="F3129" s="59"/>
      <c r="I3129" s="28"/>
    </row>
    <row r="3130" spans="1:9" s="75" customFormat="1">
      <c r="A3130" s="52"/>
      <c r="C3130" s="145"/>
      <c r="D3130" s="91"/>
      <c r="E3130" s="59"/>
      <c r="F3130" s="59"/>
      <c r="I3130" s="28"/>
    </row>
    <row r="3131" spans="1:9" s="75" customFormat="1">
      <c r="A3131" s="52"/>
      <c r="C3131" s="145"/>
      <c r="D3131" s="91"/>
      <c r="E3131" s="59"/>
      <c r="F3131" s="59"/>
      <c r="I3131" s="28"/>
    </row>
    <row r="3132" spans="1:9" s="75" customFormat="1">
      <c r="A3132" s="52"/>
      <c r="C3132" s="145"/>
      <c r="D3132" s="91"/>
      <c r="E3132" s="59"/>
      <c r="F3132" s="59"/>
      <c r="I3132" s="28"/>
    </row>
    <row r="3133" spans="1:9" s="75" customFormat="1">
      <c r="A3133" s="52"/>
      <c r="C3133" s="145"/>
      <c r="D3133" s="91"/>
      <c r="E3133" s="59"/>
      <c r="F3133" s="59"/>
      <c r="I3133" s="28"/>
    </row>
    <row r="3134" spans="1:9" s="75" customFormat="1">
      <c r="A3134" s="52"/>
      <c r="C3134" s="145"/>
      <c r="D3134" s="91"/>
      <c r="E3134" s="59"/>
      <c r="F3134" s="59"/>
      <c r="I3134" s="28"/>
    </row>
    <row r="3135" spans="1:9" s="75" customFormat="1">
      <c r="A3135" s="52"/>
      <c r="C3135" s="145"/>
      <c r="D3135" s="91"/>
      <c r="E3135" s="59"/>
      <c r="F3135" s="59"/>
      <c r="I3135" s="28"/>
    </row>
    <row r="3136" spans="1:9" s="75" customFormat="1">
      <c r="A3136" s="52"/>
      <c r="C3136" s="145"/>
      <c r="D3136" s="91"/>
      <c r="E3136" s="59"/>
      <c r="F3136" s="59"/>
      <c r="I3136" s="28"/>
    </row>
    <row r="3137" spans="1:9" s="75" customFormat="1">
      <c r="A3137" s="52"/>
      <c r="C3137" s="145"/>
      <c r="D3137" s="91"/>
      <c r="E3137" s="59"/>
      <c r="F3137" s="59"/>
      <c r="I3137" s="28"/>
    </row>
    <row r="3138" spans="1:9" s="75" customFormat="1">
      <c r="A3138" s="52"/>
      <c r="C3138" s="145"/>
      <c r="D3138" s="91"/>
      <c r="E3138" s="59"/>
      <c r="F3138" s="59"/>
      <c r="I3138" s="28"/>
    </row>
    <row r="3139" spans="1:9" s="75" customFormat="1">
      <c r="A3139" s="52"/>
      <c r="C3139" s="145"/>
      <c r="D3139" s="91"/>
      <c r="E3139" s="59"/>
      <c r="F3139" s="59"/>
      <c r="I3139" s="28"/>
    </row>
    <row r="3140" spans="1:9" s="75" customFormat="1">
      <c r="A3140" s="52"/>
      <c r="C3140" s="145"/>
      <c r="D3140" s="91"/>
      <c r="E3140" s="59"/>
      <c r="F3140" s="59"/>
      <c r="I3140" s="28"/>
    </row>
    <row r="3141" spans="1:9" s="75" customFormat="1">
      <c r="A3141" s="52"/>
      <c r="C3141" s="145"/>
      <c r="D3141" s="91"/>
      <c r="E3141" s="59"/>
      <c r="F3141" s="59"/>
      <c r="I3141" s="28"/>
    </row>
    <row r="3142" spans="1:9" s="75" customFormat="1">
      <c r="A3142" s="52"/>
      <c r="C3142" s="145"/>
      <c r="D3142" s="91"/>
      <c r="E3142" s="59"/>
      <c r="F3142" s="59"/>
      <c r="I3142" s="28"/>
    </row>
    <row r="3143" spans="1:9" s="75" customFormat="1">
      <c r="A3143" s="52"/>
      <c r="C3143" s="145"/>
      <c r="D3143" s="91"/>
      <c r="E3143" s="59"/>
      <c r="F3143" s="59"/>
      <c r="I3143" s="28"/>
    </row>
    <row r="3144" spans="1:9" s="75" customFormat="1">
      <c r="A3144" s="52"/>
      <c r="C3144" s="145"/>
      <c r="D3144" s="91"/>
      <c r="E3144" s="59"/>
      <c r="F3144" s="59"/>
      <c r="I3144" s="28"/>
    </row>
    <row r="3145" spans="1:9" s="75" customFormat="1">
      <c r="A3145" s="52"/>
      <c r="C3145" s="145"/>
      <c r="D3145" s="91"/>
      <c r="E3145" s="59"/>
      <c r="F3145" s="59"/>
      <c r="I3145" s="28"/>
    </row>
    <row r="3146" spans="1:9" s="75" customFormat="1">
      <c r="A3146" s="52"/>
      <c r="C3146" s="145"/>
      <c r="D3146" s="91"/>
      <c r="E3146" s="59"/>
      <c r="F3146" s="59"/>
      <c r="I3146" s="28"/>
    </row>
    <row r="3147" spans="1:9" s="75" customFormat="1">
      <c r="A3147" s="52"/>
      <c r="C3147" s="145"/>
      <c r="D3147" s="91"/>
      <c r="E3147" s="59"/>
      <c r="F3147" s="59"/>
      <c r="I3147" s="28"/>
    </row>
    <row r="3148" spans="1:9" s="75" customFormat="1">
      <c r="A3148" s="52"/>
      <c r="C3148" s="145"/>
      <c r="D3148" s="91"/>
      <c r="E3148" s="59"/>
      <c r="F3148" s="59"/>
      <c r="I3148" s="28"/>
    </row>
    <row r="3149" spans="1:9" s="75" customFormat="1">
      <c r="A3149" s="52"/>
      <c r="C3149" s="145"/>
      <c r="D3149" s="91"/>
      <c r="E3149" s="59"/>
      <c r="F3149" s="59"/>
      <c r="I3149" s="28"/>
    </row>
    <row r="3150" spans="1:9" s="75" customFormat="1">
      <c r="A3150" s="52"/>
      <c r="C3150" s="145"/>
      <c r="D3150" s="91"/>
      <c r="E3150" s="59"/>
      <c r="F3150" s="59"/>
      <c r="I3150" s="28"/>
    </row>
  </sheetData>
  <sheetProtection algorithmName="SHA-512" hashValue="z4r3aamR64mf5ypT4kyg0jwsUa0i3TOXTBLyyadeFJb77IfO1xb800B82l3T1IWD+8Mc441UnltSHqZ5a2Y6Sg==" saltValue="KyxDrGUUBa9Fes/2tuKTrw==" spinCount="100000" sheet="1" objects="1" scenarios="1"/>
  <mergeCells count="5">
    <mergeCell ref="A4:A5"/>
    <mergeCell ref="C4:C5"/>
    <mergeCell ref="B4:B5"/>
    <mergeCell ref="A1:F1"/>
    <mergeCell ref="A2:F2"/>
  </mergeCells>
  <phoneticPr fontId="0" type="noConversion"/>
  <pageMargins left="0.78740157480314965" right="0.19685039370078741" top="0.31496062992125984" bottom="0.51181102362204722" header="0" footer="0.19685039370078741"/>
  <pageSetup paperSize="9" orientation="portrait" r:id="rId1"/>
  <headerFooter scaleWithDoc="0" alignWithMargins="0">
    <oddFooter>&amp;C&amp;9Санација фасаде</oddFooter>
  </headerFooter>
  <rowBreaks count="13" manualBreakCount="13">
    <brk id="25" max="5" man="1"/>
    <brk id="47" max="5" man="1"/>
    <brk id="216" max="5" man="1"/>
    <brk id="310" max="5" man="1"/>
    <brk id="352" max="5" man="1"/>
    <brk id="381" max="5" man="1"/>
    <brk id="406" max="5" man="1"/>
    <brk id="439" max="5" man="1"/>
    <brk id="498" max="5" man="1"/>
    <brk id="653" max="5" man="1"/>
    <brk id="867" max="5" man="1"/>
    <brk id="964" max="5" man="1"/>
    <brk id="9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Санација фасаде</vt:lpstr>
      <vt:lpstr>'Санација фасаде'!Print_Area</vt:lpstr>
      <vt:lpstr>'Санација фасаде'!Print_Titles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AG predmer</dc:title>
  <dc:creator>Tanja C</dc:creator>
  <cp:lastModifiedBy>Suzana Mitic</cp:lastModifiedBy>
  <cp:lastPrinted>2018-01-15T10:39:09Z</cp:lastPrinted>
  <dcterms:created xsi:type="dcterms:W3CDTF">1996-12-26T11:58:47Z</dcterms:created>
  <dcterms:modified xsi:type="dcterms:W3CDTF">2018-01-15T11:42:23Z</dcterms:modified>
</cp:coreProperties>
</file>