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5" yWindow="4155" windowWidth="19260" windowHeight="4350" tabRatio="580"/>
  </bookViews>
  <sheets>
    <sheet name="01 АГ РАДОВИ" sheetId="8" r:id="rId1"/>
    <sheet name="02_ЕЛЕКТРОИНСТАЛАЦИЈЕ" sheetId="10" r:id="rId2"/>
    <sheet name="03_ДОПУНА ПРЕДМЕРА АГ РАДОВА" sheetId="11" r:id="rId3"/>
    <sheet name="ЗБИРНА РЕКАПИТУЛАЦИЈА " sheetId="9" r:id="rId4"/>
  </sheets>
  <definedNames>
    <definedName name="OLE_LINK3" localSheetId="0">'01 АГ РАДОВИ'!#REF!</definedName>
    <definedName name="_xlnm.Print_Area" localSheetId="0">'01 АГ РАДОВИ'!$A$1:$F$653</definedName>
    <definedName name="_xlnm.Print_Area" localSheetId="1">'02_ЕЛЕКТРОИНСТАЛАЦИЈЕ'!$A$1:$F$96</definedName>
    <definedName name="_xlnm.Print_Area" localSheetId="3">'ЗБИРНА РЕКАПИТУЛАЦИЈА '!$A$1:$F$47</definedName>
    <definedName name="_xlnm.Print_Titles" localSheetId="0">'01 АГ РАДОВИ'!$1:$7</definedName>
    <definedName name="_xlnm.Print_Titles" localSheetId="1">'02_ЕЛЕКТРОИНСТАЛАЦИЈЕ'!$10:$11</definedName>
    <definedName name="_xlnm.Print_Titles" localSheetId="2">'03_ДОПУНА ПРЕДМЕРА АГ РАДОВА'!$5:$6</definedName>
    <definedName name="_xlnm.Print_Titles" localSheetId="3">'ЗБИРНА РЕКАПИТУЛАЦИЈА '!$1:$4</definedName>
    <definedName name="Rakovica" localSheetId="3">#REF!</definedName>
    <definedName name="Rakovica">#REF!</definedName>
    <definedName name="sumapodstanica">#REF!</definedName>
    <definedName name="ukupno_a" localSheetId="3">#REF!</definedName>
    <definedName name="ukupno_a">#REF!</definedName>
    <definedName name="ukupno_b" localSheetId="3">#REF!</definedName>
    <definedName name="ukupno_b">#REF!</definedName>
    <definedName name="ukupno_c" localSheetId="3">#REF!</definedName>
    <definedName name="ukupno_c">#REF!</definedName>
    <definedName name="ukupno_d" localSheetId="3">#REF!</definedName>
    <definedName name="ukupno_d">#REF!</definedName>
    <definedName name="ukupno_e" localSheetId="3">#REF!</definedName>
    <definedName name="ukupno_e">#REF!</definedName>
    <definedName name="ukupno_f" localSheetId="3">#REF!</definedName>
    <definedName name="ukupno_f">#REF!</definedName>
    <definedName name="ukupno_grom" localSheetId="3">#REF!</definedName>
    <definedName name="ukupno_grom">#REF!</definedName>
    <definedName name="Z_53D5DC12_9B71_4CA1_9348_07E30F2B52F0_.wvu.PrintArea" localSheetId="3" hidden="1">'ЗБИРНА РЕКАПИТУЛАЦИЈА '!#REF!</definedName>
    <definedName name="Z_53D5DC12_9B71_4CA1_9348_07E30F2B52F0_.wvu.Rows" localSheetId="3" hidden="1">'ЗБИРНА РЕКАПИТУЛАЦИЈА '!#REF!</definedName>
  </definedNames>
  <calcPr calcId="125725"/>
</workbook>
</file>

<file path=xl/calcChain.xml><?xml version="1.0" encoding="utf-8"?>
<calcChain xmlns="http://schemas.openxmlformats.org/spreadsheetml/2006/main">
  <c r="B153" i="11"/>
  <c r="A153"/>
  <c r="B152"/>
  <c r="A152"/>
  <c r="B151"/>
  <c r="A151"/>
  <c r="B150"/>
  <c r="A150"/>
  <c r="A143"/>
  <c r="D141"/>
  <c r="F141" s="1"/>
  <c r="D137"/>
  <c r="F137" s="1"/>
  <c r="A131"/>
  <c r="D129"/>
  <c r="A123"/>
  <c r="F121"/>
  <c r="F119"/>
  <c r="F117"/>
  <c r="F115"/>
  <c r="F113"/>
  <c r="F111"/>
  <c r="F109"/>
  <c r="F107"/>
  <c r="F105"/>
  <c r="F103"/>
  <c r="F101"/>
  <c r="F99"/>
  <c r="A77"/>
  <c r="D75"/>
  <c r="D69"/>
  <c r="D57"/>
  <c r="F57" s="1"/>
  <c r="F50"/>
  <c r="F43"/>
  <c r="F41"/>
  <c r="F39"/>
  <c r="F37"/>
  <c r="F35"/>
  <c r="F33"/>
  <c r="F31"/>
  <c r="F29"/>
  <c r="F27"/>
  <c r="F25"/>
  <c r="F23"/>
  <c r="F21"/>
  <c r="F58" i="10"/>
  <c r="F143" i="11" l="1"/>
  <c r="F153" s="1"/>
  <c r="F69"/>
  <c r="F75"/>
  <c r="F123"/>
  <c r="F151" s="1"/>
  <c r="F129"/>
  <c r="F131" s="1"/>
  <c r="F152" s="1"/>
  <c r="F59"/>
  <c r="F149" s="1"/>
  <c r="F51" i="10"/>
  <c r="F50"/>
  <c r="F77" i="11" l="1"/>
  <c r="F150" s="1"/>
  <c r="F155"/>
  <c r="F15" i="9" s="1"/>
  <c r="F18" i="10"/>
  <c r="F17"/>
  <c r="F49"/>
  <c r="F46"/>
  <c r="F44"/>
  <c r="F42"/>
  <c r="F40"/>
  <c r="F38"/>
  <c r="F36"/>
  <c r="F34"/>
  <c r="F32"/>
  <c r="F30"/>
  <c r="F28"/>
  <c r="F26"/>
  <c r="F24"/>
  <c r="F16"/>
  <c r="F15"/>
  <c r="F14"/>
  <c r="F20" s="1"/>
  <c r="F611" i="8" l="1"/>
  <c r="B79" i="10" l="1"/>
  <c r="A79"/>
  <c r="B78"/>
  <c r="A78"/>
  <c r="B77"/>
  <c r="A77"/>
  <c r="F57"/>
  <c r="F56"/>
  <c r="F47"/>
  <c r="F53" s="1"/>
  <c r="F78" s="1"/>
  <c r="F77"/>
  <c r="F60" l="1"/>
  <c r="F79" s="1"/>
  <c r="F81" s="1"/>
  <c r="F14" i="9" s="1"/>
  <c r="F268" i="8"/>
  <c r="D325" l="1"/>
  <c r="D233"/>
  <c r="D61"/>
  <c r="D147"/>
  <c r="D316"/>
  <c r="D588" l="1"/>
  <c r="D585"/>
  <c r="B626"/>
  <c r="A626"/>
  <c r="A625"/>
  <c r="B625"/>
  <c r="F608"/>
  <c r="F602"/>
  <c r="F537"/>
  <c r="F536"/>
  <c r="F204"/>
  <c r="F200"/>
  <c r="F196"/>
  <c r="F17"/>
  <c r="F211"/>
  <c r="F210"/>
  <c r="F209"/>
  <c r="F572"/>
  <c r="F571"/>
  <c r="F566"/>
  <c r="D253"/>
  <c r="D230"/>
  <c r="D501"/>
  <c r="D504"/>
  <c r="D405"/>
  <c r="D333"/>
  <c r="D398"/>
  <c r="D431"/>
  <c r="D471"/>
  <c r="D468"/>
  <c r="D546"/>
  <c r="F550"/>
  <c r="D487"/>
  <c r="D485"/>
  <c r="D486"/>
  <c r="F529"/>
  <c r="F528"/>
  <c r="F521"/>
  <c r="A508"/>
  <c r="F516"/>
  <c r="A539"/>
  <c r="D383"/>
  <c r="F579"/>
  <c r="F578"/>
  <c r="F577"/>
  <c r="D122"/>
  <c r="D590" l="1"/>
  <c r="F590" s="1"/>
  <c r="F539"/>
  <c r="F626" s="1"/>
  <c r="F122"/>
  <c r="D473"/>
  <c r="F473" s="1"/>
  <c r="F253"/>
  <c r="F383"/>
  <c r="F333"/>
  <c r="F546"/>
  <c r="F398"/>
  <c r="D506"/>
  <c r="F506" s="1"/>
  <c r="F405"/>
  <c r="D489"/>
  <c r="F489" s="1"/>
  <c r="D559"/>
  <c r="F508" l="1"/>
  <c r="F625" s="1"/>
  <c r="F559"/>
  <c r="F613" s="1"/>
  <c r="D440"/>
  <c r="D443"/>
  <c r="D445" l="1"/>
  <c r="F445" s="1"/>
  <c r="D459"/>
  <c r="D456"/>
  <c r="D453"/>
  <c r="D413"/>
  <c r="D428"/>
  <c r="D427"/>
  <c r="D426"/>
  <c r="D220"/>
  <c r="F220" s="1"/>
  <c r="B619"/>
  <c r="B620"/>
  <c r="B621"/>
  <c r="B622"/>
  <c r="B623"/>
  <c r="B624"/>
  <c r="B627"/>
  <c r="D368"/>
  <c r="D365"/>
  <c r="D362"/>
  <c r="D350"/>
  <c r="D347"/>
  <c r="D344"/>
  <c r="F316"/>
  <c r="D305"/>
  <c r="D287"/>
  <c r="D284"/>
  <c r="D293"/>
  <c r="D193"/>
  <c r="F230"/>
  <c r="D171"/>
  <c r="F151"/>
  <c r="F155"/>
  <c r="D461" l="1"/>
  <c r="F461" s="1"/>
  <c r="F193"/>
  <c r="F305"/>
  <c r="F413"/>
  <c r="F287"/>
  <c r="F284"/>
  <c r="F325"/>
  <c r="F233"/>
  <c r="F235" s="1"/>
  <c r="F293"/>
  <c r="D433"/>
  <c r="F433" s="1"/>
  <c r="D354"/>
  <c r="F354" s="1"/>
  <c r="D370"/>
  <c r="F370" s="1"/>
  <c r="D70"/>
  <c r="D53"/>
  <c r="D182"/>
  <c r="F335" l="1"/>
  <c r="F407"/>
  <c r="F182"/>
  <c r="F70"/>
  <c r="D276"/>
  <c r="F266"/>
  <c r="D247"/>
  <c r="A235"/>
  <c r="D479"/>
  <c r="F247" l="1"/>
  <c r="F255" s="1"/>
  <c r="F276"/>
  <c r="F295" s="1"/>
  <c r="D188"/>
  <c r="D138"/>
  <c r="D134"/>
  <c r="D130"/>
  <c r="D112"/>
  <c r="D109"/>
  <c r="D106"/>
  <c r="F147"/>
  <c r="D168"/>
  <c r="D165"/>
  <c r="F95"/>
  <c r="F94"/>
  <c r="F76"/>
  <c r="F77"/>
  <c r="D88"/>
  <c r="D86"/>
  <c r="D84"/>
  <c r="F53"/>
  <c r="D47"/>
  <c r="F41"/>
  <c r="D31"/>
  <c r="D164"/>
  <c r="D163"/>
  <c r="F188" l="1"/>
  <c r="F84"/>
  <c r="D116"/>
  <c r="F116" s="1"/>
  <c r="F130"/>
  <c r="F134"/>
  <c r="F61"/>
  <c r="F86"/>
  <c r="F138"/>
  <c r="F47"/>
  <c r="F88"/>
  <c r="D173"/>
  <c r="F173" s="1"/>
  <c r="F31" l="1"/>
  <c r="D24"/>
  <c r="D37"/>
  <c r="F37" l="1"/>
  <c r="F24"/>
  <c r="F213" l="1"/>
  <c r="F479" l="1"/>
  <c r="F621" l="1"/>
  <c r="A621" l="1"/>
  <c r="A295"/>
  <c r="A335" l="1"/>
  <c r="A627" l="1"/>
  <c r="A623"/>
  <c r="A622"/>
  <c r="A613"/>
  <c r="A491"/>
  <c r="A407"/>
  <c r="A255"/>
  <c r="A624"/>
  <c r="A619"/>
  <c r="F423" l="1"/>
  <c r="F491" s="1"/>
  <c r="G491" s="1"/>
  <c r="F624" l="1"/>
  <c r="F623" l="1"/>
  <c r="F620" l="1"/>
  <c r="F622"/>
  <c r="A620"/>
  <c r="F627" l="1"/>
  <c r="F619"/>
  <c r="F618" l="1"/>
  <c r="F629" s="1"/>
  <c r="F13" i="9" s="1"/>
  <c r="F17" s="1"/>
  <c r="F18" l="1"/>
  <c r="F19" s="1"/>
</calcChain>
</file>

<file path=xl/sharedStrings.xml><?xml version="1.0" encoding="utf-8"?>
<sst xmlns="http://schemas.openxmlformats.org/spreadsheetml/2006/main" count="928" uniqueCount="613">
  <si>
    <t>Обрачун по комаду.</t>
  </si>
  <si>
    <t>РАЗНИ РАДОВИ - укупно</t>
  </si>
  <si>
    <t>РАДОВИ ДЕМОНТАЖЕ И РУШЕЊА</t>
  </si>
  <si>
    <t>РАДОВИ ДЕМОНТАЖЕ И РУШЕЊА - укупно:</t>
  </si>
  <si>
    <t>ИЗОЛАТЕРСКИ РАДОВИ</t>
  </si>
  <si>
    <t>РАЗНИ РАДОВИ</t>
  </si>
  <si>
    <t>1.</t>
  </si>
  <si>
    <t>2.</t>
  </si>
  <si>
    <t>3.</t>
  </si>
  <si>
    <t>4.</t>
  </si>
  <si>
    <t>Бр.</t>
  </si>
  <si>
    <t>Количина</t>
  </si>
  <si>
    <t>ком</t>
  </si>
  <si>
    <t>ЗБИРНА РЕКАПИТУЛАЦИЈА</t>
  </si>
  <si>
    <t>Опис радова</t>
  </si>
  <si>
    <t>А</t>
  </si>
  <si>
    <t>Б</t>
  </si>
  <si>
    <t>АxБ</t>
  </si>
  <si>
    <t>Јед. мере</t>
  </si>
  <si>
    <t>м²</t>
  </si>
  <si>
    <t>м¹</t>
  </si>
  <si>
    <t>м³</t>
  </si>
  <si>
    <t>Обрачун по м².</t>
  </si>
  <si>
    <t>ЗИДАРСКИ РАДОВИ</t>
  </si>
  <si>
    <t>ЗИДАРСКИ РАДОВИ - укупно</t>
  </si>
  <si>
    <t>ИЗОЛАТЕРСКИ РАДОВИ - укупно</t>
  </si>
  <si>
    <t>Напомена:</t>
  </si>
  <si>
    <t>5.</t>
  </si>
  <si>
    <t>1.1.</t>
  </si>
  <si>
    <t>1.3.</t>
  </si>
  <si>
    <t>1.2.</t>
  </si>
  <si>
    <t>1.4.</t>
  </si>
  <si>
    <t>1.5.</t>
  </si>
  <si>
    <t>1.6.</t>
  </si>
  <si>
    <t>1.7.</t>
  </si>
  <si>
    <t>5.1.</t>
  </si>
  <si>
    <t>6.</t>
  </si>
  <si>
    <t>7.</t>
  </si>
  <si>
    <t>8.</t>
  </si>
  <si>
    <t>Обрачун по м²,  са одвозом шута на депонију.</t>
  </si>
  <si>
    <t xml:space="preserve">Шут прикупити, изнети, утоварити на камион и одвести на градску депонију. </t>
  </si>
  <si>
    <t>9.</t>
  </si>
  <si>
    <t>10.</t>
  </si>
  <si>
    <t>1. спрат</t>
  </si>
  <si>
    <t>2. спрат</t>
  </si>
  <si>
    <t>1.9.</t>
  </si>
  <si>
    <t>Обрачун по м¹.</t>
  </si>
  <si>
    <t>Обити малтер са зидова, очистити спојнице  до дубине од 2 цм, челичним четкама очистити површину опека и опрати зидове водом.</t>
  </si>
  <si>
    <t>Радити у свему према спецификацији произвођача.</t>
  </si>
  <si>
    <t xml:space="preserve"> м¹</t>
  </si>
  <si>
    <t>ФАСАДЕРСКИ РАДОВИ</t>
  </si>
  <si>
    <t>ФАСАДЕРСКИ РАДОВИ - укупно</t>
  </si>
  <si>
    <t>Прање фасаде од вештачког камена водом под притиском од нагомилане нечистоће</t>
  </si>
  <si>
    <t xml:space="preserve">Притисак воде мора бити одговарајући да не оштети фасада и профилација. Очистити све флеке, патину, прашину, соли и слично. По потреби додати и хемијска средства, која не оштећују фасаду. </t>
  </si>
  <si>
    <t>Обрачун по м² очишћене површине.</t>
  </si>
  <si>
    <t>ЛИМАРСКИ РАДОВИ</t>
  </si>
  <si>
    <t>ЛИМАРСКИ РАДОВИ - укупно</t>
  </si>
  <si>
    <t>ТЕРАЦЕРСКИ РАДОВИ</t>
  </si>
  <si>
    <t>ТЕРАЦЕРСКИ РАДОВИ - укупно</t>
  </si>
  <si>
    <t xml:space="preserve">Поједине делове олучних цеви увући један у други минимум 50 мм и залепити барсилом. </t>
  </si>
  <si>
    <t>Обујмице са држачима поставити на размаку од 200 цм. Преко обујмица поставити украсну пластифицирану траку.</t>
  </si>
  <si>
    <t xml:space="preserve">Набавка материјала, израда и монтажа одводних олучних вертикала, израђених од поцинкованог челичног лима дебљине д=0,55 мм. </t>
  </si>
  <si>
    <t>Пластификација у тону према избору пројектанта.</t>
  </si>
  <si>
    <t xml:space="preserve">Окапницу препустити за 3 цм или је препустити преко покривача. Испод лима поставити дашчану оплату д=24 мм, са слојем кровне лепенке, што је саставни део позиције. </t>
  </si>
  <si>
    <t xml:space="preserve">- У јединичне цене демонтаже и рушења урачунати спуштање и одношење шута ван објекта, утовар у камионе, транспорт до депоније и истовар уз грубо планирање. </t>
  </si>
  <si>
    <t>Демонтажа спољних јединица сплит система. Све спољне јединице демонтирати, обележити и депоновати на место које одреди Корисник или Надзорни орган.</t>
  </si>
  <si>
    <t>Обрачун по комаду демонтиране и депоноване спољне јединице сплит система.</t>
  </si>
  <si>
    <t>Сав шут прикупити, утоварити у камион, транспортовати на депонију, истоварити из камиона и грубо испланирати.</t>
  </si>
  <si>
    <t>=2,25*(2,3+1,6)</t>
  </si>
  <si>
    <t>- У јединичне цене урачунати сва потребна подупирања и осигурања да се несметано и безбедно могу изводити радови.</t>
  </si>
  <si>
    <t>- Предмером и предрачуном радова се претпоставља одвоз шута на регистровану депонију.</t>
  </si>
  <si>
    <t>Демонтажа залучених заклона над инсталацијама израђених од лексана на металној потконструкцији.</t>
  </si>
  <si>
    <t>Демонтажа олучних вертикала, са истовременом демонтажом лимених казанчића.</t>
  </si>
  <si>
    <t>Све елементе надстрешнице пажљиво демонтирати, обележити, сложити на место које одреди Надзорни орган до поновне уградње.</t>
  </si>
  <si>
    <t>=2,8*2,0</t>
  </si>
  <si>
    <t>Демонтажа постојеће импровизоване надстрешнице израђене од лесонита са свим слојевима хидроизолације и свим опшавима.</t>
  </si>
  <si>
    <t>Демонтажа оштећених камених плоча са зидних површина до 30%, према процени пројектанта.</t>
  </si>
  <si>
    <t>Након демонтаже камена очистити зидове и припремити их за поновно облагање каменом.</t>
  </si>
  <si>
    <t>1.8.</t>
  </si>
  <si>
    <t>1.10.</t>
  </si>
  <si>
    <t>1.11.</t>
  </si>
  <si>
    <t>Обрачун по м¹ описане позиције са одвозом на депонију.</t>
  </si>
  <si>
    <t>Обрачун по м² са одвозом на депонију.</t>
  </si>
  <si>
    <t>1.12.</t>
  </si>
  <si>
    <t>1.13.</t>
  </si>
  <si>
    <t>1.14.</t>
  </si>
  <si>
    <t>1.15.</t>
  </si>
  <si>
    <t>1.16.</t>
  </si>
  <si>
    <t>Након демонтаже камена очистити спојнице до дубине 2 цм, а зидне површине очистити и припремити их за поновно облагање каменом.</t>
  </si>
  <si>
    <t>-Радове рушења и демонтаже неопходно је изводити пажљиво, како не би дошло до оштећења елемената који се задржавају. Уколико до таквих оштећења дође, одговорност сноси Извођач радова.</t>
  </si>
  <si>
    <t>1.17.</t>
  </si>
  <si>
    <t>Канале демонтирати, упаковати, утоварити на камион, транспортовати на депонију, истоварити и грубо испланирати на депонији.</t>
  </si>
  <si>
    <t>Обрачун по комаду демонтираног канала.</t>
  </si>
  <si>
    <t>канал пресека 25х15 цм</t>
  </si>
  <si>
    <t>канал пресека 30х70 цм</t>
  </si>
  <si>
    <t>1.18.</t>
  </si>
  <si>
    <t>1.19.</t>
  </si>
  <si>
    <t>зидови</t>
  </si>
  <si>
    <t>Обрачун дат по м¹, са одвозом шута на депонију.</t>
  </si>
  <si>
    <t>Обрачун дат по м², са одвозом шута на депонију.</t>
  </si>
  <si>
    <t>Обрачун по комаду демонтиране решетке са одвозом шута на депонију.</t>
  </si>
  <si>
    <t>=19,80+269,70+2,95+14,3+32,35+34,67+72,7+474,6+14,8+209,95+45,55+400,95+12,2+117,85+6,3+29,73+242,53+91,5+57,96+22,57+21,88+23,82+19,7+57,96+6,7*1,3+1,5*3,35+5,65*2,6+2,65*3,7+0,4*20,18*2+2,55*2,0+4,7*12,08+2,8*4,78+2,15*4,95+4,05*2,6+3,7*18,1+2,3*2,6+2,0*5,97+0,35*(1,67*2+3,66*2)+1,0*10,75+1,0*4,53+1,0*16,05+2,0*3,5+1,0*(3,5+2,82*2)-(2,22*2,37*9+2,43*2,35*4+13,66*2,48+2,86*1,50+2,86*2,35*2+2,35*1,8-3,0*18)</t>
  </si>
  <si>
    <t>=1370,3+20,0+750,0+1,0*3,0+5,0*0,18+2,0*2,98+2,0*5,9+2,0*2,38+1,2*4,2+3,0*6,75+1,0*28,05+1,7*14,3+1,0*28,7+1,0*83,0+(1,2+9,1)*1,0+2,0*6,77+0,35*(3,66+1,7)+3,0*(2,4+3,95)+3,0*3,02-(1,3*2,42+1,45*13,7+1,5*4,05)</t>
  </si>
  <si>
    <t>=3,1*6</t>
  </si>
  <si>
    <t>Ограду исећи и демонтирати, изнети из објекта,  утоварити у камион, транспортовати на депонију и истоварити.</t>
  </si>
  <si>
    <t>=10,40+71,65+23,96+9,68+9,08+2,4+35,5+35,5+8,4+20,62+14,9+17,5+20,64+12,65+9,4+3,7*3</t>
  </si>
  <si>
    <t>Пре почетка извођења радова на рушењу неопходно је извршити консултације са Надзорним органом и конзерваторским надзором стручне службе заштите.</t>
  </si>
  <si>
    <t>плафони тераса</t>
  </si>
  <si>
    <t>Обијање малтера на рабицу или на трсци са плафона испод ситноребрасте таванице.</t>
  </si>
  <si>
    <t>Обити малтер са свим слојевима све до ситноребрасте таванице.</t>
  </si>
  <si>
    <t>Демонтажа вентилационих зидних решетки.</t>
  </si>
  <si>
    <t>Решетке димензија 65/50 цм и 30/30 цм, демонтирати,  утоварити у камион, транспортовати на депонију и истоварити из камиона.</t>
  </si>
  <si>
    <t>Обрачун по комаду са одвозом на депонију.</t>
  </si>
  <si>
    <t>Демонтажа једног сегмента металне ограде затворене терасе (високо приземље, северозападна фасада).</t>
  </si>
  <si>
    <t>Демонтажа заштитних скела постављених из безбедоносних разлога, на местима где отпада малтер.</t>
  </si>
  <si>
    <t>Скелу демонтирати и одложити на место које одреде Корисник или Надзорни орган.</t>
  </si>
  <si>
    <t>скела висине око 280 цм</t>
  </si>
  <si>
    <t>=2,85*3,2+2,45*3,9+4,75*5,9</t>
  </si>
  <si>
    <t>скела висине око 350 цм</t>
  </si>
  <si>
    <t>=3,7*3,1</t>
  </si>
  <si>
    <t>скела висине око 645 цм</t>
  </si>
  <si>
    <t>=4,75*15,8</t>
  </si>
  <si>
    <t>решетка димензија 65/50 цм</t>
  </si>
  <si>
    <t>решетка димензија 30/30 цм</t>
  </si>
  <si>
    <t>Демонтажа постојећих машинских канала који кроз фасадни отвор излазе у спољни простор - 2. спрат.</t>
  </si>
  <si>
    <t>=292,55+185,51+119,0+37,0-(36,75+1,3*2,6*3-3,0*3)+16,5+54,1+110,5+316,8+67,0+0,5*3,22+0,7*7,65+12,1*3,55-(1,1*4,2+1,1*3,5*2-3,0*4)</t>
  </si>
  <si>
    <t>парапети тераса са унутрашње стране</t>
  </si>
  <si>
    <t>=0,5*15,5+0,8*7,4+0,2*39,0+0,2*69,85+0,2*57,65+0,9*28,75+0,2*41,3+0,6*16,0+0,2*45,3+0,2*16,15+0,2*17,7+0,2*16,15+0,9*10,05</t>
  </si>
  <si>
    <t>Након демонтаже камена очистити подлогу и припремити је за поновно облагање каменом.</t>
  </si>
  <si>
    <t>Демонтажа лимених опшава венаца на фасади.</t>
  </si>
  <si>
    <t>=20,4+6,8+78,3+142,0+318,53</t>
  </si>
  <si>
    <t>=72,55+13,7+81,65</t>
  </si>
  <si>
    <t>3. спрат</t>
  </si>
  <si>
    <t>=13,35+0,86+45,99+13,35</t>
  </si>
  <si>
    <t>4. спрат</t>
  </si>
  <si>
    <t>укупно Пос 1.13.</t>
  </si>
  <si>
    <t>Рушење - обијање постојећих оштећених подова на терасама. Подови су са подлогом од цементног малтера и завршном обрадом од тераца, терацо плоча или керамике.</t>
  </si>
  <si>
    <t>1. спрат, 2. спрат, 4. спрат</t>
  </si>
  <si>
    <t>=15,5+12,0+41,3+18,5+16,0+12,85+10,05+9,05</t>
  </si>
  <si>
    <t>1. спрат, 2. спрат, 3. спрат</t>
  </si>
  <si>
    <t>=57,65+33,8+45,3+41,66+16,15+14,2+17,7+11,3+16,15+14,2</t>
  </si>
  <si>
    <t>=39,0+19,2+44,9</t>
  </si>
  <si>
    <t>Обијање постјеће сокле код подова на терасама који су предвиђени за рушење.</t>
  </si>
  <si>
    <t xml:space="preserve">Сав шут прикупити, изнети, утоварити на камион и одвести на градску депонију. </t>
  </si>
  <si>
    <t>Обрачун по м¹,  са одвозом шута на депонију.</t>
  </si>
  <si>
    <t>1.21.</t>
  </si>
  <si>
    <t>=0,25*0,3*1,8</t>
  </si>
  <si>
    <t>Обрачун дат по м³, са одвозом шута на депонију.</t>
  </si>
  <si>
    <t>1.22.</t>
  </si>
  <si>
    <t>1.23.</t>
  </si>
  <si>
    <t>Обрачун по демонтираном комплету.</t>
  </si>
  <si>
    <t>компл.</t>
  </si>
  <si>
    <t>-прање, чишћење, дезинфекција филтера свих унутрашњих јединица</t>
  </si>
  <si>
    <t>провера заптивености</t>
  </si>
  <si>
    <t>изолација</t>
  </si>
  <si>
    <t xml:space="preserve">Поновна монтажа постојећих спољних и унутрашњих јединица сплит система са припадајућим инсталацијама. Монтажа се врши након извршених архитектонских радова. </t>
  </si>
  <si>
    <t xml:space="preserve">Позиција обухвата набавку, монтажу и уградњу свог потребног потрошног и осталог материјала, опреме и осталих делова инсталације (носачи, цеви, изолација, конденз црева, фреон и сл.), као и детаљно сервисирање клима уређаја након извршене монтаже, односно: </t>
  </si>
  <si>
    <t>-провера и евентуална допуна система фреоном</t>
  </si>
  <si>
    <t>-чишћење и продувавање свих спољних јединица</t>
  </si>
  <si>
    <t>-провера и прочишћавање конденз црева</t>
  </si>
  <si>
    <t>-провера функционалности и испитивање исправности рада свих клима уређаја у режиму грејања и у режиму хлађења.</t>
  </si>
  <si>
    <t>Набавка и испорука ребрастих црева halogen free Ø16, за провлачење каблова и монтажа у фасадни зид испод малтера.</t>
  </si>
  <si>
    <t>Саставни део позиције је одвођење кондензата до најближе кишне канализационе вертикале, отворене терасе или зелене површине, преко одговарајућих чврстих глатких цеви, у боји фасаде на коју належу.</t>
  </si>
  <si>
    <t>По изведеној монтажи извршити функционално испитивање камере након завршетка свих радова.</t>
  </si>
  <si>
    <t>Обрачун по комплету описане позиције.</t>
  </si>
  <si>
    <t>компл</t>
  </si>
  <si>
    <t>1.20.</t>
  </si>
  <si>
    <t>Рушење дела постојећег оштећеног зида дз= 25 цм од бетона. Зид је обострано малтерисан.</t>
  </si>
  <si>
    <t xml:space="preserve">Зид порушити, бетон исећи на мање комаде, сав шут прикупити, изнети, утоварити на камион и одвести на градску депонију. </t>
  </si>
  <si>
    <t>2.1.</t>
  </si>
  <si>
    <t>слој за пад на тераси са ознаком РК1 д=4 -30 цм, 1. спрат</t>
  </si>
  <si>
    <t>Пре наношења репаратурног малтера подлогу очистити, уклонити све слабо носиве делове и нанети везивни мост од полимерне дисперзије на основи синтетичких смола и додатака на воденој основи, тип Kemalatex или одговарајуће.</t>
  </si>
  <si>
    <t>Све очистити и припремити за израду нових подова. Радити у свему према пројекту.</t>
  </si>
  <si>
    <t>Саставни део позиције је и обијање постојећих холкела.</t>
  </si>
  <si>
    <t>=3,55*2,55+2*(0,19*2*3,14)*3,95</t>
  </si>
  <si>
    <t>2.2.</t>
  </si>
  <si>
    <t>2.2.1.</t>
  </si>
  <si>
    <t>2.2.2.</t>
  </si>
  <si>
    <t>3.1.</t>
  </si>
  <si>
    <t xml:space="preserve">Набавка материјала и израда нове хидроизолације од двокомпонентног, еластичног, минералноакрилног премаза, тип "KOSTER 21" или одговарајуће, без разређивача. </t>
  </si>
  <si>
    <t xml:space="preserve">Преко хидроизолације се наноси цементни малтер, као подлога за завршну облогу тераса. </t>
  </si>
  <si>
    <t>Хидроизолација се изводи преко изведеног слоја за пад.</t>
  </si>
  <si>
    <t xml:space="preserve">Наноси се у два слоја са постављањем стаклене мрежице у међуслоју и ојачањем холкера утапањем високофлексибилне заптивајуће траке, тип "Flex Tape K-120", или одговарајуће. </t>
  </si>
  <si>
    <t>РК1, РК2,  1. спрат, 2. спрат, 3. спрат, 4. спрат</t>
  </si>
  <si>
    <t>Хидроизолацију подићи уз зид у висини од 10 цм, преко  залучених холкела од  водонепропусног  малтера.</t>
  </si>
  <si>
    <t>=20,40+6,8+78,3+142,0+318,53+72,55+13,7+81,65+13,35+0,86+45,99+13,35+ 7,3+0,1*(15,5+12,0+7,4+2,2+39,0+19,2+69,85+44,9+57,65+33,8+28,75+41,3+ 16,0+45,3+18,5+12,85+41,66+16,15+ 14,2+17,7+11,3+16,15+14,2+10,05+ 9,05)</t>
  </si>
  <si>
    <t>4.1.</t>
  </si>
  <si>
    <t>4.2.</t>
  </si>
  <si>
    <t>р.ш. до 50 цм</t>
  </si>
  <si>
    <t>КАМЕНОРЕЗАЧКИ РАДОВИ</t>
  </si>
  <si>
    <t>КАМЕНОРЕЗАЧКИ РАДОВИ - укупно</t>
  </si>
  <si>
    <t>олучне вертикале Ø 125</t>
  </si>
  <si>
    <t>Демонтажа постојећег Главног дистрибутивног ормана КДС, комплет са приводним и инсталационим кабловима који се налазе на фасади објекта.</t>
  </si>
  <si>
    <t>Обрачун по комаду демонтиране комплетне опреме.</t>
  </si>
  <si>
    <t>Демонтирану опрему предати уз записник Кориснику.</t>
  </si>
  <si>
    <t>1.24.</t>
  </si>
  <si>
    <t>1.25.</t>
  </si>
  <si>
    <t>Демонтажа постојеће сателитске антене, монтиране на тераси 2. спрата, комплет са инсталационим кабловима.</t>
  </si>
  <si>
    <t>плафон изнад степеништа СТ1</t>
  </si>
  <si>
    <t>=42,65+85,2+151,6</t>
  </si>
  <si>
    <t>Предвидети помоћну скелу.</t>
  </si>
  <si>
    <t>Демонтажа стаклених призми на фасади. Призме су димензија 19/19/8 цм.</t>
  </si>
  <si>
    <t xml:space="preserve">Призме порушити, сав шут   прикупити, изнети, утоварити на камион и одвести на градску депонију.  </t>
  </si>
  <si>
    <t>Конструкцију пажљиво демонтирати, обележити и сложити на место које одреди Надзорни орган или Корисник.</t>
  </si>
  <si>
    <t>Застор од лексана и остали шут прикупити, утоварити у камион, транспортовати на депонију, истоварити из камиона и грубо испланирати.</t>
  </si>
  <si>
    <t>Обрачун по м², описане позиције са потребном радном скелом.</t>
  </si>
  <si>
    <t>=17,3+11,05*7+22,6+17,3+5,4+23,75+13,4+24,8+22,65*2+26,3+2,0+22,5</t>
  </si>
  <si>
    <t>=0,3*(7,81+7,2+2*0,52+14,58+0,73+1,72+7,74+26,82+7,74+2,53+4,5+3*0,8+6,55+0,32+3*0,4+6,6+3,98+46,53+9,58+36,5+2*0,8+2*1,88+5*0,5*1,52+0,93*0,5*8+13,88+55,42-6*1,25+2,98+25,2*0,45+21,78*1,66+12,9*0,78+8,09*1,25+8,090,43)</t>
  </si>
  <si>
    <t>Демонтажа постојећих сливника са прирубницама на отвореним терасама.</t>
  </si>
  <si>
    <t>=2,0*12,65*3+1,0*(18,06+16,13)+2,0*3,6+1,0*(9,05+16,15+82,95+43,71)+1,2*5,45+4,0*6,7+3,0*(28,05+14,32+28,7)</t>
  </si>
  <si>
    <t>1.26.</t>
  </si>
  <si>
    <t>=76,45+124,25</t>
  </si>
  <si>
    <t>Уколико је подлога порозан материјал, мора се квасити пре уградње бетона.</t>
  </si>
  <si>
    <t xml:space="preserve">Пошто је бетонска маса пенаста и мека, мора се 7 дана заштитити од механичких оптерећења и наглог сушења. </t>
  </si>
  <si>
    <t>Препорука је да се у периоду очвршћавања бетон орошава  водом.</t>
  </si>
  <si>
    <t>=0,04*(20,4+6,8+78,3+142,0+72,55+13,7+81,65+0,86+13,35+45,99+13,35+7,3)</t>
  </si>
  <si>
    <t>Обрачун по м³.</t>
  </si>
  <si>
    <t>Рушење привременог објекта израђеног од лесонита са кровним покривачем од лексана, који се налази на северозападној фасади.</t>
  </si>
  <si>
    <t>Привремени објекат је висине 3,55 м, габарита 1,60х9,65 м.</t>
  </si>
  <si>
    <t>4.3.</t>
  </si>
  <si>
    <t>Набавка материјала и опшивање венца на фасади челичним поцинкованим лимом дебљине д=0,6 мм, завршно обрађеним пластификацијом у истој боји као фасада на коју належу.</t>
  </si>
  <si>
    <t>Набавка материјала и опшивање парапетних зидова тераса челичним поцинкованим лимом дебљине д=0,6 мм, завршно обрађеним пластификацијом у истој боји као фасада на коју належу..</t>
  </si>
  <si>
    <t>4.4.</t>
  </si>
  <si>
    <t>Израда залученог заклона - покривача од челичног поцинкованог лима, који штити решетке вентилационих канала.</t>
  </si>
  <si>
    <t>Лимени покривач се поставља преко претходно демонтиране металне конструкције, која се поново монтира.</t>
  </si>
  <si>
    <t>Обрачун по м² описане позиције.</t>
  </si>
  <si>
    <t>=16,05+34,58+15,52</t>
  </si>
  <si>
    <t>опшав РШ око 30 цм</t>
  </si>
  <si>
    <t>=9,04+16,15+82,93+28,05+76,53+28,7+6,2+16,28+6,65+16,15+18,06+2,0+12,64+12,67+12,64+1,0*3+2,0*3</t>
  </si>
  <si>
    <t>4.3.1.</t>
  </si>
  <si>
    <t>4.3.2.</t>
  </si>
  <si>
    <t>опшав РШ око 50цм</t>
  </si>
  <si>
    <t>Набавка материјала и замена оштећених камених плоча истим као постојеће.</t>
  </si>
  <si>
    <t xml:space="preserve">Предвидети узимање узорка и лабораторијска анализа постојећег камена како би се одредио његов састав и својства. </t>
  </si>
  <si>
    <t>Одабир камене облоге вршиће се уз консултацију и сагласност конзерваторског надзора стручне службе заштите</t>
  </si>
  <si>
    <t xml:space="preserve">Удаљеност рамова од фасадног зида (ради спречавања подливања воде) и нагиб, као и остале карактеристике, у свему треба да одговарају постојећим рамовима које се задржавају. </t>
  </si>
  <si>
    <t>Камен и подлогу у коју је постављен пажљиво уклонити, водећи рачуна да се не оштети околни камен који је у добром стању.</t>
  </si>
  <si>
    <t>Камен дебљине око 4,5 цм поставити у цементном малтеру размере 1:3,  дебљине д=5 цм</t>
  </si>
  <si>
    <t>Фуговање спојница извести одговарајућом масом за спојнице.</t>
  </si>
  <si>
    <t xml:space="preserve">Спојнице између комада код већих рамова је ширине 3 мм. </t>
  </si>
  <si>
    <t>ширина рама око 40 цм</t>
  </si>
  <si>
    <t>Спојнице фуговати и очистити плоче.</t>
  </si>
  <si>
    <t>6.1.</t>
  </si>
  <si>
    <t>6.2.</t>
  </si>
  <si>
    <t>укупно Пос 6.2.</t>
  </si>
  <si>
    <t>укупно Пос 6.1.</t>
  </si>
  <si>
    <t>Обрачун по м² терацо плоча са подлогом у коју се полажу.</t>
  </si>
  <si>
    <t xml:space="preserve">Набавка материјала и санација тротоара уз северозападну фасаду објекта,  која се врши влакнима ојачаним репаратурним малтером у дебљини д=4cm, тип BetonProtekt RT/RP или одговарајуће (SIST EN 1504-3:PCC малтер за конструкционе поправке), разред R4. </t>
  </si>
  <si>
    <t xml:space="preserve">Везивни мост спремити у облику цементне пасте, при односу мешања са цементом 1:2. Посебно је важно да се веза примењује системом "свеже на свеже".  </t>
  </si>
  <si>
    <t>-цементног шприц малтера као припреме подлоге, који се поставља на очишћени фасадни зид, у дебљини д=2 мм, тип Baumit VorSpritzer, или одговарајуће;</t>
  </si>
  <si>
    <t>Набавка материјала и израда фасадног система типа Baumit или одговарајуће који се састоји од:</t>
  </si>
  <si>
    <t>- високо термоизолационог малтера (λ=0.09W/mK, густина суве масе ca. 280 kg/m³) који се наноси у дебљини д=4cm, тип Baumit ThermoExtra, или одговарајуће;</t>
  </si>
  <si>
    <t>- фасадне силикатне боје, тј. минералног премаза на бази воденог стакла, водонепропусне и високопропусне за водену пару и CO2, тип Baumit SilikatColor, или одговарајуће.</t>
  </si>
  <si>
    <t>Tон фасадне боје одредиће пројектант уз консултацију и сагласност конзерваторског надзора стручне службе заштите.</t>
  </si>
  <si>
    <t xml:space="preserve">Боја се нанноси у 2 слоја, у првом слоју разређена са 10-15% чисте воде (по целој површини), у другом слоју разређена макс 5%. </t>
  </si>
  <si>
    <t>Радити у свему према спецификацији произвођача и Техничком опису.</t>
  </si>
  <si>
    <t>=28,72*329,5</t>
  </si>
  <si>
    <t>укупно Пос 7.2.</t>
  </si>
  <si>
    <t>7.1.</t>
  </si>
  <si>
    <t>7.2.</t>
  </si>
  <si>
    <t>7.4.</t>
  </si>
  <si>
    <t xml:space="preserve"> м²</t>
  </si>
  <si>
    <t xml:space="preserve">Заштита се изводи премазима на бази силикона, тип FASSIL-K, или одговарајуће. </t>
  </si>
  <si>
    <t>=7,81+7,2+2*0,52+14,58+0,73+1,72+7,74+26,82+7,74+2,53+4,5+3*0,8+6,55+0,32+3*0,4+6,6+3,98+46,53+9,58+36,5+2*0,8+2*1,88+5*0,5*1,52+0,93*0,5*8+13,88+55,42-6*1,25+2,98+25,2*0,45+21,78*1,66+12,9*0,78+8,09*1,25+8,09*0,43</t>
  </si>
  <si>
    <t>зидне површине</t>
  </si>
  <si>
    <t>рамови око прозора</t>
  </si>
  <si>
    <t>=0,4*(8,12*11+15,82*2+9,82*4+5,5*10+6*4+4,46*49+4,5*3+9,96*4+11,06*8+8,12*3+7,3*2+6*6+1,86+5,82+6,64*3+5,4*56+6,1*3+6,88*3+9,58*9+5,5*6+6*33+5,22*10+4,6*7+2*(1,4*10+1,2*10+1,15*37+1,6*37+1,35*41+1,55*41+1,4*111+0,85*111+1,4*67+1,3*67+1,4*43+1,9*43+1,4*38+1,5*38+0,94*2+0,75*2+0,55*2+1,49+2,5+1,4+1,5+1,15*2+1,2*2+1,35*14+1,55*14+1,4*3+1,5*3+1,3*25+1,2*25+1,4*17+0,9*17+1,3*8+0,96*8+1,35*6+1,55*6+1,4*3+2,7*3+1,4*11+0,85*11+1,4*6+1,6*6))</t>
  </si>
  <si>
    <t>поклопне плоче на парапетима тераса</t>
  </si>
  <si>
    <t>Набавка материјала и уградња нових поклопних плоча од камена, на месту оштећених поклопних плоча.</t>
  </si>
  <si>
    <t xml:space="preserve">Спојнице између комада су ширине 3 мм. </t>
  </si>
  <si>
    <t>Плоче дебљине д=4-5 цм се постављају у цементном малтеру дебљине д=3 цм, у свему као постојеће.</t>
  </si>
  <si>
    <t>Набавка материјала и слоја за пад перлит бетоном типа Супербет 3 или одговарајуће, на терасама.</t>
  </si>
  <si>
    <t>Пре изливања перлит бетона преко подлоге нанети слој цементног млека .</t>
  </si>
  <si>
    <t>Подлога мора бити чиста, отпрашена и одмашћена.</t>
  </si>
  <si>
    <t>=15,5+7,4+39,0+69,85+57,65+28,75+41,3+16,0+45,3+16,15+17,7+16,15+10,05+12,0+2,2+19,2+44,9+33,8+18,5+12,85+41,66+14,2+11,5+14,2+9,05+12,65+10,61+3,9+2,02+3,77+2,92+0,48</t>
  </si>
  <si>
    <t>укупно Пос 7.3.</t>
  </si>
  <si>
    <t>укупно Пос 7.4.</t>
  </si>
  <si>
    <t>7.5.</t>
  </si>
  <si>
    <t>Обрачун по м² омалтерисане површине.</t>
  </si>
  <si>
    <t>7.3.</t>
  </si>
  <si>
    <t>Први слој нанети грубо, други слој фино заглађен.</t>
  </si>
  <si>
    <t>Набавка материјала и малтерисање  зидова тераса са унутрашње стране и подгледа тераса, продужним малтером размере 1:2:6, у два слоја дебљине д=3 цм.</t>
  </si>
  <si>
    <t>Плафонски систем се састоји од скривене потконструкције израђене од поцинкованих челичних профила и једнослојне облоге од цементних плоча дебљине д=15 мм.</t>
  </si>
  <si>
    <t>Плоче поставити са размаком фуга од 3-5 мм. Фуге попунити одговаарјућом смесом за спојнице и бандажирати бандаж траком.</t>
  </si>
  <si>
    <t>Целу површину прешпахтловати лепаком за армиране малтере два пута са утиснутом мрежицом за армирање. Начин вешања, размак носача у свему према упутству произвођача.</t>
  </si>
  <si>
    <t>Радити према пројекту,  важећим прописима у свему према упутствима, детаљима и спецификацији произвођача. Мере узети на лицу места.</t>
  </si>
  <si>
    <t>Обрачун по м²  обухвата испоруку и монтажу плоча и потконструкције, као и помоћну скелу.</t>
  </si>
  <si>
    <t>Набавка материјала и уградња  спуштеног плафона од цементних плоча предвиђених за уградњу споља.</t>
  </si>
  <si>
    <t>8.1.</t>
  </si>
  <si>
    <t>Набавка материјала и израда клупа за седење на тераси на 1. спрату.</t>
  </si>
  <si>
    <t xml:space="preserve">Седиште и бочне стране су даске белог бора, заштићене лазурним премазом. </t>
  </si>
  <si>
    <t>Чишћење постојеће камере "Box" и разводних кутија, провлачење постојеће инсталације видео обезбеђења.</t>
  </si>
  <si>
    <t xml:space="preserve">Поновна монтажа, на исти положај, претходно демонтиране камере  "Box" и разводних кутија, комплет са прикључењем на постојећу инсталацију. </t>
  </si>
  <si>
    <t>Демонтажа постојеће "Box" камере и разводних кутија, комплет са искључењем инсталација.</t>
  </si>
  <si>
    <t>Рушење постојеће облоге степеништа СТ3 од гранитних плоча са рушењем подлоге у коју су постављене.</t>
  </si>
  <si>
    <t>Обрачун по м² са одвозом шута на депонију.</t>
  </si>
  <si>
    <t>=2,0*(0,17+0,30)*19+1,48*2,0+4,20</t>
  </si>
  <si>
    <t>1.15.1.</t>
  </si>
  <si>
    <t>1.15.2.</t>
  </si>
  <si>
    <t>1.15.3.</t>
  </si>
  <si>
    <t>Демонтаже табли са натписом. Табле пажљиво демонтирати, депоновати на место које одреди Надзорни орган или Корисник до поновне монтаже.</t>
  </si>
  <si>
    <t>табла димензија 295/95 цм</t>
  </si>
  <si>
    <t>табла димензија 55/90 цм</t>
  </si>
  <si>
    <t>табла димензија 170/80 цм</t>
  </si>
  <si>
    <t>6.3.</t>
  </si>
  <si>
    <t xml:space="preserve">Подлогу за подложни слој (грунт) очистити и опрати, а затим нанети слој бетона минималне марке МБ 15, дебљине 3 цм. </t>
  </si>
  <si>
    <t xml:space="preserve">Изведени подложни слој мора бити раван и довољно рапав, по потреби избраздан (ако се терацо не лије одмах). </t>
  </si>
  <si>
    <t>Смесу за терацо израдити од цемента, дробљеног агрегата и воде, размере 1:2,5. Масу, са зрном агрегата коцкастог облика и величине до 8 мм, измешати усуво и додати воду.</t>
  </si>
  <si>
    <t xml:space="preserve">Најраније седам дана по изливању под брусити грубим брусом, до појаве чисте површине агрегата, и прати чистом водом. </t>
  </si>
  <si>
    <t>Видљиве рупице, бразде и слично испунити китом справљеним од цемента и мермерног брашна. Након три дана, по стврдњавању кита, под глачати брусевима разне финоће, док се не добије глатка и равна површина уједначеног сјаја.</t>
  </si>
  <si>
    <t xml:space="preserve"> Ако се појаве рупице или бразде поновити цео поступак. По завршетку најфинијег брушења под опрати два пута водом са додатком детерџента и осушити.</t>
  </si>
  <si>
    <t xml:space="preserve">Након сушења терацо премазати ланеним уљем или раствором воска у бензину и углачати крпама. </t>
  </si>
  <si>
    <t>Обрачун по м² изливеног тераца.</t>
  </si>
  <si>
    <t>СЛИВНИЦИ</t>
  </si>
  <si>
    <t>СЛИВНИЦИ - укупно</t>
  </si>
  <si>
    <t>Набавка и монтажа сливника за балконе и терасе.</t>
  </si>
  <si>
    <t>Сливник се састоји од хоризонталног балконског сливника за проходну терасу са инокс решетком, тип HL Hutterer&amp;Lechner HL5100T или одговарајуће, и духтунг гарнитуре тип HL Hutterer&amp;Lechner HL8300.M или одговарајуће.</t>
  </si>
  <si>
    <t>Начин уградње у свему према упутству произвођача.</t>
  </si>
  <si>
    <t>Обрачун по комаду уграђеног сливника.</t>
  </si>
  <si>
    <t>Набавка и монтажа сливника Ø75  за балконе и терасе.</t>
  </si>
  <si>
    <t>9.1.</t>
  </si>
  <si>
    <t>МОЛЕРСКО ФАРБАРСКИ РАДОВИ</t>
  </si>
  <si>
    <t>Сливник се састоји од вертикалног балконског сливника за проходну терасу са инокс решетком, тип HL Hutterer&amp;Lechner HL3100T или одговарајуће, и духтунг гарнитуре тип HL Hutterer&amp;Lechner HL8300.M или одговарајуће.</t>
  </si>
  <si>
    <t>Сливник се састоји од хоризонталног терасног сливника тип HL Hutterer&amp;Lechner HL80 или одговарајуће, и духтунг гарнитуре тип HL Hutterer&amp;Lechner HL83.M или одговарајуће.</t>
  </si>
  <si>
    <t>Сливник се састоји од вертикалног терасног сливника тип HL Hutterer&amp;Lechner HL310N.2 или одговарајуће, и духтунг гарнитуре тип HL Hutterer&amp;Lechner HL83.M или одговарајуће.</t>
  </si>
  <si>
    <t>9.2.</t>
  </si>
  <si>
    <t>Набавка и монтажа сливника Ø75   за балконе и терасе.</t>
  </si>
  <si>
    <t>Ø50</t>
  </si>
  <si>
    <t>Ø75</t>
  </si>
  <si>
    <t>9.3.</t>
  </si>
  <si>
    <t>9.4.</t>
  </si>
  <si>
    <t>10.1.</t>
  </si>
  <si>
    <t>10.2.</t>
  </si>
  <si>
    <t>10.3.</t>
  </si>
  <si>
    <t>7.6.</t>
  </si>
  <si>
    <t xml:space="preserve">Чишћење и прање свих површина обложених каменом, паром под контролисаним притиском, тако да се скину флеке, прашина, со и слојеви патине. </t>
  </si>
  <si>
    <t xml:space="preserve">Додатно чишћење врши се микроабразивном техником са употребом различитих величина агрегата и воде, уз контролисани притисак. </t>
  </si>
  <si>
    <t>=0,3*0,4*(8,12*11+15,82*2+9,82*4+5,5*10+6,0*4+4,46*49+4,5*3+9,96*4+11,06*8+8,12*3+7,3*2+6,0*6+1,86+5,82+6,64*3+5,4*56+6,1*3+6,88*3+9,58*9+5,5*6+6,0*33+5,22*10+4,6*7+2*(1,4*10+1,2*10+1,15*37+1,6*37+1,35*41+1,55*41+1,4*111+0,85*111+1,4*67+1,3*67+1,4*43+1,9*43+1,4*38+1,5*38+0,94*2+0,75*2+0,55*2+1,49+2,5+1,4+1,5+1,15*2+1,2*2+1,35*14+1,55*14+1,4*3+1,5*3+1,3*25+1,2*25+1,4*17+0,9*17+1,3*8+0,96*8+1,35*6+1,55*6+1,4*3+2,7*3+1,4*11+0,85*11+1,4*6+1,6*6))</t>
  </si>
  <si>
    <t>=0,3*(7,81+7,2+2*0,52+14,58+0,73+1,72+7,74+26,82+7,74+2,53+4,5+3*0,8+6,55+0,32+3*0,4+6,6+3,98+46,53+9,58+36,5+2*0,8+2*1,88+5*0,5*1,52+0,93*0,5*8+13,88+55,42-6*1,25+2,98+25,2*0,45+21,78*1,66+12,9*0,78+8,09*1,25+8,09*0,43)</t>
  </si>
  <si>
    <t>=0,2*0,38(15,5+7,4+39,0+69,85+57,65+28,75+41,3+16,0+45,3+16,15+17,7+16,15+10,05+12,0+2,2+19,2+44,9+33,8+18,5+12,85+41,66+14,2+11,5+14,2+9,05+12,65+10,61+3,9+2,02+3,77+2,92+0,48)</t>
  </si>
  <si>
    <t xml:space="preserve">Набавка материјала и израда заштите за фасадне отворе док трају радови на извођењу фасаде. </t>
  </si>
  <si>
    <t>Заштита је израђена од дебелог најлона са летвицама, начин фиксирања одређује Извођач у зависности од материјала од ког је израђен прозор или врата..</t>
  </si>
  <si>
    <t>Набавка материјала и зидање дела зида стакленим призмама димензија 19/19/8 цм.</t>
  </si>
  <si>
    <t>Уградњу призми са свим пратећим материјалом радити у свему према спецификацији произвођача.</t>
  </si>
  <si>
    <t>Обрачун по комаду уграђене призме.</t>
  </si>
  <si>
    <t>=1*1*9+1,3*1,2*10+0,65*0,6+1,7*0,85+1,05*1,5*37+1,24*1,44*41+1,3*0,7*111+1,3*1,2*0,67+1,3*1,8*43+1,3*1,5*38+0,84*0,84+0,64*0,45*2+1,3*2,42+1,3*1,4+1,4*2,12+2,36*1,5*11+5,36*2,35*2+2,36*2,35*4+1,3*1,2*4+5,48*3,5+1,3*0,8*54+1,3*1,2*57+2,36*2,97*6+1,95*1,5*2+2,33*1,5*3+1,3*1,5*6+2,43*2,35*4+2,36*2,37+1,05*1,5*16+1,3*2,25*5+2,04*0,67+1,5*2,36*11+5,36*2,35*2+2,25*2,36*5+2,22*2,37*9+2,43*2,35*4+1,45*1,25*17+1,3*1,5*3+1,4*1,4+13,66*2,48+1,9*0,95*3+1,2*1,1+1,8*1,45*3+1,8*1,05*3+0,6*1,5*7+1,3*1,5*16+1,25*1,45+2,86*1,5+2,86*2,35*2+1,25*1,3*10+1,35*1,6*3+2,35*1,8+1,1*0,8*2+1,25*1,45*6+1,3*2,6*3+1,3*0,73*11+1,3*1,5*6+1,1*4,2*2+1,1*3,5*2+1,05*1,2*2+1,25*1,45*14+1,3*1,5*3+1,3*1,2*25+1,3*0,78*17</t>
  </si>
  <si>
    <t>7.7.</t>
  </si>
  <si>
    <t>укупно Пос 7.7.</t>
  </si>
  <si>
    <t>Набавка материјала и бојење фасадних површина (плафона, парапетних зидова тераса и сл.) минералном бојом у тону по избору пројектанта уз уз консултацију и сагласност конзерваторског надзора стручне службе заштите.</t>
  </si>
  <si>
    <t>Пре бојења извести све потребне припремне радове. Радити у свему према спецификацији произвођача.</t>
  </si>
  <si>
    <t>=2,0*12,65*3+1,0*(18,06+16,13)+2,0*3,6+1,0*(9,05+16,15+82,95+43,71)+1,2*5,45+4,0*6,7+3,0*(28,05+14,32+28,7+42,65+85,2+151,6)</t>
  </si>
  <si>
    <t>укупно Пос 7.5.</t>
  </si>
  <si>
    <t>ситно ребраста таваница са развијеном површином ребара</t>
  </si>
  <si>
    <t>=70+0,25*2*8*19</t>
  </si>
  <si>
    <r>
      <rPr>
        <b/>
        <sz val="10"/>
        <rFont val="Yu Arial"/>
        <family val="2"/>
      </rPr>
      <t>Напомена:</t>
    </r>
    <r>
      <rPr>
        <sz val="10"/>
        <rFont val="Yu Arial"/>
        <family val="2"/>
      </rPr>
      <t xml:space="preserve"> Позиција уградње сливника подразумева повезивање на постојећи канализациони развод, који није предмет овог пројекта.</t>
    </r>
  </si>
  <si>
    <t>Средство за консолидацију се наноси два пута на површину камена.</t>
  </si>
  <si>
    <t>Радити у свему према упутству произвођача консолиданта.</t>
  </si>
  <si>
    <t>степениште СТ1 и СТ2</t>
  </si>
  <si>
    <t xml:space="preserve">м² </t>
  </si>
  <si>
    <t>6.4.</t>
  </si>
  <si>
    <t>Пре почетка радова припремити подлогу, очистити, опрати, изравнати и одпрашити.</t>
  </si>
  <si>
    <t>Подлога је од ломљеног мермера  која се изводи у свему као и постојећа облога подеста степеништа од венецијанског тераца.</t>
  </si>
  <si>
    <t>Структура и боја, као и врста одломака плоча по узору на постојеће.</t>
  </si>
  <si>
    <t xml:space="preserve">Размак између појединих камених плоча мора бити приближно једнак. Горњу површину поравнати равњачом ширине 4-5 цм. Спојнице испунити терацо смесом, справљеном од цемента, дробљеног агрегата и воде, размере 1:2,5. </t>
  </si>
  <si>
    <t xml:space="preserve">Најраније седам дана по изливању под брусити грубим брусом, до појаве чисте површине агрегата и мермерних одломака, и прати чистом водом. Видљиве рупице, бразде и слично испунити китом справљеним од цемента и мермерног брашна. </t>
  </si>
  <si>
    <t>Након три дана, по стврдњавању кита, под глачати брусевима разне финоће, док се не добије глатка и равна површина уједначеног сјаја. Ако се појаве рупице или бразде поновити цео поступак.</t>
  </si>
  <si>
    <t xml:space="preserve"> По завршетку најфинијег брушења под опрати два пута водом са додатком детерџента и осушити. Након сушења терацо премазати ланеним уљем или раствором воска у бензину и углачати крпама.</t>
  </si>
  <si>
    <t>Обрачун по м² изведеног пода.</t>
  </si>
  <si>
    <t>подест степеништа СТ2</t>
  </si>
  <si>
    <t>=1,93*2,39</t>
  </si>
  <si>
    <t>6.5.</t>
  </si>
  <si>
    <t>Набавка материјала и израда нове облоге подеста степеништа СТ2. Дебљина облоге д=4 цм.</t>
  </si>
  <si>
    <t>Набавка материјала и израда облоге степеништа  од ливеног тераца дебљине д=4 цм.</t>
  </si>
  <si>
    <t>Терацо смесу излити преко подлоге, добро набити, уваљати и глетовати. Завршни слој тераца заштитити од гажења, промаје, сунца, по потреби квасити водом, док не одлежи.</t>
  </si>
  <si>
    <t>степениште СТ3, облагање чела и газишта степеника и степенишних подеста</t>
  </si>
  <si>
    <t>=9*(0,162+0,3)*1,6*2+(0,162+0,3)*(1,55+1,85+2,45+3,05+1,6+1,9+2,2+2,5)+1,7*(0,1635+0,3)*20</t>
  </si>
  <si>
    <t>Санација постојеће облоге од ломљеног мермера - мозаика на подестима степеништа СТ1 и СТ2.</t>
  </si>
  <si>
    <t>Санација се састоји од калибрације површине, тј. скидања површинског слоја камена, односно скидања површинских слојева на којима се накупила прљавштина и нечистоћа.</t>
  </si>
  <si>
    <t xml:space="preserve">Када се после калибрације дође до слоја материјала који је чист и има изглед нове, не обрађене камене површин, врши се брушење и полирање и на крају заштита површине течним силиконом. </t>
  </si>
  <si>
    <t>=22,9+1,6*1,6+1,55*1,6+1,7*(1,9+2,39+2,45)</t>
  </si>
  <si>
    <t xml:space="preserve">Пре бојења скинути стару боју и корозију хемијским и физичким средствима, брусити и очистити. </t>
  </si>
  <si>
    <t>На ограду нанети импрегнацију и основну боју, а затим бојити два пута бојом за метал</t>
  </si>
  <si>
    <r>
      <t>Обрачун по м</t>
    </r>
    <r>
      <rPr>
        <sz val="10"/>
        <rFont val="Arial"/>
        <family val="2"/>
      </rPr>
      <t>²</t>
    </r>
    <r>
      <rPr>
        <sz val="10"/>
        <rFont val="Yu Arial"/>
        <family val="2"/>
      </rPr>
      <t xml:space="preserve"> обојене површине.</t>
    </r>
  </si>
  <si>
    <t>Набавка материјала и и бојење металне ограде и металне прозорске решетке бојом за метал.</t>
  </si>
  <si>
    <t xml:space="preserve">ограде </t>
  </si>
  <si>
    <t>прозорске решетке</t>
  </si>
  <si>
    <t>=6*1,56+0,95+1,58+15*1,95+6*1,03+11+3,54+2*2,92+3,94+1,69+0,38</t>
  </si>
  <si>
    <t>=0,6*18,08+0,8*6,72+0,9*9,65+1,0*(6,2+5,84+15,95)+0,45*16,3+1,6*(4,36+1,4)+0,95*(1,7+3,5*3)+0,45*(1,0*2+1,65+0,9*2+0,55)+0,78*(3,65+3,7+3,55+2,9+3,9+2,8)+1,1*11,2+1,05*34,7+0,58*(3,05+1,95)+0,45*(9,1+0,44+0,94+0,77+2,25+0,87+0,9)+0,95*(16,12+82,95+44,0+87,05+27,85)+0,72*6,15+1,0*(2,79*3+6,97)+1,05*58,9+0,95*(14,6+0,98+1,92+1,84+15,65)+0,6*(12,52+13,56)+0,5*(0,98+0,48)+2,0*3,75+0,45*(1,53+0,9*3+2,56+3,1+9,75+2,57)+1,8*2,64+1,85*4,2+1,0*15,52</t>
  </si>
  <si>
    <t>укупно Пос 8.1.</t>
  </si>
  <si>
    <t xml:space="preserve">Конструкција је од челичних кутијастих профила 40х40 мм, поцинкована и потом заштићена епоксидом и полиуретаном у боји ограде терасе. </t>
  </si>
  <si>
    <t xml:space="preserve">Бојење  ограда је у боји по избору пројектанта, уз консултацију и сагласност конзерваторског надзора стручне службе заштите. </t>
  </si>
  <si>
    <t>3.2.</t>
  </si>
  <si>
    <t>Транспарентна је и спречава продор влаге и паре у термоизолацију у конструкцијама равног крова.</t>
  </si>
  <si>
    <t>Парна брана је вишеслојна, армирана израђена од полиолефина са интегрисаном лепљивом траком, изводи се са преклопима.</t>
  </si>
  <si>
    <t>Клупе су фиксиране за под терасе, са могућношћу демонтаже.</t>
  </si>
  <si>
    <t>клупе димензије 150/45/40 цм</t>
  </si>
  <si>
    <t>Монтажа претходно демонтираних вентилационих решетки.</t>
  </si>
  <si>
    <t>10.4.</t>
  </si>
  <si>
    <t>Монтажа претходно демонтиране табле са натписом.</t>
  </si>
  <si>
    <t>10.5.</t>
  </si>
  <si>
    <t>10.6.</t>
  </si>
  <si>
    <t>10.7.</t>
  </si>
  <si>
    <t>Завршно чишћење и прање свих прозора и врата после завршених радова на изради нове фасаде и чишћење свих отворених површина тераса, рампи, степеништа и сл.</t>
  </si>
  <si>
    <t>фасадна столарија</t>
  </si>
  <si>
    <t>отворене површине</t>
  </si>
  <si>
    <t>=36,96+814,78+25,02+39,4</t>
  </si>
  <si>
    <t>10.8.</t>
  </si>
  <si>
    <r>
      <t xml:space="preserve">слој за пад на терасама </t>
    </r>
    <r>
      <rPr>
        <sz val="10"/>
        <rFont val="Arial"/>
        <family val="2"/>
      </rPr>
      <t>д=4-12 цм, 1. спрат, 2. спрат, 3. спрат, 4. спрат</t>
    </r>
  </si>
  <si>
    <r>
      <t xml:space="preserve">- </t>
    </r>
    <r>
      <rPr>
        <sz val="10"/>
        <rFont val="Times New Roman"/>
        <family val="1"/>
      </rPr>
      <t xml:space="preserve"> </t>
    </r>
    <r>
      <rPr>
        <sz val="10"/>
        <rFont val="Arial"/>
        <family val="2"/>
      </rPr>
      <t>арматурног слоја, у виду арматурне мрежице од текстилно-стаклених влакана, тип Baumit StarTex или одговарајуће (површинска маса 160g/m², ширина машне 4×4 мм), која се поставља преко флексибилног фасадног цементног лепка, тип Baumit ProContact, или одговарајуће;</t>
    </r>
  </si>
  <si>
    <t>Оштећења су до 40%, према процени пројектанта, а стварну количину ће писменим путем, на лицу места, утврдити Извођач и Надзорни орган.</t>
  </si>
  <si>
    <t>Надстрешница је постављене уз северозападну фасаду и састоји се од две бочне странице, једне фронталне странице и крова на једну воду, све од лесонита.</t>
  </si>
  <si>
    <t>Обрачун по м² демонтираних заклона, са одвозом шута на депонију.</t>
  </si>
  <si>
    <t>Пажљива демонтажа надстрешнице од лексана са демонтажом конструкције на коју је постављен лексан (северозападна фасада).</t>
  </si>
  <si>
    <t>Обрачун по м² демонтиране надстрешнице са свим слојевима и опшавима, са одвозом шута на депонију.</t>
  </si>
  <si>
    <t>Обрачун по м¹ демонтираних опшава, са одвозом шута на депонију.</t>
  </si>
  <si>
    <t>Обрачун по м¹ демонтираних олучних вертикала са казанчићима, са одвозом шута на депонију.</t>
  </si>
  <si>
    <t>Демонтажа оштећених оквира прозора израђених од камена. Оштећења су до 40%, према   процени пројектанта, а стварну количину ће писменим путем, на лицу места, утврдити Извођач и Надзорни орган.</t>
  </si>
  <si>
    <t>Пре почетка извођења радова на рушењу неопходно је извршити консултације са Надзорним органом и конзерваторским надзором стручне службе заштите и писменим путем утврдити тачне површине са којих је неопходно скинути постојећи камен.</t>
  </si>
  <si>
    <t xml:space="preserve">Обити све слојеве пода са свим слојевима термо и хидроизолације, до а.б. плоче. </t>
  </si>
  <si>
    <t>Претпостављена просечна дебљина свих слојева пода до а.б. конструкције је дебљине 32 цм.</t>
  </si>
  <si>
    <t>сокла од керамике h=15 цм</t>
  </si>
  <si>
    <t>сокла од терацо плоча h=20-30 цм</t>
  </si>
  <si>
    <t>сокла ливени терацо h=20 цм</t>
  </si>
  <si>
    <t>Демонтажа оштећених поклопних плоча од камена на парапетима тераса, парапетним зидовима степеништа и рампи.</t>
  </si>
  <si>
    <t>Обијање малтера са фасадних површина (зидова и плафона тераса).  Обијање малтера нарочито пажљиво изводити око машинских канала и сигурносних камера, како се не би оштетили.</t>
  </si>
  <si>
    <t>Набавка материјала и постављање активне парне бране преко а.б. конструкције пре изливања перлит бетона.</t>
  </si>
  <si>
    <t xml:space="preserve">Набавка материјала и уградња нових рамова на месту оштећених рамовa од камена постављањем у цементном малтеру. </t>
  </si>
  <si>
    <t>Рамови су израђени од камена дебљине 4-5 цм, у слоју цементног малтера дебљине д=3 цм, из комада маскималне дужине од 2 м, у свему као постојеће.</t>
  </si>
  <si>
    <t>=0,4*(8,12*11+15,82*2+9,82*4+5,5*10+6,0*4+4,46*49+4,5*3+9,96*4+11,06*8+8,12*3+7,3*2+6,0*6+1,86+5,82+6,64*3+5,4*56+6,1*3+6,88*3+9,58*9+5,5*6+6,0*33+5,22*10+4,6*7+2*(1,4*10+1,2*10+1,15*37+1,6*37+1,35*41+1,55*41+1,4*111+0,85*111+1,4*67+1,3*67+1,4*43+1,9*43+1,4*38+1,5*38+0,94*2+0,75*2+0,55*2+1,49+2,5+1,4+1,5+1,15*2+1,2*2+1,35*14+1,55*14+1,4*3+1,5*3+1,3*25+1,2*25+1,4*17+0,9*17+1,3*8+0,96*8+1,35*6+1,55*6+1,4*3+2,7*3+1,4*11+0,85*11+1,4*6+1,6*6))</t>
  </si>
  <si>
    <t>=0,4*(15,5+7,4+39,0+69,85+57,65+28,75+41,3+16,0+45,3+16,15+17,7+16,15+10,05+12,0+2,2+19,2+44,9+33,8+18,5+12,85+41,66+14,2+11,5+14,2+9,05+12,65+10,61+3,9+2,02+3,77+2,92+0,48)</t>
  </si>
  <si>
    <t>=0,4*(8,12*11+15,82*2+9,82*4+5,5*10+6,0*4+4,46*49+4,5*3+9,96*4+11,06*8+8,12*3+7,3*2+6,0*6+1,86+5,82+6,64*3+5,4*56+6,1*3+6,88*3+9,58*9+5,5*6+6,0*33+5,22*10+4,6*7+2*(1,4*10+1,2*10+1,15*37+1,6*37+1,35*41+1,55*41+1,4*111+0,85*111+1,4*67+1,3*67+1,4*43+1,9*43+1,4*38+1,5*38+0,94*2+0,75*2+0,55*2+1,492,5+1,4+1,5+1,15*2+1,2*2+1,35*14+1,55*14+1,4*3+1,5*3+1,3*25+1,2*25+1,4*17+0,9*17+1,3*8+0,96*8+1,35*6+1,55*6+1,4*3+2,7*3+1,4*11+0,85*11+1,4*6+1,6*6))</t>
  </si>
  <si>
    <t>Набавка материјала и консолидација степеништа СТ1 и СТ2 етил силикатима како би се спречило љуспање и одвајање површинских слојева камена.</t>
  </si>
  <si>
    <t>Набавка материјала и постављање нове подне облоге на терасама од терацо плоча димензије 20х20х3цм.</t>
  </si>
  <si>
    <t xml:space="preserve">Плоче се постављају у слоју цементног малтера дебљине д=3цм, размере 1:3 и заливају се цементним млеком. </t>
  </si>
  <si>
    <t>Набавка материјала и израда сокле, висине 20 цм код новопројектованих подова обложених терацо плочама.</t>
  </si>
  <si>
    <t xml:space="preserve">Плоче се постављају у слоју цементног малтера дебљине д=2цм, размере 1:3 и заливају се цементним млеком. </t>
  </si>
  <si>
    <t xml:space="preserve">Подлогу за подложни слој (грунт) очистити и опрати. Подложни слој урадити од цементног малтера. Камене одломке овлажене са доње стране утиснути у још свеж слој цементног малтера. </t>
  </si>
  <si>
    <t xml:space="preserve">Набавка материјала и извођење заштите свих фаседних површина обложених каменом (облога зидова, рамови око прозора и камених поклопних плоча на парапетима тераса), од разорног утицаја атмосферилија и графита. </t>
  </si>
  <si>
    <t>5.2.</t>
  </si>
  <si>
    <t>5.3.</t>
  </si>
  <si>
    <t>5.4.</t>
  </si>
  <si>
    <t>укупно Пос 10.7.</t>
  </si>
  <si>
    <t>10.9.</t>
  </si>
  <si>
    <t>10.10.</t>
  </si>
  <si>
    <t>Обрачун по м² обложених зидова  са подлогом.</t>
  </si>
  <si>
    <t>На споју хоризонталног и вертикалног кишног развода поставити казанчиће димензија 35/35 цм (укупно 19 комада).</t>
  </si>
  <si>
    <t>Три олучне вертикале, према графичкој документацији, се на висини од 2 м од тла изводе од гвоздено-ливених цеви, које се посебно обрачунавају.</t>
  </si>
  <si>
    <t>Обрачун по м¹ уграђених олучних вертикала.</t>
  </si>
  <si>
    <t>ЛГ цеви за олучне вертикале Ø125</t>
  </si>
  <si>
    <t>укупно Пос 1.19.</t>
  </si>
  <si>
    <t>АРХИТЕКТОНСКО - ГРАЂЕВИНСКИ РАДОВИ</t>
  </si>
  <si>
    <t>ЕЛЕКТРОЕНЕРГЕТСКЕ ИНСТАЛАЦИЈЕ</t>
  </si>
  <si>
    <t>Овим предмером предвиђа се испорука и монтажа свог материјала наведеног по позицијама и свог ситног неспецифицираног материјала потребног за комплетну израду и уградњу, испитивање и пуштање у исправан рад како је то наведено у позицијама.</t>
  </si>
  <si>
    <t xml:space="preserve">Сав употребљени материјал мора бити траженог квалитета или бољег, са одговарајућим атестима према важећим стандардима и прописима. </t>
  </si>
  <si>
    <t xml:space="preserve">Радови морају бити изведени стручном радном снагом, а у потпуности према важећим стандардима и прописима. </t>
  </si>
  <si>
    <t>За све изведене радове и уграђени материјал који је сам набавио за потребе извођења ове инсталације извођач радова је обавезан дати писмену гаранцију у складу са важећим прописима и постојећим уговорним обавезама.</t>
  </si>
  <si>
    <t>ДЕМОНТАЖНИ РАДОВИ</t>
  </si>
  <si>
    <t>Демонтажа постојеће Fe/Zn громобранске траке 20х3мм постављене испод фасаде и на местима спајања металних маса. Земљовод Fe/Zn громобранска трака 25х4мм се привремено демонтира.
Демонтирана опрема се одлаже на најближој депонији.
Плаћа се по дужном метру комплет демонтиране инсталације.</t>
  </si>
  <si>
    <t>m</t>
  </si>
  <si>
    <r>
      <t xml:space="preserve">Демонтажа постојећег мерног споја у кутији на фасади објекта. Кутија се демонтира комплет са укрсним комадом. </t>
    </r>
    <r>
      <rPr>
        <sz val="11"/>
        <rFont val="Arial"/>
        <family val="2"/>
      </rPr>
      <t xml:space="preserve">
Демонтирана опрема се одлаже на најближој депонији.
Плаћа се по комаду комплет демонтиране опреме.</t>
    </r>
  </si>
  <si>
    <t>УКУПНО ДЕМОНТАЖНИ РАДОВИ:</t>
  </si>
  <si>
    <t>ЕЛЕКТРОМОНТАЖНИ РАДОВИ</t>
  </si>
  <si>
    <t>Набавка, испорука и монтажа спусног проводника израђеног од алуминијума Ø10mm пун пресек, еквивалентан типу AH2 90200, (Херми). Поставља се у зиду испод фасаде у бужиру Ø13mm.</t>
  </si>
  <si>
    <t>Плаћа се по метру дужине, комплет позиција са бужиром, шлицовањем и свим потребним инсталационим прибором.</t>
  </si>
  <si>
    <t xml:space="preserve">Набавка, испорука и монтажа носача за  причвршћење проводника директно на зид , у случају извођења громобранске инсталације испод фасадног малтера, еквивалентног типу ZON03 DIREKT 21322, (Херми) израђен од нерђајућег челика, комплет са вијком 50мм и типлом фи 8. </t>
  </si>
  <si>
    <t>Плаћа се по комплет по комаду.</t>
  </si>
  <si>
    <t>Набавка, испорука и монтажа зидног мерног ормарића, еквивалентног типу ZON 05 20522,  (Херми), израђеног од нерђајућег челика у једном комаду. Поклопац се монтира након фасадерских радова и пријања на фасаду независно од дебљине изолације.</t>
  </si>
  <si>
    <t xml:space="preserve">Набавка, испорука и монтажа контактног елемента - мерни спој, еквивалентaн типу КОN02 40122, (Херми) израђен од нерђајућег челика  за међусобно повезивање  спусног проводника AlØ10mm  и  траке земљовода FeZn 25x4mm. </t>
  </si>
  <si>
    <t xml:space="preserve">Набавка, испорука и монтажа  контактног елемента за повезивање спусног проводника на кровну олучну хоризонталу и кровни лимени покривач, еквивалентног тип KON06 60122, (Херми) израђен од нерђајућег челика.  Притезање се врши вијцима.  </t>
  </si>
  <si>
    <t xml:space="preserve">Набавка, испорука и монтажа носача за перетловани лим, еквивалентног типу KON20 200122, (Херми) израђен од нерђајућег челика.  </t>
  </si>
  <si>
    <t xml:space="preserve">Набавка, испорука и монтажа контактног елемента еквивалентног типу KON 04A 50522 (Херми),израђеног од нерђајућег челика  за  међусобно повезивање проводника за уземљење олука. </t>
  </si>
  <si>
    <t>Набавка, испорука и монтажа окапника еквивалентног типу KON 21 200212 (Херми),израђеног од нерђајућег челика који спречава улазак воде по громобранском проводнику</t>
  </si>
  <si>
    <t xml:space="preserve">Набавка, испорука и монтажа контактног елемента еквивалентног типу KON 08 50222 (Херми),израђеног од нерђајућег челика  за  међусобно повезивање спусног и прихватног проводника. </t>
  </si>
  <si>
    <r>
      <t xml:space="preserve">Набавка, испорука и монтажа обујмице </t>
    </r>
    <r>
      <rPr>
        <sz val="11"/>
        <rFont val="Calibri"/>
        <family val="2"/>
      </rPr>
      <t>Ø125</t>
    </r>
    <r>
      <rPr>
        <sz val="11"/>
        <rFont val="Arial"/>
        <family val="2"/>
      </rPr>
      <t xml:space="preserve"> за повезивање спусног проводника на олучну вертикалу.</t>
    </r>
  </si>
  <si>
    <t>Израда споја Fe/Zn траке са металном конструкцијом заваривањем минималне дужине вара 50мм. По извођењу споја сва оштећена места премазати заштитним средством против корозије.</t>
  </si>
  <si>
    <t>Монтажа постојећег земљовода од траке FeZn 25x4mm, испод фасаде од уземљивача до раставних мерних спојева.</t>
  </si>
  <si>
    <t>Плаћа се по метру дужине, комплет позиција са шлицовањем и свим потребним инсталационим прибором.</t>
  </si>
  <si>
    <t>Плаћа се по метру дужине, комплет позиција.</t>
  </si>
  <si>
    <t>УКУПНО ЕЛЕКТРОМОНТАЖНИ РАДОВИ:</t>
  </si>
  <si>
    <t>ПРИПРЕМНО-ЗАВРШНИ РАДОВИ</t>
  </si>
  <si>
    <t>Контрола изведених радова, потребна мерења и испитивања уз издавање АТЕСТА.</t>
  </si>
  <si>
    <t>пауш</t>
  </si>
  <si>
    <t>УКУПНО ПРИПРЕМНО-ЗАВРШНИ РАДОВИ:</t>
  </si>
  <si>
    <t>РЕКАПИТУЛАЦИЈА</t>
  </si>
  <si>
    <t>УКУПНО (РСД) без ПДВ-а:</t>
  </si>
  <si>
    <t xml:space="preserve">ПРЕДМЕР  РАДОВА </t>
  </si>
  <si>
    <t xml:space="preserve"> санације фасаде и терасa УДК "Тиршова" -  Београд</t>
  </si>
  <si>
    <t>01</t>
  </si>
  <si>
    <t>Израда пројекта изведеног објекта у три примерка.</t>
  </si>
  <si>
    <t>Обрачун по паушалу.</t>
  </si>
  <si>
    <t>ПРЕДМЕР РАДОВА</t>
  </si>
  <si>
    <t>02</t>
  </si>
  <si>
    <t>02.01</t>
  </si>
  <si>
    <t>02.01.01</t>
  </si>
  <si>
    <t>02.01.02</t>
  </si>
  <si>
    <t>02.01.03</t>
  </si>
  <si>
    <t>02.02</t>
  </si>
  <si>
    <t>02.02.01</t>
  </si>
  <si>
    <t>02.02.02</t>
  </si>
  <si>
    <t>02.02.03</t>
  </si>
  <si>
    <t>02.02.04</t>
  </si>
  <si>
    <t>02.02.05</t>
  </si>
  <si>
    <t>02.02.06</t>
  </si>
  <si>
    <t>02.02.07</t>
  </si>
  <si>
    <t>02.02.08</t>
  </si>
  <si>
    <t>02.02.09</t>
  </si>
  <si>
    <t>02.02.10</t>
  </si>
  <si>
    <t>02.02.11</t>
  </si>
  <si>
    <t>02.02.12</t>
  </si>
  <si>
    <t>02.02.13</t>
  </si>
  <si>
    <t>02.03</t>
  </si>
  <si>
    <t>02.03.01</t>
  </si>
  <si>
    <t>02.03.02</t>
  </si>
  <si>
    <t>Јединична цена (рсд)</t>
  </si>
  <si>
    <t>Цена (рсд)</t>
  </si>
  <si>
    <t>Јединична цена без ПДВ-а (рсд)</t>
  </si>
  <si>
    <t>Укупна цена без ПДВ-а (рсд)</t>
  </si>
  <si>
    <t>Укупно РСД без ПДВ-а :</t>
  </si>
  <si>
    <t>УКУПНО РСД  (без ПДВ-а):</t>
  </si>
  <si>
    <t>УКУПНО РСД (са ПДВ-ом):</t>
  </si>
  <si>
    <t>ОБРАЧУНАТ ПДВ:</t>
  </si>
  <si>
    <r>
      <t>Монтажа фасадне цевасте скеле око објекта. Скелу урадити од прописаних (статички прорачунатих) елемената, добро их учврстити и уземљити. Пројекат скеле даје извођач радова.</t>
    </r>
    <r>
      <rPr>
        <sz val="10"/>
        <rFont val="Arial"/>
        <family val="2"/>
      </rPr>
      <t>Целокупну побршину скеле покрити  ПВЦ засторима. По завршетку радова скелу демонтирати.</t>
    </r>
  </si>
  <si>
    <t>Демонтажа постојећих  светиљки и инсталационог прибора обухваћених санацијом фасаде. Формирање записника и изношење из објекта неупотребљивог демонтираног материјала и инсталационог прибора, утовар у возило и одвоз на најближу депонију.</t>
  </si>
  <si>
    <t>Плаћа се комплет позиција по комаду.</t>
  </si>
  <si>
    <t>02.01.04</t>
  </si>
  <si>
    <t>Демонтажа кабловског носача са свим припадајућим елементима, постављеног по фасади објекта. Демонтирана опрема се одлаже на најближој депонији.  Плаћа се по м комплет демонтиране опреме.</t>
  </si>
  <si>
    <t>Полагање постојећа 4 кабла, који су положени по носачу каблова на фасади,  у зид испод фасаде.</t>
  </si>
  <si>
    <t>Позиција обухвата шлицовање канала у зиду, постављање одговарајућег лествичастог регала са поклопцем, са свим потребним монтажним елементима, полагање и везивање каблова и остали потребни инсталациони материјал.</t>
  </si>
  <si>
    <t>04.02.14</t>
  </si>
  <si>
    <t xml:space="preserve">Монтажа демонтираниних светиљки и инсталационог прибора  и сл. након санације фасаде, са свим потребним материјалом за монтажу. </t>
  </si>
  <si>
    <t>Израда пројекта изведеног стања.</t>
  </si>
  <si>
    <t>Остали ситни непредвиђени радови и материјал.</t>
  </si>
  <si>
    <t>02.03.03</t>
  </si>
  <si>
    <t>03</t>
  </si>
  <si>
    <t>Пажљива демонтажа постојеће, дрвене и ПВЦ фасадне столарије.</t>
  </si>
  <si>
    <t>Демонтажом обухватити унутрашње подпрозорске клупице и сл.</t>
  </si>
  <si>
    <t xml:space="preserve">Приликом демонтаже обавезно водити рачуна да се не оштетe шпалетне, као ни камене плоче око прозора и фасада. </t>
  </si>
  <si>
    <t>Сав шут прикупити, утоварити у камион, транспортовати на депонију и истоварити из камиона.</t>
  </si>
  <si>
    <t>Обрачун по комаду демонтираног прозора.</t>
  </si>
  <si>
    <t>1.1.1.</t>
  </si>
  <si>
    <t>двокрилни прозор, зидарска мера 143/160цм</t>
  </si>
  <si>
    <t>1.1.2.</t>
  </si>
  <si>
    <t>двокрилни прозор, зидарска мера 133/160цм</t>
  </si>
  <si>
    <t>1.1.3.</t>
  </si>
  <si>
    <t>једнокрилни прозор, зидарска мера 143/60цм</t>
  </si>
  <si>
    <t>1.1.4.</t>
  </si>
  <si>
    <t>једнокрилни прозор, зидарска мера 143/78цм</t>
  </si>
  <si>
    <t>1.1.5.</t>
  </si>
  <si>
    <t>шестокрилни прозор, зидарска мера 229/237цм</t>
  </si>
  <si>
    <t>1.1.6.</t>
  </si>
  <si>
    <t>двокрилни прозор, зидарска мера 143/120цм</t>
  </si>
  <si>
    <t>1.1.7.</t>
  </si>
  <si>
    <t>шестокрилни прозор, зидарска мера 243/238цм</t>
  </si>
  <si>
    <t>1.1.8.</t>
  </si>
  <si>
    <t>четворокрилни прозор, зидарска мера 229/120цм</t>
  </si>
  <si>
    <t>1.1.9.</t>
  </si>
  <si>
    <t>двокрилни прозор, зидарска мера 229/120цм</t>
  </si>
  <si>
    <t>1.1.10.</t>
  </si>
  <si>
    <t>двокрилна врата са надсветлом, зидарска мера 143/272цм</t>
  </si>
  <si>
    <t>1.1.11.</t>
  </si>
  <si>
    <t>једнокрилна врата, зидарска мера 143/205цм</t>
  </si>
  <si>
    <t>1.1.12.</t>
  </si>
  <si>
    <t>двокрилна врата са надсветлом, зидарска мера 210/330цм</t>
  </si>
  <si>
    <t>Демонтажа и поновна монтажа постојеће фасадне ПВЦ столарије, са демонтирањем штокова, опшава, перваза.</t>
  </si>
  <si>
    <t>Приликом демонтаже столарије водити рачуна да се не оштети постојећа фасадна облога.</t>
  </si>
  <si>
    <t>Постојећу демонтирану столарију поновни уградити тако да се врата отварају у поље.</t>
  </si>
  <si>
    <t>Обрачун по комаду са одвозом шута на депонију.</t>
  </si>
  <si>
    <t>једнокрилна врата, димензија 100/210 цм</t>
  </si>
  <si>
    <t xml:space="preserve">Пажљива демонтажа прозорских решетки и монтажа на оригинално место. </t>
  </si>
  <si>
    <t>Решетке демонтирати, обележити и депоновати на место које одреди Надзорни орган/Корисник, до поновне уградње.</t>
  </si>
  <si>
    <t>Поновна уградња решетки је након њиховог бојења, што је предмет посебне позиције.</t>
  </si>
  <si>
    <t>Обрачун по м² са транспортом на депонију или место које одреди Надзорни орган/Корисник.</t>
  </si>
  <si>
    <t xml:space="preserve">Набавка материјала и санација ситноребрасте таванице, која се врши влакнима ојачаним репаратурним малтером у дебљини д=4cm, тип BetonProtekt RT/RP или одговарајуће (SIST EN 1504-3:PCC малтер за конструкционе поправке), разред R4. </t>
  </si>
  <si>
    <t>Пре наношења репаратурног малтера извршити прање и механичко чишћење оштећеног бетона до квалитетне подлоде, као и чишћење видљиве арматуре до металног сјаја, уз наношење везног слоја за заштиту арматуре, тип BETONPROTEKT K2, или одговарајуће. Извршити репрофилацију бетона на месту оштећења помоћу репаратурног малтера, тип BETONPROTEKT RT или одговарајуће, на предходно изведени везивни мост од полимерне дисперзије на основи синтетичких смола и додатака на воденој основи, тип Kemalatex или одговарајуће.</t>
  </si>
  <si>
    <t xml:space="preserve">Пројектант је проценио степен оштећења за који се ради санација 40%, а стварну количину одредити писаним путем на лицу места уз обавезне консултације Надзорног органа и  конзерваторског Надзора стручне службе заштите.  </t>
  </si>
  <si>
    <t>=0,4*(139,8+70+0,25*2*(8*19+4,45*17+2,4*19+2,3*4))</t>
  </si>
  <si>
    <t>Набавка материјала и малтерисање шпалетни са унутрашње стране, ширине до 25цм, након уградње нове фасадне столарије.</t>
  </si>
  <si>
    <t>Шпалетне малтерисати продужним малтером 1:2:6.</t>
  </si>
  <si>
    <t>Обрачун по м¹ обрађених шпалетни.</t>
  </si>
  <si>
    <t>=17*2*(1,43+1,6)+4*2*(1,33+1,6)+2*(1,43+0,6)+28*2*(1,43+0,78)+6*2*(2,29+2,37)+12*2*(1,43+1,2)+2*(2,43+2,38)+4*2*(2,29+1,2)+2*(2,72+2,05+3,3)+1,43*2+2,1</t>
  </si>
  <si>
    <t>АЛУМИНИЈУМСКА СТОЛАРИЈА</t>
  </si>
  <si>
    <t>1. Алуминарија се изводи од усвојених типских профила, са термичком испуном и прекидом хладног моста, у свему према шеми, детаљима и радионичким цртежима.</t>
  </si>
  <si>
    <t>2. Према величини крила одредити број шарки и носивост, за врата мин 3 ком. по висини крила.</t>
  </si>
  <si>
    <t>3. Сви браварски радови изводе се према појединачним описима шема, детаљима и овереним радионичким цртежима.</t>
  </si>
  <si>
    <t>Радионичку документацију ради извoђач радова, на основу својих технолошких решења, а одобрење за израду елемената је потписана радионичка документација од стране пројектанта или надзорног органа.</t>
  </si>
  <si>
    <t>4. Мере узети на лицу места, отварање према приказу у основама.</t>
  </si>
  <si>
    <t>5. Извођач је обавезан да радионичке цртеже и узорке достави на сагласност пројектанту.</t>
  </si>
  <si>
    <t xml:space="preserve">Набавка и уградња фасадне столарије израђене од алуминијумских профила, типа  "ALUMIL" или одговарајуће. Пластификација је у тону РАЛ 9016. </t>
  </si>
  <si>
    <t xml:space="preserve">Застакљивање се врши двoструким рaвним прoвидним стaклом сa хeрмeтички зaтвoрeним сувим вaздухoм у мeђупрoстoру, д=4+16+4 мм. </t>
  </si>
  <si>
    <t>Унутрaшњe стaклo je нискoeмисиoнo. Укупни кojeфициjeнт тoплoтнe прoвoдљивoсти прoзoрa трeбa дa будe U≤1.5W/m²К, a звучнa изoлoвaнoст oд 35dB. Дихтoвaњe je eпoксиднoм гумoм.</t>
  </si>
  <si>
    <t>Oтварање према шеми. Oков је системски, типа "STUBLINA", "FAPIM" или одговарајући, облик и боја је по избору пројектанта. Спeциjaлнo oбрaтити пaжњу нa oкoв кoд “вeнтус” прoзoрa, дa будe квaлитeтaн и дугoтрajaн сa oдгoвaрajућим брojeм “мaкaзa” у oднoсу нa вeличину крилa.</t>
  </si>
  <si>
    <t>Унутрашњa подпрозорна даска је од полимермера одговарајуће ширине. Позицијом обухватити и "screen" завесе за засенчење.</t>
  </si>
  <si>
    <t xml:space="preserve">Позиција обухвата челичне и све остале елементе за фиксирање, опшивање, термичку и хидроизолациону заштиту по ободу отвора и све елементе потребне да би била потпуно исправна и употрeбљива.  </t>
  </si>
  <si>
    <t>Пуни панели и парапетни део врата у висини 20цм су обострано обложени пластифицираним алуминијумским лимом д=1мм, са испуном од камене вуне.</t>
  </si>
  <si>
    <t>Уградњу вршити у складу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 При изради и монтажи позиције поштовати све препоруке од стране произвођача профила. Извођач је дужан да достави атестну документацију усаглашену са EN стандардима.</t>
  </si>
  <si>
    <t>Све мере узети на лицу места. Уградња свих елемената система мора бити у складу са препорукама и детаљима произвођача система ,а према извођечким детаљима које мора израдитиизвођач, а одобрити надзорни орган и инвеститор.</t>
  </si>
  <si>
    <t>Обрачун по комаду уграђене и финално обрађене позиција.</t>
  </si>
  <si>
    <t>3.1.1.</t>
  </si>
  <si>
    <t>3.1.2.</t>
  </si>
  <si>
    <t>3.1.3.</t>
  </si>
  <si>
    <t>АЛУМИНИЈУМСКА СТОЛАРИЈА - укупно</t>
  </si>
  <si>
    <t>Набавка материјала и бојење шпалетни након уградње ПВЦ столаријеполудисперзивном бојом, у тону по избору пројектанта, два пута.</t>
  </si>
  <si>
    <t>Пре бојења, зидове и плафоне глетовати до потпуно равне површине масом за глетовање.</t>
  </si>
  <si>
    <t>=0,25*(17*(1,43+2*1,6)+4*(1,33+2*1,6)+(1,43+2*0,6)+28*(1,43+2*0,78)+6*(2,29+2*2,37)+12*(1,43+2*1,2)+(2,43+2*2,38)+4*(2,29+2*1,2)+(1,43+2*2,72)+2*(1,43+2*2,05)+(2,1+2*3,3))</t>
  </si>
  <si>
    <t xml:space="preserve">Постојеће фасадне прозоре прегледати и сва оштећења крила, механизма за отварање, шарки и стакала, заменити одговарајућим истог квалитета као постојећа ПВЦ столарија. </t>
  </si>
  <si>
    <t>Проценом је обухваћено 10% укупне површине постојеће фасадне ПВЦ столарије.</t>
  </si>
  <si>
    <t>=0,1*(1*1*9+1,3*1,2*10+0,65*0,6+1,7*0,85+1,05*1,5*37+1,24*1,44*41+1,3*0,7*111+1,3*1,2*0,67+1,3*1,8*43+1,3*1,5*38+0,84*0,84+0,64*0,45*2+1,3*2,42+1,3*1,4+1,4*2,12+2,36*1,5*11+5,36*2,35*2+2,36*2,35*4+1,3*1,2*4+5,48*3,5+1,3*0,8*54+1,3*1,2*57+2,36*2,97*6+1,95*1,5*2+2,33*1,5*3+1,3*1,5*6+2,43*2,35*4+2,36*2,37+1,05*1,5*16+1,3*2,25*5+2,04*0,67+1,5*2,36*11+5,36*2,35*2+2,25*2,36*5+2,22*2,37*9+2,43*2,35*4+1,45*1,25*17+1,3*1,5*3+1,4*1,4+13,66*2,48+1,9*0,95*3+1,2*1,1+1,8*1,45*3+1,8*1,05*3+0,6*1,5*7+1,3*1,5*16+1,25*1,45+2,86*1,5+2,86*2,35*2+1,25*1,3*10+1,35*1,6*3+2,35*1,8+1,1*0,8*2+1,25*1,45*6+1,3*2,6*3+1,3*0,73*11+1,3*1,5*6+1,1*4,2*2+1,1*3,5*2+1,05*1,2*2+1,25*1,45*14+1,3*1,5*3+1,3*1,2*25+1,3*0,78*17-17*(1,43*1,6)-4*(1,33*1,6)-1,43*0,6-28*(1,43*0,8)-6*(2,29*2,37)-12*(1,43*1,2)-2,43*2,38-4*(2,29*1,2)-1,43*2,72-2,1*3,3-2*(1,43*2,05))</t>
  </si>
  <si>
    <t xml:space="preserve">Замена армираног стакла на прозорима, дебљине 6/7 мм, са скидањем постојећег стакла и чишћењем фалца од кита. </t>
  </si>
  <si>
    <t>Стакло мора бити без мехурића и оштећења и мање за 2-3 мм од фалца, да не би пуцало. Стакло причврстити и заптити одговарајућим китом.</t>
  </si>
  <si>
    <t>=22*(0,5*1,26)</t>
  </si>
  <si>
    <t>ДОПУНА ПРЕДМЕРА АРХИТЕКТОНСКО - ГРАЂЕВИНСКИХ РАДОВА</t>
  </si>
  <si>
    <t>АРХИТЕКТОНСКО - ГРАЂЕВИНСКИ РАДОВИ - ДОПУНА</t>
  </si>
  <si>
    <t xml:space="preserve"> РЕКАПИТУЛАЦИЈА</t>
  </si>
</sst>
</file>

<file path=xl/styles.xml><?xml version="1.0" encoding="utf-8"?>
<styleSheet xmlns="http://schemas.openxmlformats.org/spreadsheetml/2006/main">
  <numFmts count="3">
    <numFmt numFmtId="164" formatCode="&quot;04.04.05.0&quot;@&quot;.&quot;"/>
    <numFmt numFmtId="165" formatCode="&quot;03.01.05.0&quot;@&quot;.&quot;"/>
    <numFmt numFmtId="166" formatCode="#,##0&quot;€&quot;;\-#,##0&quot;€&quot;"/>
  </numFmts>
  <fonts count="35">
    <font>
      <sz val="10"/>
      <name val="Arial"/>
      <family val="2"/>
    </font>
    <font>
      <b/>
      <sz val="12"/>
      <name val="Arial"/>
      <family val="2"/>
    </font>
    <font>
      <b/>
      <sz val="10"/>
      <name val="Arial"/>
      <family val="2"/>
    </font>
    <font>
      <sz val="12"/>
      <name val="Arial"/>
      <family val="2"/>
    </font>
    <font>
      <sz val="8"/>
      <name val="Arial"/>
      <family val="2"/>
    </font>
    <font>
      <sz val="10"/>
      <name val="Yu Arial"/>
      <family val="2"/>
    </font>
    <font>
      <sz val="10"/>
      <name val="Yu Arial"/>
      <family val="2"/>
    </font>
    <font>
      <sz val="10"/>
      <name val="Times New Roman"/>
      <family val="1"/>
    </font>
    <font>
      <sz val="11"/>
      <name val="Arial"/>
      <family val="2"/>
    </font>
    <font>
      <b/>
      <sz val="10"/>
      <name val="Yu Arial"/>
      <family val="2"/>
    </font>
    <font>
      <sz val="10"/>
      <name val="Arial"/>
      <family val="2"/>
    </font>
    <font>
      <sz val="10"/>
      <name val="Ariel "/>
      <charset val="238"/>
    </font>
    <font>
      <sz val="9"/>
      <name val="Arial"/>
      <family val="2"/>
    </font>
    <font>
      <sz val="10"/>
      <name val="Helv"/>
    </font>
    <font>
      <sz val="12"/>
      <color rgb="FFFF0000"/>
      <name val="Arial"/>
      <family val="2"/>
    </font>
    <font>
      <sz val="10"/>
      <name val="Yu Times New Roman"/>
      <family val="1"/>
    </font>
    <font>
      <sz val="10"/>
      <color indexed="10"/>
      <name val="Arial"/>
      <family val="2"/>
    </font>
    <font>
      <b/>
      <sz val="10"/>
      <name val="Ariel "/>
      <charset val="238"/>
    </font>
    <font>
      <sz val="12"/>
      <name val="CYSwissR"/>
    </font>
    <font>
      <sz val="10"/>
      <name val="Arial"/>
      <family val="2"/>
      <charset val="204"/>
    </font>
    <font>
      <b/>
      <sz val="11"/>
      <name val="Arial"/>
      <family val="2"/>
      <charset val="204"/>
    </font>
    <font>
      <sz val="11"/>
      <name val="Arial"/>
      <family val="2"/>
      <charset val="204"/>
    </font>
    <font>
      <i/>
      <sz val="11"/>
      <name val="Arial"/>
      <family val="2"/>
      <charset val="204"/>
    </font>
    <font>
      <i/>
      <sz val="11"/>
      <name val="Arial"/>
      <family val="2"/>
    </font>
    <font>
      <b/>
      <i/>
      <sz val="12"/>
      <name val="CYSwissR"/>
    </font>
    <font>
      <b/>
      <sz val="11"/>
      <name val="Arial"/>
      <family val="2"/>
    </font>
    <font>
      <sz val="11"/>
      <name val="Arial"/>
      <family val="2"/>
      <charset val="238"/>
    </font>
    <font>
      <sz val="11"/>
      <name val="Calibri"/>
      <family val="2"/>
    </font>
    <font>
      <sz val="11"/>
      <name val="CYSwissR"/>
    </font>
    <font>
      <i/>
      <sz val="11"/>
      <name val="CYSwissR"/>
    </font>
    <font>
      <sz val="10"/>
      <name val="CYSwissR"/>
    </font>
    <font>
      <i/>
      <sz val="12"/>
      <name val="CYSwissR"/>
    </font>
    <font>
      <sz val="10"/>
      <name val="Arial"/>
      <family val="2"/>
      <charset val="238"/>
    </font>
    <font>
      <b/>
      <sz val="10"/>
      <name val="Helv"/>
    </font>
    <font>
      <sz val="10"/>
      <name val="Arial"/>
      <family val="2"/>
    </font>
  </fonts>
  <fills count="3">
    <fill>
      <patternFill patternType="none"/>
    </fill>
    <fill>
      <patternFill patternType="gray125"/>
    </fill>
    <fill>
      <patternFill patternType="solid">
        <fgColor indexed="9"/>
        <bgColor indexed="64"/>
      </patternFill>
    </fill>
  </fills>
  <borders count="76">
    <border>
      <left/>
      <right/>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style="double">
        <color indexed="64"/>
      </top>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right style="double">
        <color indexed="64"/>
      </right>
      <top/>
      <bottom style="double">
        <color indexed="64"/>
      </bottom>
      <diagonal/>
    </border>
    <border>
      <left style="thin">
        <color indexed="64"/>
      </left>
      <right/>
      <top style="double">
        <color indexed="64"/>
      </top>
      <bottom style="double">
        <color indexed="64"/>
      </bottom>
      <diagonal/>
    </border>
    <border>
      <left style="thin">
        <color indexed="64"/>
      </left>
      <right/>
      <top/>
      <bottom style="double">
        <color indexed="64"/>
      </bottom>
      <diagonal/>
    </border>
    <border>
      <left style="thin">
        <color indexed="22"/>
      </left>
      <right style="thin">
        <color indexed="22"/>
      </right>
      <top/>
      <bottom/>
      <diagonal/>
    </border>
    <border>
      <left style="thin">
        <color auto="1"/>
      </left>
      <right style="thin">
        <color indexed="64"/>
      </right>
      <top/>
      <bottom/>
      <diagonal/>
    </border>
    <border>
      <left style="thin">
        <color indexed="22"/>
      </left>
      <right style="thin">
        <color indexed="22"/>
      </right>
      <top/>
      <bottom/>
      <diagonal/>
    </border>
    <border>
      <left style="thin">
        <color auto="1"/>
      </left>
      <right style="thin">
        <color indexed="64"/>
      </right>
      <top/>
      <bottom/>
      <diagonal/>
    </border>
    <border>
      <left style="thin">
        <color auto="1"/>
      </left>
      <right style="double">
        <color auto="1"/>
      </right>
      <top/>
      <bottom/>
      <diagonal/>
    </border>
    <border>
      <left style="thin">
        <color auto="1"/>
      </left>
      <right style="thin">
        <color indexed="64"/>
      </right>
      <top/>
      <bottom style="double">
        <color indexed="64"/>
      </bottom>
      <diagonal/>
    </border>
    <border>
      <left style="thin">
        <color indexed="64"/>
      </left>
      <right/>
      <top/>
      <bottom style="double">
        <color indexed="64"/>
      </bottom>
      <diagonal/>
    </border>
    <border>
      <left style="thin">
        <color indexed="22"/>
      </left>
      <right style="thin">
        <color indexed="22"/>
      </right>
      <top/>
      <bottom/>
      <diagonal/>
    </border>
    <border>
      <left style="thin">
        <color auto="1"/>
      </left>
      <right style="thin">
        <color indexed="64"/>
      </right>
      <top/>
      <bottom/>
      <diagonal/>
    </border>
    <border>
      <left style="thin">
        <color indexed="22"/>
      </left>
      <right style="thin">
        <color indexed="22"/>
      </right>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diagonal/>
    </border>
    <border>
      <left style="double">
        <color theme="1" tint="0.24994659260841701"/>
      </left>
      <right/>
      <top style="double">
        <color theme="1" tint="0.24994659260841701"/>
      </top>
      <bottom/>
      <diagonal/>
    </border>
    <border>
      <left style="double">
        <color theme="1" tint="0.24994659260841701"/>
      </left>
      <right/>
      <top/>
      <bottom/>
      <diagonal/>
    </border>
    <border>
      <left style="double">
        <color theme="1" tint="0.24994659260841701"/>
      </left>
      <right/>
      <top/>
      <bottom style="double">
        <color indexed="64"/>
      </bottom>
      <diagonal/>
    </border>
    <border>
      <left/>
      <right/>
      <top style="double">
        <color theme="1" tint="0.24994659260841701"/>
      </top>
      <bottom/>
      <diagonal/>
    </border>
    <border>
      <left style="double">
        <color theme="1" tint="0.24994659260841701"/>
      </left>
      <right/>
      <top style="double">
        <color theme="1" tint="0.24994659260841701"/>
      </top>
      <bottom style="double">
        <color theme="1" tint="0.24994659260841701"/>
      </bottom>
      <diagonal/>
    </border>
    <border>
      <left/>
      <right style="medium">
        <color theme="1" tint="0.24994659260841701"/>
      </right>
      <top style="double">
        <color theme="1" tint="0.24994659260841701"/>
      </top>
      <bottom style="double">
        <color theme="1" tint="0.24994659260841701"/>
      </bottom>
      <diagonal/>
    </border>
    <border>
      <left style="medium">
        <color theme="1" tint="0.24994659260841701"/>
      </left>
      <right style="medium">
        <color theme="1" tint="0.24994659260841701"/>
      </right>
      <top style="double">
        <color theme="1" tint="0.24994659260841701"/>
      </top>
      <bottom style="double">
        <color theme="1" tint="0.24994659260841701"/>
      </bottom>
      <diagonal/>
    </border>
    <border>
      <left style="medium">
        <color theme="1" tint="0.24994659260841701"/>
      </left>
      <right style="double">
        <color theme="1" tint="0.24994659260841701"/>
      </right>
      <top style="double">
        <color theme="1" tint="0.24994659260841701"/>
      </top>
      <bottom style="double">
        <color theme="1" tint="0.24994659260841701"/>
      </bottom>
      <diagonal/>
    </border>
    <border>
      <left/>
      <right style="double">
        <color theme="1" tint="0.24994659260841701"/>
      </right>
      <top style="double">
        <color theme="1" tint="0.24994659260841701"/>
      </top>
      <bottom style="double">
        <color theme="1" tint="0.24994659260841701"/>
      </bottom>
      <diagonal/>
    </border>
    <border>
      <left style="thin">
        <color indexed="64"/>
      </left>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double">
        <color indexed="64"/>
      </top>
      <bottom style="double">
        <color theme="1" tint="0.24994659260841701"/>
      </bottom>
      <diagonal/>
    </border>
    <border>
      <left/>
      <right style="double">
        <color indexed="64"/>
      </right>
      <top style="double">
        <color indexed="64"/>
      </top>
      <bottom style="double">
        <color theme="1" tint="0.24994659260841701"/>
      </bottom>
      <diagonal/>
    </border>
    <border>
      <left/>
      <right style="double">
        <color theme="1" tint="0.24994659260841701"/>
      </right>
      <top style="double">
        <color theme="1" tint="0.24994659260841701"/>
      </top>
      <bottom/>
      <diagonal/>
    </border>
    <border>
      <left/>
      <right style="double">
        <color theme="1" tint="0.24994659260841701"/>
      </right>
      <top/>
      <bottom/>
      <diagonal/>
    </border>
    <border>
      <left style="thin">
        <color auto="1"/>
      </left>
      <right style="thin">
        <color indexed="64"/>
      </right>
      <top/>
      <bottom style="double">
        <color indexed="64"/>
      </bottom>
      <diagonal/>
    </border>
    <border>
      <left style="thin">
        <color indexed="64"/>
      </left>
      <right/>
      <top/>
      <bottom style="double">
        <color indexed="64"/>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right/>
      <top/>
      <bottom style="thin">
        <color indexed="64"/>
      </bottom>
      <diagonal/>
    </border>
    <border>
      <left style="thin">
        <color theme="1" tint="0.24994659260841701"/>
      </left>
      <right style="thin">
        <color theme="1" tint="0.24994659260841701"/>
      </right>
      <top/>
      <bottom style="thin">
        <color indexed="64"/>
      </bottom>
      <diagonal/>
    </border>
    <border>
      <left style="thin">
        <color theme="1" tint="0.24994659260841701"/>
      </left>
      <right style="double">
        <color theme="1" tint="0.24994659260841701"/>
      </right>
      <top/>
      <bottom style="thin">
        <color indexed="64"/>
      </bottom>
      <diagonal/>
    </border>
    <border>
      <left style="thin">
        <color theme="0" tint="-0.24994659260841701"/>
      </left>
      <right style="thin">
        <color theme="0" tint="-0.24994659260841701"/>
      </right>
      <top/>
      <bottom/>
      <diagonal/>
    </border>
    <border>
      <left style="thin">
        <color indexed="22"/>
      </left>
      <right/>
      <top/>
      <bottom style="thin">
        <color indexed="64"/>
      </bottom>
      <diagonal/>
    </border>
  </borders>
  <cellStyleXfs count="9">
    <xf numFmtId="0" fontId="0" fillId="0" borderId="0">
      <alignment wrapText="1"/>
    </xf>
    <xf numFmtId="0" fontId="6" fillId="0" borderId="0"/>
    <xf numFmtId="0" fontId="10" fillId="0" borderId="0"/>
    <xf numFmtId="0" fontId="5" fillId="0" borderId="0"/>
    <xf numFmtId="4" fontId="15" fillId="0" borderId="0"/>
    <xf numFmtId="0" fontId="10" fillId="0" borderId="0"/>
    <xf numFmtId="166" fontId="5" fillId="0" borderId="0" applyFont="0" applyFill="0" applyBorder="0" applyAlignment="0" applyProtection="0"/>
    <xf numFmtId="0" fontId="32" fillId="0" borderId="0"/>
    <xf numFmtId="0" fontId="34" fillId="0" borderId="0"/>
  </cellStyleXfs>
  <cellXfs count="653">
    <xf numFmtId="0" fontId="0" fillId="0" borderId="0" xfId="0">
      <alignment wrapText="1"/>
    </xf>
    <xf numFmtId="0" fontId="4" fillId="0" borderId="0" xfId="0" applyFont="1" applyFill="1">
      <alignment wrapText="1"/>
    </xf>
    <xf numFmtId="4" fontId="3" fillId="0" borderId="20" xfId="0" applyNumberFormat="1" applyFont="1" applyFill="1" applyBorder="1" applyAlignment="1">
      <alignment horizontal="left" vertical="center"/>
    </xf>
    <xf numFmtId="4" fontId="2" fillId="0" borderId="20" xfId="0" applyNumberFormat="1" applyFont="1" applyFill="1" applyBorder="1" applyAlignment="1">
      <alignment horizontal="left" vertical="center"/>
    </xf>
    <xf numFmtId="4" fontId="3" fillId="0" borderId="23" xfId="0" applyNumberFormat="1" applyFont="1" applyFill="1" applyBorder="1" applyAlignment="1">
      <alignment horizontal="left" vertical="center"/>
    </xf>
    <xf numFmtId="0" fontId="3" fillId="0" borderId="23" xfId="0" applyNumberFormat="1" applyFont="1" applyFill="1" applyBorder="1" applyAlignment="1">
      <alignment horizontal="left" vertical="center"/>
    </xf>
    <xf numFmtId="0" fontId="2" fillId="0" borderId="8" xfId="0" applyNumberFormat="1" applyFont="1" applyFill="1" applyBorder="1" applyAlignment="1">
      <alignment horizontal="left" vertical="center"/>
    </xf>
    <xf numFmtId="0" fontId="2" fillId="0" borderId="23" xfId="0" applyNumberFormat="1" applyFont="1" applyFill="1" applyBorder="1" applyAlignment="1">
      <alignment horizontal="left" vertical="center"/>
    </xf>
    <xf numFmtId="0" fontId="2" fillId="0" borderId="20" xfId="0" applyNumberFormat="1" applyFont="1" applyFill="1" applyBorder="1" applyAlignment="1">
      <alignment horizontal="left" vertical="center"/>
    </xf>
    <xf numFmtId="0" fontId="1" fillId="0" borderId="20" xfId="0" applyNumberFormat="1" applyFont="1" applyFill="1" applyBorder="1" applyAlignment="1">
      <alignment horizontal="center" vertical="center"/>
    </xf>
    <xf numFmtId="4" fontId="2" fillId="0" borderId="8" xfId="0" applyNumberFormat="1" applyFont="1" applyFill="1" applyBorder="1" applyAlignment="1">
      <alignment horizontal="left" vertical="center"/>
    </xf>
    <xf numFmtId="4" fontId="2" fillId="0" borderId="23" xfId="0" applyNumberFormat="1" applyFont="1" applyFill="1" applyBorder="1" applyAlignment="1">
      <alignment horizontal="left" vertical="center"/>
    </xf>
    <xf numFmtId="4" fontId="1" fillId="0" borderId="20" xfId="0" applyNumberFormat="1" applyFont="1" applyFill="1" applyBorder="1" applyAlignment="1">
      <alignment horizontal="center" vertical="center"/>
    </xf>
    <xf numFmtId="0" fontId="4" fillId="0" borderId="0" xfId="0" applyFont="1" applyFill="1" applyBorder="1">
      <alignment wrapText="1"/>
    </xf>
    <xf numFmtId="0" fontId="4" fillId="0" borderId="0" xfId="0" applyFont="1" applyFill="1" applyBorder="1" applyAlignment="1">
      <alignment horizontal="left"/>
    </xf>
    <xf numFmtId="0" fontId="3" fillId="0" borderId="0" xfId="0" applyFont="1" applyFill="1" applyBorder="1" applyAlignment="1">
      <alignment horizontal="left"/>
    </xf>
    <xf numFmtId="4" fontId="3" fillId="0" borderId="9" xfId="0" applyNumberFormat="1" applyFont="1" applyFill="1" applyBorder="1" applyAlignment="1">
      <alignment horizontal="right" vertical="center"/>
    </xf>
    <xf numFmtId="0" fontId="1" fillId="0" borderId="8" xfId="0"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0" fontId="3" fillId="0" borderId="0" xfId="0" applyNumberFormat="1" applyFont="1" applyFill="1" applyBorder="1" applyAlignment="1">
      <alignment horizontal="left" vertical="center"/>
    </xf>
    <xf numFmtId="0" fontId="2" fillId="0" borderId="31" xfId="0" applyNumberFormat="1" applyFont="1" applyFill="1" applyBorder="1" applyAlignment="1">
      <alignment horizontal="left" vertical="center"/>
    </xf>
    <xf numFmtId="4" fontId="2" fillId="0" borderId="31" xfId="0" applyNumberFormat="1" applyFont="1" applyFill="1" applyBorder="1" applyAlignment="1">
      <alignment horizontal="left"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xf numFmtId="0" fontId="3" fillId="0" borderId="26" xfId="0" applyNumberFormat="1" applyFont="1" applyFill="1" applyBorder="1" applyAlignment="1">
      <alignment horizontal="left" vertical="center"/>
    </xf>
    <xf numFmtId="0" fontId="3" fillId="0" borderId="20" xfId="0" applyNumberFormat="1" applyFont="1" applyFill="1" applyBorder="1" applyAlignment="1">
      <alignment horizontal="left" vertical="center"/>
    </xf>
    <xf numFmtId="0" fontId="3" fillId="0" borderId="0" xfId="0" applyFont="1" applyFill="1" applyAlignment="1">
      <alignment horizontal="justify" vertical="center"/>
    </xf>
    <xf numFmtId="4" fontId="3" fillId="0" borderId="20" xfId="0" applyNumberFormat="1" applyFont="1" applyFill="1" applyBorder="1" applyAlignment="1">
      <alignment horizontal="right" vertical="center"/>
    </xf>
    <xf numFmtId="4" fontId="3" fillId="0" borderId="3" xfId="0" applyNumberFormat="1" applyFont="1" applyFill="1" applyBorder="1" applyAlignment="1">
      <alignment horizontal="right"/>
    </xf>
    <xf numFmtId="4" fontId="2" fillId="0" borderId="8" xfId="0" applyNumberFormat="1" applyFont="1" applyFill="1" applyBorder="1" applyAlignment="1">
      <alignment horizontal="right" vertical="center"/>
    </xf>
    <xf numFmtId="4" fontId="2" fillId="0" borderId="20" xfId="0" applyNumberFormat="1" applyFont="1" applyFill="1" applyBorder="1" applyAlignment="1">
      <alignment horizontal="right" vertical="center"/>
    </xf>
    <xf numFmtId="4" fontId="1" fillId="0" borderId="8" xfId="0" applyNumberFormat="1" applyFont="1" applyFill="1" applyBorder="1" applyAlignment="1">
      <alignment horizontal="right" vertical="center"/>
    </xf>
    <xf numFmtId="4" fontId="1" fillId="0" borderId="20" xfId="0" applyNumberFormat="1" applyFont="1" applyFill="1" applyBorder="1" applyAlignment="1">
      <alignment horizontal="right" vertical="center"/>
    </xf>
    <xf numFmtId="4" fontId="3" fillId="0" borderId="21" xfId="0" applyNumberFormat="1" applyFont="1" applyFill="1" applyBorder="1" applyAlignment="1">
      <alignment horizontal="right" vertical="center"/>
    </xf>
    <xf numFmtId="4" fontId="3" fillId="0" borderId="24" xfId="0" applyNumberFormat="1" applyFont="1" applyFill="1" applyBorder="1" applyAlignment="1">
      <alignment horizontal="right" vertical="center"/>
    </xf>
    <xf numFmtId="4" fontId="3" fillId="0" borderId="9" xfId="0" applyNumberFormat="1" applyFont="1" applyFill="1" applyBorder="1" applyAlignment="1">
      <alignment horizontal="right"/>
    </xf>
    <xf numFmtId="4" fontId="2" fillId="0" borderId="25" xfId="0" applyNumberFormat="1" applyFont="1" applyFill="1" applyBorder="1" applyAlignment="1">
      <alignment horizontal="right" vertical="center"/>
    </xf>
    <xf numFmtId="4" fontId="2" fillId="0" borderId="24" xfId="0" applyNumberFormat="1" applyFont="1" applyFill="1" applyBorder="1" applyAlignment="1">
      <alignment horizontal="right" vertical="center"/>
    </xf>
    <xf numFmtId="4" fontId="2" fillId="0" borderId="2" xfId="0" applyNumberFormat="1" applyFont="1" applyFill="1" applyBorder="1" applyAlignment="1">
      <alignment horizontal="right" vertical="center"/>
    </xf>
    <xf numFmtId="4" fontId="1" fillId="0" borderId="25" xfId="0" applyNumberFormat="1" applyFont="1" applyFill="1" applyBorder="1" applyAlignment="1">
      <alignment horizontal="right" vertical="center"/>
    </xf>
    <xf numFmtId="4" fontId="1" fillId="0" borderId="10" xfId="0" applyNumberFormat="1" applyFont="1" applyFill="1" applyBorder="1" applyAlignment="1">
      <alignment horizontal="right" vertical="center"/>
    </xf>
    <xf numFmtId="4" fontId="3" fillId="0" borderId="10" xfId="0" applyNumberFormat="1" applyFont="1" applyFill="1" applyBorder="1" applyAlignment="1">
      <alignment horizontal="right"/>
    </xf>
    <xf numFmtId="4" fontId="3" fillId="0" borderId="11" xfId="0" applyNumberFormat="1" applyFont="1" applyFill="1" applyBorder="1" applyAlignment="1">
      <alignment horizontal="right" vertical="center"/>
    </xf>
    <xf numFmtId="4" fontId="0" fillId="0" borderId="0" xfId="0" quotePrefix="1" applyNumberFormat="1" applyFont="1" applyFill="1" applyBorder="1" applyAlignment="1">
      <alignment wrapText="1"/>
    </xf>
    <xf numFmtId="0" fontId="0" fillId="0" borderId="28" xfId="0" applyFont="1" applyFill="1" applyBorder="1" applyAlignment="1">
      <alignment horizontal="left" wrapText="1"/>
    </xf>
    <xf numFmtId="0" fontId="0" fillId="0" borderId="30" xfId="0" applyFont="1" applyFill="1" applyBorder="1" applyAlignment="1">
      <alignment horizontal="left" wrapText="1"/>
    </xf>
    <xf numFmtId="3" fontId="0" fillId="0" borderId="28" xfId="0" applyNumberFormat="1" applyFont="1" applyFill="1" applyBorder="1" applyAlignment="1">
      <alignment wrapText="1"/>
    </xf>
    <xf numFmtId="4" fontId="0" fillId="0" borderId="0" xfId="0" applyNumberFormat="1" applyFont="1" applyFill="1" applyBorder="1" applyAlignment="1">
      <alignment wrapText="1"/>
    </xf>
    <xf numFmtId="0" fontId="0" fillId="0" borderId="31" xfId="0" applyFont="1" applyFill="1" applyBorder="1" applyAlignment="1">
      <alignment horizontal="center"/>
    </xf>
    <xf numFmtId="0" fontId="0" fillId="0" borderId="0" xfId="0" applyFont="1" applyFill="1" applyBorder="1" applyAlignment="1">
      <alignment wrapText="1"/>
    </xf>
    <xf numFmtId="0" fontId="0" fillId="0" borderId="31" xfId="0" applyFont="1" applyFill="1" applyBorder="1" applyAlignment="1">
      <alignment wrapText="1"/>
    </xf>
    <xf numFmtId="0" fontId="0" fillId="0" borderId="31" xfId="0" quotePrefix="1" applyFont="1" applyFill="1" applyBorder="1" applyAlignment="1">
      <alignment wrapText="1"/>
    </xf>
    <xf numFmtId="0" fontId="0" fillId="0" borderId="0" xfId="0" quotePrefix="1" applyFont="1" applyFill="1" applyBorder="1" applyAlignment="1">
      <alignment wrapText="1"/>
    </xf>
    <xf numFmtId="2" fontId="0" fillId="0" borderId="0" xfId="0" quotePrefix="1" applyNumberFormat="1" applyFont="1" applyFill="1" applyBorder="1" applyAlignment="1">
      <alignment wrapText="1"/>
    </xf>
    <xf numFmtId="0" fontId="0" fillId="0" borderId="0" xfId="0" applyFont="1" applyFill="1" applyBorder="1" applyAlignment="1">
      <alignment horizontal="left"/>
    </xf>
    <xf numFmtId="2" fontId="0" fillId="0" borderId="31" xfId="0" quotePrefix="1" applyNumberFormat="1" applyFont="1" applyFill="1" applyBorder="1" applyAlignment="1"/>
    <xf numFmtId="0" fontId="0" fillId="0" borderId="1" xfId="0" applyFont="1" applyFill="1" applyBorder="1" applyAlignment="1">
      <alignment wrapText="1"/>
    </xf>
    <xf numFmtId="0" fontId="0" fillId="0" borderId="29" xfId="0" applyFont="1" applyFill="1" applyBorder="1" applyAlignment="1">
      <alignment wrapText="1"/>
    </xf>
    <xf numFmtId="0" fontId="0" fillId="0" borderId="29" xfId="0" applyFont="1" applyFill="1" applyBorder="1" applyAlignment="1">
      <alignment horizontal="center"/>
    </xf>
    <xf numFmtId="0" fontId="0" fillId="0" borderId="0" xfId="0" applyFont="1" applyFill="1">
      <alignment wrapText="1"/>
    </xf>
    <xf numFmtId="2" fontId="0" fillId="0" borderId="31" xfId="0" quotePrefix="1" applyNumberFormat="1" applyFont="1" applyFill="1" applyBorder="1" applyAlignment="1">
      <alignment horizontal="right" wrapText="1"/>
    </xf>
    <xf numFmtId="0" fontId="0" fillId="0" borderId="0" xfId="0" applyFont="1" applyAlignment="1">
      <alignment horizontal="left" vertical="center" wrapText="1"/>
    </xf>
    <xf numFmtId="0" fontId="0" fillId="0" borderId="1" xfId="0" quotePrefix="1" applyFont="1" applyFill="1" applyBorder="1" applyAlignment="1">
      <alignment wrapText="1"/>
    </xf>
    <xf numFmtId="0" fontId="0" fillId="0" borderId="31" xfId="0" applyFont="1" applyBorder="1" applyAlignment="1">
      <alignment horizontal="left" vertical="center" wrapText="1"/>
    </xf>
    <xf numFmtId="4" fontId="0" fillId="0" borderId="29" xfId="0" applyNumberFormat="1" applyFont="1" applyFill="1" applyBorder="1" applyAlignment="1">
      <alignment wrapText="1"/>
    </xf>
    <xf numFmtId="0" fontId="0" fillId="0" borderId="0" xfId="0" applyFont="1" applyFill="1" applyAlignment="1"/>
    <xf numFmtId="0" fontId="0" fillId="0" borderId="0" xfId="0" quotePrefix="1"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0" xfId="0" quotePrefix="1" applyFont="1" applyFill="1" applyBorder="1" applyAlignment="1">
      <alignment horizontal="right" wrapText="1"/>
    </xf>
    <xf numFmtId="0" fontId="0" fillId="0" borderId="28" xfId="0" applyFont="1" applyFill="1" applyBorder="1" applyAlignment="1">
      <alignment horizontal="left" vertical="top" wrapText="1"/>
    </xf>
    <xf numFmtId="0" fontId="0" fillId="0" borderId="0" xfId="0" applyFont="1">
      <alignment wrapText="1"/>
    </xf>
    <xf numFmtId="4" fontId="0" fillId="0" borderId="1" xfId="0" applyNumberFormat="1" applyFont="1" applyFill="1" applyBorder="1" applyAlignment="1">
      <alignment wrapText="1"/>
    </xf>
    <xf numFmtId="4" fontId="0" fillId="0" borderId="31" xfId="0" applyNumberFormat="1" applyFont="1" applyFill="1" applyBorder="1" applyAlignment="1">
      <alignment wrapText="1"/>
    </xf>
    <xf numFmtId="0" fontId="0" fillId="0" borderId="28" xfId="0" applyFont="1" applyFill="1" applyBorder="1" applyAlignment="1">
      <alignment wrapText="1"/>
    </xf>
    <xf numFmtId="0" fontId="0" fillId="0" borderId="30" xfId="0" applyFont="1" applyFill="1" applyBorder="1" applyAlignment="1">
      <alignment wrapText="1"/>
    </xf>
    <xf numFmtId="0" fontId="0" fillId="0" borderId="28" xfId="0" applyFont="1" applyFill="1" applyBorder="1" applyAlignment="1"/>
    <xf numFmtId="0" fontId="0" fillId="0" borderId="30" xfId="0" applyFont="1" applyFill="1" applyBorder="1" applyAlignment="1"/>
    <xf numFmtId="0" fontId="0" fillId="0" borderId="0" xfId="0" quotePrefix="1" applyNumberFormat="1" applyFont="1" applyFill="1" applyBorder="1" applyAlignment="1">
      <alignment vertical="center"/>
    </xf>
    <xf numFmtId="4" fontId="0" fillId="0" borderId="0" xfId="0" applyNumberFormat="1" applyFont="1" applyFill="1" applyAlignment="1">
      <alignment wrapText="1"/>
    </xf>
    <xf numFmtId="0" fontId="0" fillId="0" borderId="0" xfId="0" quotePrefix="1" applyFont="1" applyFill="1" applyAlignment="1">
      <alignment wrapText="1"/>
    </xf>
    <xf numFmtId="4" fontId="0" fillId="0" borderId="0" xfId="0" quotePrefix="1" applyNumberFormat="1" applyFont="1" applyFill="1" applyAlignment="1">
      <alignment wrapText="1"/>
    </xf>
    <xf numFmtId="0" fontId="0" fillId="0" borderId="30" xfId="0" applyFont="1" applyFill="1" applyBorder="1" applyAlignment="1">
      <alignment vertical="top" wrapText="1"/>
    </xf>
    <xf numFmtId="4" fontId="0" fillId="0" borderId="31" xfId="0" quotePrefix="1" applyNumberFormat="1" applyFont="1" applyFill="1" applyBorder="1" applyAlignment="1">
      <alignment wrapText="1"/>
    </xf>
    <xf numFmtId="4" fontId="0" fillId="0" borderId="1" xfId="0" quotePrefix="1" applyNumberFormat="1" applyFont="1" applyFill="1" applyBorder="1" applyAlignment="1">
      <alignment wrapText="1"/>
    </xf>
    <xf numFmtId="0" fontId="0" fillId="0" borderId="0" xfId="0" applyFont="1" applyBorder="1">
      <alignment wrapText="1"/>
    </xf>
    <xf numFmtId="0" fontId="0" fillId="0" borderId="0" xfId="0" applyFont="1" applyFill="1" applyAlignment="1">
      <alignment wrapText="1"/>
    </xf>
    <xf numFmtId="4" fontId="0" fillId="0" borderId="31" xfId="0" applyNumberFormat="1" applyFont="1" applyFill="1" applyBorder="1" applyAlignment="1">
      <alignment horizontal="right"/>
    </xf>
    <xf numFmtId="4" fontId="0" fillId="0" borderId="32" xfId="0" applyNumberFormat="1" applyFont="1" applyFill="1" applyBorder="1" applyAlignment="1">
      <alignment horizontal="right"/>
    </xf>
    <xf numFmtId="0" fontId="5" fillId="0" borderId="0" xfId="0" applyFont="1" applyFill="1" applyAlignment="1">
      <alignment wrapText="1"/>
    </xf>
    <xf numFmtId="4" fontId="0" fillId="0" borderId="2" xfId="0" applyNumberFormat="1" applyFont="1" applyFill="1" applyBorder="1" applyAlignment="1">
      <alignment horizontal="right"/>
    </xf>
    <xf numFmtId="0" fontId="0" fillId="0" borderId="1" xfId="0" applyFont="1" applyFill="1" applyBorder="1" applyAlignment="1">
      <alignment horizontal="center"/>
    </xf>
    <xf numFmtId="4" fontId="0" fillId="0" borderId="1" xfId="0" applyNumberFormat="1" applyFont="1" applyFill="1" applyBorder="1" applyAlignment="1">
      <alignment horizontal="right"/>
    </xf>
    <xf numFmtId="0" fontId="0" fillId="0" borderId="35" xfId="0" applyFont="1" applyFill="1" applyBorder="1" applyAlignment="1">
      <alignment vertical="top" wrapText="1"/>
    </xf>
    <xf numFmtId="2" fontId="0" fillId="0" borderId="1" xfId="0" quotePrefix="1" applyNumberFormat="1" applyFont="1" applyFill="1" applyBorder="1" applyAlignment="1">
      <alignment horizontal="right" wrapText="1"/>
    </xf>
    <xf numFmtId="0" fontId="0" fillId="0" borderId="36" xfId="0" applyFont="1" applyFill="1" applyBorder="1" applyAlignment="1">
      <alignment wrapText="1"/>
    </xf>
    <xf numFmtId="0" fontId="0" fillId="0" borderId="36" xfId="0" applyFont="1" applyFill="1" applyBorder="1">
      <alignment wrapText="1"/>
    </xf>
    <xf numFmtId="0" fontId="0" fillId="0" borderId="36" xfId="0" applyFont="1" applyFill="1" applyBorder="1" applyAlignment="1">
      <alignment horizontal="center"/>
    </xf>
    <xf numFmtId="0" fontId="3" fillId="0" borderId="6" xfId="0" applyNumberFormat="1" applyFont="1" applyFill="1" applyBorder="1" applyAlignment="1">
      <alignment horizontal="center" vertical="center"/>
    </xf>
    <xf numFmtId="0" fontId="0" fillId="0" borderId="14" xfId="0" applyNumberFormat="1" applyFont="1" applyFill="1" applyBorder="1" applyAlignment="1">
      <alignment horizontal="center" vertical="top"/>
    </xf>
    <xf numFmtId="0" fontId="4" fillId="0" borderId="14" xfId="0" applyNumberFormat="1" applyFont="1" applyFill="1" applyBorder="1" applyAlignment="1">
      <alignment horizontal="center" vertical="center"/>
    </xf>
    <xf numFmtId="0" fontId="3" fillId="0" borderId="6"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top"/>
    </xf>
    <xf numFmtId="0" fontId="4" fillId="0" borderId="4" xfId="0" applyNumberFormat="1" applyFont="1" applyFill="1" applyBorder="1" applyAlignment="1">
      <alignment horizontal="center" vertical="top"/>
    </xf>
    <xf numFmtId="0" fontId="3" fillId="0" borderId="18" xfId="0" applyNumberFormat="1" applyFont="1" applyFill="1" applyBorder="1" applyAlignment="1">
      <alignment horizontal="center" vertical="center"/>
    </xf>
    <xf numFmtId="0" fontId="3" fillId="0" borderId="19" xfId="0" applyNumberFormat="1" applyFont="1" applyFill="1" applyBorder="1" applyAlignment="1">
      <alignment horizontal="center"/>
    </xf>
    <xf numFmtId="0" fontId="4" fillId="0" borderId="4" xfId="0" applyNumberFormat="1" applyFont="1" applyFill="1" applyBorder="1" applyAlignment="1">
      <alignment horizontal="center" vertical="center"/>
    </xf>
    <xf numFmtId="0" fontId="0" fillId="0" borderId="4" xfId="0" applyNumberFormat="1" applyFont="1" applyFill="1" applyBorder="1" applyAlignment="1">
      <alignment horizontal="center" vertical="top" wrapText="1"/>
    </xf>
    <xf numFmtId="0" fontId="3" fillId="0" borderId="4" xfId="0" applyNumberFormat="1" applyFont="1" applyFill="1" applyBorder="1" applyAlignment="1">
      <alignment horizontal="center" vertical="center"/>
    </xf>
    <xf numFmtId="0" fontId="1" fillId="0" borderId="22" xfId="0" applyNumberFormat="1" applyFont="1" applyFill="1" applyBorder="1" applyAlignment="1">
      <alignment horizontal="center" vertical="center"/>
    </xf>
    <xf numFmtId="4" fontId="0" fillId="0" borderId="36" xfId="0" applyNumberFormat="1" applyFont="1" applyFill="1" applyBorder="1" applyAlignment="1">
      <alignment horizontal="right"/>
    </xf>
    <xf numFmtId="0" fontId="8" fillId="0" borderId="0" xfId="0" applyFont="1" applyAlignment="1">
      <alignment vertical="center" wrapText="1"/>
    </xf>
    <xf numFmtId="1" fontId="0" fillId="0" borderId="0" xfId="0" quotePrefix="1" applyNumberFormat="1" applyFont="1" applyFill="1" applyBorder="1" applyAlignment="1">
      <alignment wrapText="1"/>
    </xf>
    <xf numFmtId="4" fontId="0" fillId="0" borderId="15" xfId="0" applyNumberFormat="1" applyFont="1" applyFill="1" applyBorder="1" applyAlignment="1">
      <alignment horizontal="right"/>
    </xf>
    <xf numFmtId="4" fontId="0" fillId="0" borderId="0" xfId="0" applyNumberFormat="1" applyFont="1" applyFill="1" applyBorder="1" applyAlignment="1">
      <alignment horizontal="right"/>
    </xf>
    <xf numFmtId="1" fontId="0" fillId="0" borderId="36" xfId="0" quotePrefix="1" applyNumberFormat="1" applyFont="1" applyFill="1" applyBorder="1" applyAlignment="1">
      <alignment wrapText="1"/>
    </xf>
    <xf numFmtId="2" fontId="0" fillId="0" borderId="36" xfId="0" quotePrefix="1" applyNumberFormat="1" applyFont="1" applyFill="1" applyBorder="1" applyAlignment="1">
      <alignment wrapText="1"/>
    </xf>
    <xf numFmtId="0" fontId="0" fillId="0" borderId="4" xfId="0" applyNumberFormat="1" applyFont="1" applyFill="1" applyBorder="1" applyAlignment="1">
      <alignment horizontal="center" vertical="center"/>
    </xf>
    <xf numFmtId="0" fontId="0" fillId="0" borderId="0" xfId="0" applyFont="1" applyAlignment="1">
      <alignment horizontal="justify" vertical="center" wrapText="1"/>
    </xf>
    <xf numFmtId="0" fontId="0" fillId="0" borderId="0" xfId="0" applyNumberFormat="1" applyFont="1" applyFill="1" applyBorder="1" applyAlignment="1"/>
    <xf numFmtId="0" fontId="0" fillId="0" borderId="0" xfId="0" applyNumberFormat="1" applyFont="1" applyFill="1" applyBorder="1" applyAlignment="1">
      <alignment wrapText="1"/>
    </xf>
    <xf numFmtId="4" fontId="0" fillId="0" borderId="31" xfId="0" applyNumberFormat="1" applyFont="1" applyFill="1" applyBorder="1" applyAlignment="1">
      <alignment horizontal="center" wrapText="1"/>
    </xf>
    <xf numFmtId="2" fontId="0" fillId="0" borderId="36" xfId="0" quotePrefix="1" applyNumberFormat="1" applyFont="1" applyFill="1" applyBorder="1" applyAlignment="1"/>
    <xf numFmtId="0" fontId="5" fillId="0" borderId="0" xfId="0" quotePrefix="1" applyFont="1" applyFill="1" applyAlignment="1">
      <alignment wrapText="1"/>
    </xf>
    <xf numFmtId="2" fontId="5" fillId="0" borderId="0" xfId="0" quotePrefix="1" applyNumberFormat="1" applyFont="1" applyFill="1" applyAlignment="1">
      <alignment wrapText="1"/>
    </xf>
    <xf numFmtId="0" fontId="3" fillId="0" borderId="0" xfId="0" applyFont="1" applyAlignment="1">
      <alignment horizontal="justify" vertical="center" wrapText="1"/>
    </xf>
    <xf numFmtId="0" fontId="0" fillId="0" borderId="0" xfId="0" quotePrefix="1" applyFont="1" applyFill="1" applyBorder="1" applyAlignment="1"/>
    <xf numFmtId="4" fontId="0" fillId="0" borderId="0" xfId="0" quotePrefix="1" applyNumberFormat="1" applyFont="1" applyFill="1" applyBorder="1" applyAlignment="1">
      <alignment vertical="top" wrapText="1"/>
    </xf>
    <xf numFmtId="4" fontId="0" fillId="0" borderId="0" xfId="0" quotePrefix="1" applyNumberFormat="1" applyFont="1" applyFill="1" applyBorder="1" applyAlignment="1"/>
    <xf numFmtId="0" fontId="0" fillId="0" borderId="36" xfId="0" applyNumberFormat="1" applyFont="1" applyFill="1" applyBorder="1" applyAlignment="1">
      <alignment horizontal="center"/>
    </xf>
    <xf numFmtId="0" fontId="3" fillId="0" borderId="26" xfId="0" applyNumberFormat="1" applyFont="1" applyFill="1" applyBorder="1" applyAlignment="1">
      <alignment vertical="center"/>
    </xf>
    <xf numFmtId="0" fontId="3" fillId="0" borderId="20" xfId="0" applyNumberFormat="1" applyFont="1" applyFill="1" applyBorder="1" applyAlignment="1">
      <alignment vertical="center"/>
    </xf>
    <xf numFmtId="0" fontId="3" fillId="0" borderId="10" xfId="0" applyNumberFormat="1" applyFont="1" applyFill="1" applyBorder="1" applyAlignment="1">
      <alignment vertical="center"/>
    </xf>
    <xf numFmtId="4" fontId="0" fillId="0" borderId="14" xfId="0" applyNumberFormat="1" applyFont="1" applyFill="1" applyBorder="1" applyAlignment="1">
      <alignment horizontal="right"/>
    </xf>
    <xf numFmtId="0" fontId="3" fillId="0" borderId="20"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0" fontId="0" fillId="0" borderId="36" xfId="0" applyNumberFormat="1" applyFont="1" applyFill="1" applyBorder="1" applyAlignment="1">
      <alignment wrapText="1"/>
    </xf>
    <xf numFmtId="4" fontId="0" fillId="0" borderId="36" xfId="0" applyNumberFormat="1" applyFont="1" applyFill="1" applyBorder="1" applyAlignment="1">
      <alignment horizontal="center"/>
    </xf>
    <xf numFmtId="0" fontId="0" fillId="0" borderId="0" xfId="0" applyFont="1" applyFill="1" applyBorder="1">
      <alignment wrapText="1"/>
    </xf>
    <xf numFmtId="0" fontId="0" fillId="0" borderId="0" xfId="0" applyFont="1" applyFill="1" applyBorder="1" applyAlignment="1"/>
    <xf numFmtId="4" fontId="0" fillId="0" borderId="3" xfId="0" applyNumberFormat="1" applyFont="1" applyFill="1" applyBorder="1" applyAlignment="1">
      <alignment horizontal="center" vertical="center" wrapText="1"/>
    </xf>
    <xf numFmtId="4" fontId="0" fillId="0" borderId="0" xfId="0" applyNumberFormat="1" applyFont="1" applyFill="1" applyBorder="1" applyAlignment="1"/>
    <xf numFmtId="4" fontId="0" fillId="0" borderId="3" xfId="0" applyNumberFormat="1" applyFont="1" applyFill="1" applyBorder="1" applyAlignment="1">
      <alignment horizontal="center"/>
    </xf>
    <xf numFmtId="4" fontId="0" fillId="0" borderId="3" xfId="0" applyNumberFormat="1" applyFont="1" applyFill="1" applyBorder="1" applyAlignment="1">
      <alignment horizontal="right"/>
    </xf>
    <xf numFmtId="4" fontId="0" fillId="0" borderId="9" xfId="0" applyNumberFormat="1" applyFont="1" applyFill="1" applyBorder="1" applyAlignment="1">
      <alignment horizontal="right"/>
    </xf>
    <xf numFmtId="0" fontId="0" fillId="0" borderId="1" xfId="0" applyFont="1" applyFill="1" applyBorder="1" applyAlignment="1"/>
    <xf numFmtId="4" fontId="0" fillId="0" borderId="1" xfId="0" applyNumberFormat="1" applyFont="1" applyFill="1" applyBorder="1" applyAlignment="1">
      <alignment horizontal="center"/>
    </xf>
    <xf numFmtId="0" fontId="0" fillId="0" borderId="28" xfId="0" quotePrefix="1" applyFont="1" applyFill="1" applyBorder="1" applyAlignment="1">
      <alignment wrapText="1"/>
    </xf>
    <xf numFmtId="0" fontId="0" fillId="0" borderId="30" xfId="0" quotePrefix="1" applyFont="1" applyFill="1" applyBorder="1" applyAlignment="1">
      <alignment wrapText="1"/>
    </xf>
    <xf numFmtId="0" fontId="0" fillId="0" borderId="31" xfId="0" applyFont="1" applyFill="1" applyBorder="1" applyAlignment="1"/>
    <xf numFmtId="4" fontId="0" fillId="0" borderId="31" xfId="0" applyNumberFormat="1" applyFont="1" applyFill="1" applyBorder="1" applyAlignment="1">
      <alignment horizontal="center"/>
    </xf>
    <xf numFmtId="3" fontId="0" fillId="0" borderId="31" xfId="0" applyNumberFormat="1" applyFont="1" applyFill="1" applyBorder="1" applyAlignment="1">
      <alignment horizontal="right"/>
    </xf>
    <xf numFmtId="2" fontId="0" fillId="0" borderId="0" xfId="0" quotePrefix="1" applyNumberFormat="1" applyFont="1" applyFill="1" applyBorder="1" applyAlignment="1"/>
    <xf numFmtId="4" fontId="0" fillId="0" borderId="29" xfId="0" applyNumberFormat="1" applyFont="1" applyFill="1" applyBorder="1" applyAlignment="1">
      <alignment horizontal="right"/>
    </xf>
    <xf numFmtId="0" fontId="0" fillId="0" borderId="0" xfId="0" applyFont="1" applyFill="1" applyBorder="1" applyAlignment="1">
      <alignment vertical="top" wrapText="1"/>
    </xf>
    <xf numFmtId="0" fontId="2" fillId="0" borderId="0" xfId="0" applyFont="1" applyFill="1">
      <alignment wrapText="1"/>
    </xf>
    <xf numFmtId="0" fontId="2" fillId="0" borderId="0" xfId="0" applyFont="1" applyFill="1" applyBorder="1">
      <alignment wrapText="1"/>
    </xf>
    <xf numFmtId="0" fontId="2" fillId="0" borderId="0" xfId="0" applyFont="1" applyFill="1" applyBorder="1" applyAlignment="1">
      <alignment horizontal="left"/>
    </xf>
    <xf numFmtId="3" fontId="0" fillId="0" borderId="29" xfId="0" applyNumberFormat="1" applyFont="1" applyFill="1" applyBorder="1" applyAlignment="1">
      <alignment horizontal="right"/>
    </xf>
    <xf numFmtId="0" fontId="0" fillId="0" borderId="29" xfId="0" applyFont="1" applyFill="1" applyBorder="1" applyAlignment="1"/>
    <xf numFmtId="0" fontId="0" fillId="0" borderId="14" xfId="0" applyNumberFormat="1" applyFont="1" applyFill="1" applyBorder="1" applyAlignment="1">
      <alignment horizontal="center" vertical="center"/>
    </xf>
    <xf numFmtId="2" fontId="0" fillId="0" borderId="31" xfId="0" quotePrefix="1" applyNumberFormat="1" applyFont="1" applyFill="1" applyBorder="1" applyAlignment="1">
      <alignment wrapText="1"/>
    </xf>
    <xf numFmtId="0" fontId="0" fillId="0" borderId="0" xfId="0" quotePrefix="1" applyFont="1" applyFill="1" applyBorder="1">
      <alignment wrapText="1"/>
    </xf>
    <xf numFmtId="4" fontId="0" fillId="0" borderId="29" xfId="0" applyNumberFormat="1" applyFont="1" applyFill="1" applyBorder="1" applyAlignment="1">
      <alignment horizontal="center"/>
    </xf>
    <xf numFmtId="3" fontId="0" fillId="0" borderId="31" xfId="0" quotePrefix="1" applyNumberFormat="1" applyFont="1" applyFill="1" applyBorder="1" applyAlignment="1">
      <alignment wrapText="1"/>
    </xf>
    <xf numFmtId="3" fontId="0" fillId="0" borderId="36" xfId="0" applyNumberFormat="1" applyFont="1" applyFill="1" applyBorder="1" applyAlignment="1">
      <alignment horizontal="right"/>
    </xf>
    <xf numFmtId="0" fontId="0" fillId="0" borderId="20" xfId="0" applyNumberFormat="1" applyFont="1" applyFill="1" applyBorder="1" applyAlignment="1">
      <alignment horizontal="right" vertical="center"/>
    </xf>
    <xf numFmtId="4" fontId="0" fillId="0" borderId="20" xfId="0" applyNumberFormat="1" applyFont="1" applyFill="1" applyBorder="1" applyAlignment="1">
      <alignment horizontal="right" vertical="center"/>
    </xf>
    <xf numFmtId="4" fontId="0" fillId="0" borderId="21" xfId="0" applyNumberFormat="1" applyFont="1" applyFill="1" applyBorder="1" applyAlignment="1">
      <alignment horizontal="right" vertical="center"/>
    </xf>
    <xf numFmtId="4" fontId="0" fillId="0" borderId="0" xfId="0" applyNumberFormat="1" applyFont="1" applyFill="1" applyBorder="1">
      <alignment wrapText="1"/>
    </xf>
    <xf numFmtId="0" fontId="0" fillId="0" borderId="18" xfId="0" applyNumberFormat="1" applyFont="1" applyFill="1" applyBorder="1" applyAlignment="1">
      <alignment horizontal="center" vertical="center"/>
    </xf>
    <xf numFmtId="0" fontId="0" fillId="0" borderId="23" xfId="0" applyNumberFormat="1" applyFont="1" applyFill="1" applyBorder="1" applyAlignment="1"/>
    <xf numFmtId="0" fontId="0" fillId="0" borderId="23" xfId="0" applyNumberFormat="1" applyFont="1" applyFill="1" applyBorder="1" applyAlignment="1">
      <alignment horizontal="center"/>
    </xf>
    <xf numFmtId="4" fontId="0" fillId="0" borderId="23" xfId="0" applyNumberFormat="1" applyFont="1" applyFill="1" applyBorder="1" applyAlignment="1">
      <alignment horizontal="center"/>
    </xf>
    <xf numFmtId="4" fontId="0" fillId="0" borderId="24" xfId="0" applyNumberFormat="1" applyFont="1" applyFill="1" applyBorder="1" applyAlignment="1">
      <alignment horizontal="right"/>
    </xf>
    <xf numFmtId="2" fontId="0" fillId="0" borderId="1" xfId="0" quotePrefix="1" applyNumberFormat="1" applyFont="1" applyFill="1" applyBorder="1" applyAlignment="1"/>
    <xf numFmtId="0" fontId="0" fillId="0" borderId="8" xfId="0" applyFont="1" applyFill="1" applyBorder="1" applyAlignment="1"/>
    <xf numFmtId="0" fontId="0" fillId="0" borderId="5" xfId="0" applyFont="1" applyFill="1" applyBorder="1" applyAlignment="1"/>
    <xf numFmtId="4" fontId="0" fillId="0" borderId="5" xfId="0" applyNumberFormat="1" applyFont="1" applyFill="1" applyBorder="1" applyAlignment="1">
      <alignment horizontal="right"/>
    </xf>
    <xf numFmtId="4" fontId="0" fillId="0" borderId="7" xfId="0" applyNumberFormat="1" applyFont="1" applyFill="1" applyBorder="1" applyAlignment="1">
      <alignment horizontal="right"/>
    </xf>
    <xf numFmtId="4" fontId="0" fillId="0" borderId="28" xfId="0" applyNumberFormat="1" applyFont="1" applyFill="1" applyBorder="1" applyAlignment="1">
      <alignment vertical="top" wrapText="1"/>
    </xf>
    <xf numFmtId="4" fontId="0" fillId="0" borderId="0" xfId="0" applyNumberFormat="1" applyFont="1" applyFill="1" applyBorder="1" applyAlignment="1">
      <alignment vertical="top" wrapText="1"/>
    </xf>
    <xf numFmtId="0" fontId="0" fillId="0" borderId="0" xfId="0" applyFont="1" applyFill="1" applyAlignment="1">
      <alignment horizontal="left" wrapText="1"/>
    </xf>
    <xf numFmtId="0" fontId="0" fillId="0" borderId="31" xfId="0" applyNumberFormat="1" applyFont="1" applyFill="1" applyBorder="1" applyAlignment="1">
      <alignment horizontal="center"/>
    </xf>
    <xf numFmtId="4" fontId="0" fillId="0" borderId="0" xfId="0" applyNumberFormat="1" applyFont="1" applyFill="1" applyBorder="1" applyAlignment="1">
      <alignment horizontal="left"/>
    </xf>
    <xf numFmtId="4" fontId="0" fillId="0" borderId="31" xfId="0" applyNumberFormat="1" applyFont="1" applyFill="1" applyBorder="1">
      <alignment wrapText="1"/>
    </xf>
    <xf numFmtId="4" fontId="0" fillId="0" borderId="0" xfId="0" applyNumberFormat="1" applyFont="1" applyFill="1">
      <alignment wrapText="1"/>
    </xf>
    <xf numFmtId="0" fontId="0" fillId="0" borderId="31" xfId="0" applyFont="1" applyFill="1" applyBorder="1" applyAlignment="1">
      <alignment horizontal="left" wrapText="1"/>
    </xf>
    <xf numFmtId="4" fontId="0" fillId="0" borderId="29" xfId="0" applyNumberFormat="1" applyFont="1" applyFill="1" applyBorder="1">
      <alignment wrapText="1"/>
    </xf>
    <xf numFmtId="4" fontId="0" fillId="0" borderId="28" xfId="0" applyNumberFormat="1" applyFont="1" applyFill="1" applyBorder="1" applyAlignment="1">
      <alignment horizontal="left"/>
    </xf>
    <xf numFmtId="4" fontId="0" fillId="0" borderId="14" xfId="0" applyNumberFormat="1" applyFont="1" applyFill="1" applyBorder="1">
      <alignment wrapText="1"/>
    </xf>
    <xf numFmtId="2" fontId="0" fillId="0" borderId="0" xfId="0" applyNumberFormat="1" applyFont="1" applyFill="1" applyBorder="1" applyAlignment="1">
      <alignment vertical="top" wrapText="1"/>
    </xf>
    <xf numFmtId="2" fontId="0" fillId="0" borderId="0" xfId="0" applyNumberFormat="1" applyFont="1" applyFill="1" applyBorder="1" applyAlignment="1">
      <alignment horizontal="left"/>
    </xf>
    <xf numFmtId="2" fontId="0" fillId="0" borderId="0" xfId="0" applyNumberFormat="1" applyFont="1" applyFill="1" applyAlignment="1">
      <alignment vertical="top" wrapText="1"/>
    </xf>
    <xf numFmtId="0" fontId="0" fillId="0" borderId="0" xfId="0" applyFont="1" applyFill="1" applyAlignment="1">
      <alignment vertical="top" wrapText="1"/>
    </xf>
    <xf numFmtId="4" fontId="0" fillId="0" borderId="1" xfId="0" applyNumberFormat="1" applyFont="1" applyFill="1" applyBorder="1">
      <alignment wrapText="1"/>
    </xf>
    <xf numFmtId="4" fontId="0" fillId="0" borderId="2" xfId="0" applyNumberFormat="1" applyFont="1" applyFill="1" applyBorder="1" applyAlignment="1">
      <alignment horizontal="right" wrapText="1"/>
    </xf>
    <xf numFmtId="4" fontId="0" fillId="0" borderId="32" xfId="0" applyNumberFormat="1" applyFont="1" applyFill="1" applyBorder="1" applyAlignment="1">
      <alignment horizontal="right" wrapText="1"/>
    </xf>
    <xf numFmtId="0" fontId="0" fillId="0" borderId="1" xfId="0" applyNumberFormat="1" applyFont="1" applyFill="1" applyBorder="1" applyAlignment="1"/>
    <xf numFmtId="0" fontId="0" fillId="0" borderId="1" xfId="0" applyNumberFormat="1" applyFont="1" applyFill="1" applyBorder="1" applyAlignment="1">
      <alignment horizontal="left" vertical="center"/>
    </xf>
    <xf numFmtId="4" fontId="0" fillId="0" borderId="1" xfId="0" applyNumberFormat="1" applyFont="1" applyFill="1" applyBorder="1" applyAlignment="1">
      <alignment horizontal="center" vertical="center"/>
    </xf>
    <xf numFmtId="0" fontId="0" fillId="0" borderId="20" xfId="0" applyNumberFormat="1" applyFont="1" applyFill="1" applyBorder="1">
      <alignment wrapText="1"/>
    </xf>
    <xf numFmtId="4" fontId="0" fillId="0" borderId="20" xfId="0" applyNumberFormat="1" applyFont="1" applyFill="1" applyBorder="1">
      <alignment wrapText="1"/>
    </xf>
    <xf numFmtId="0" fontId="0" fillId="0" borderId="1" xfId="0" quotePrefix="1" applyNumberFormat="1" applyFont="1" applyFill="1" applyBorder="1" applyAlignment="1">
      <alignment vertical="center"/>
    </xf>
    <xf numFmtId="0" fontId="0" fillId="0" borderId="1" xfId="0" applyNumberFormat="1" applyFont="1" applyFill="1" applyBorder="1" applyAlignment="1">
      <alignment horizontal="center"/>
    </xf>
    <xf numFmtId="2" fontId="0" fillId="0" borderId="1" xfId="0" quotePrefix="1" applyNumberFormat="1" applyFont="1" applyFill="1" applyBorder="1" applyAlignment="1">
      <alignment vertical="center"/>
    </xf>
    <xf numFmtId="2" fontId="0" fillId="0" borderId="1" xfId="0" quotePrefix="1" applyNumberFormat="1" applyFont="1" applyFill="1" applyBorder="1" applyAlignment="1">
      <alignment wrapText="1"/>
    </xf>
    <xf numFmtId="0" fontId="0" fillId="0" borderId="29" xfId="0" applyNumberFormat="1" applyFont="1" applyFill="1" applyBorder="1" applyAlignment="1">
      <alignment horizontal="center"/>
    </xf>
    <xf numFmtId="2" fontId="0" fillId="0" borderId="0" xfId="0" quotePrefix="1" applyNumberFormat="1" applyFont="1" applyFill="1" applyBorder="1" applyAlignment="1">
      <alignment vertical="center"/>
    </xf>
    <xf numFmtId="4" fontId="0" fillId="0" borderId="28" xfId="0" applyNumberFormat="1" applyFont="1" applyFill="1" applyBorder="1" applyAlignment="1"/>
    <xf numFmtId="0" fontId="0" fillId="0" borderId="31" xfId="0" applyNumberFormat="1" applyFont="1" applyFill="1" applyBorder="1" applyAlignment="1">
      <alignment horizontal="center" vertical="center"/>
    </xf>
    <xf numFmtId="0" fontId="0" fillId="0" borderId="1" xfId="0" applyFont="1" applyFill="1" applyBorder="1" applyAlignment="1">
      <alignment horizontal="left"/>
    </xf>
    <xf numFmtId="0" fontId="0" fillId="0" borderId="1" xfId="0" applyFont="1" applyFill="1" applyBorder="1">
      <alignment wrapText="1"/>
    </xf>
    <xf numFmtId="3" fontId="0" fillId="0" borderId="31" xfId="0" applyNumberFormat="1" applyFont="1" applyFill="1" applyBorder="1" applyAlignment="1">
      <alignment wrapText="1"/>
    </xf>
    <xf numFmtId="4" fontId="0" fillId="0" borderId="29" xfId="0" applyNumberFormat="1" applyFont="1" applyFill="1" applyBorder="1" applyAlignment="1">
      <alignment horizontal="center" wrapText="1"/>
    </xf>
    <xf numFmtId="0" fontId="0" fillId="0" borderId="0" xfId="0" applyNumberFormat="1" applyFont="1" applyFill="1" applyBorder="1">
      <alignment wrapText="1"/>
    </xf>
    <xf numFmtId="0" fontId="0" fillId="0" borderId="22" xfId="0" applyNumberFormat="1" applyFont="1" applyFill="1" applyBorder="1" applyAlignment="1">
      <alignment horizontal="center" vertical="center"/>
    </xf>
    <xf numFmtId="0" fontId="0" fillId="0" borderId="20" xfId="0" applyNumberFormat="1" applyFont="1" applyFill="1" applyBorder="1" applyAlignment="1">
      <alignment horizontal="center" wrapText="1"/>
    </xf>
    <xf numFmtId="4" fontId="0" fillId="0" borderId="0" xfId="0" applyNumberFormat="1" applyFont="1" applyFill="1" applyAlignment="1">
      <alignment horizontal="right"/>
    </xf>
    <xf numFmtId="0" fontId="0" fillId="0" borderId="0" xfId="0" applyNumberFormat="1" applyFont="1" applyFill="1" applyBorder="1" applyAlignment="1">
      <alignment horizontal="center"/>
    </xf>
    <xf numFmtId="2" fontId="0" fillId="0" borderId="0" xfId="0" applyNumberFormat="1" applyFont="1" applyFill="1" applyBorder="1" applyAlignment="1" applyProtection="1">
      <alignment horizontal="right"/>
    </xf>
    <xf numFmtId="4" fontId="0" fillId="0" borderId="0" xfId="0" applyNumberFormat="1" applyFont="1" applyFill="1" applyBorder="1" applyAlignment="1" applyProtection="1">
      <alignment horizontal="right"/>
    </xf>
    <xf numFmtId="4" fontId="0" fillId="0" borderId="15" xfId="0" applyNumberFormat="1" applyFont="1" applyFill="1" applyBorder="1" applyAlignment="1" applyProtection="1">
      <alignment horizontal="right"/>
    </xf>
    <xf numFmtId="0" fontId="0" fillId="0" borderId="14" xfId="0" applyNumberFormat="1" applyFont="1" applyFill="1" applyBorder="1" applyAlignment="1"/>
    <xf numFmtId="4" fontId="0" fillId="0" borderId="0" xfId="0" applyNumberFormat="1" applyFont="1" applyFill="1" applyBorder="1" applyAlignment="1" applyProtection="1">
      <alignment horizontal="center"/>
    </xf>
    <xf numFmtId="0" fontId="0" fillId="0" borderId="16" xfId="0" applyNumberFormat="1" applyFont="1" applyFill="1" applyBorder="1" applyAlignment="1">
      <alignment horizontal="center" vertical="center"/>
    </xf>
    <xf numFmtId="0" fontId="0" fillId="0" borderId="8" xfId="0" applyNumberFormat="1" applyFont="1" applyFill="1" applyBorder="1">
      <alignment wrapText="1"/>
    </xf>
    <xf numFmtId="4" fontId="0" fillId="0" borderId="8" xfId="0" applyNumberFormat="1" applyFont="1" applyFill="1" applyBorder="1">
      <alignment wrapText="1"/>
    </xf>
    <xf numFmtId="4" fontId="0" fillId="0" borderId="8" xfId="0" applyNumberFormat="1" applyFont="1" applyFill="1" applyBorder="1" applyAlignment="1">
      <alignment horizontal="right"/>
    </xf>
    <xf numFmtId="4" fontId="0" fillId="0" borderId="25" xfId="0" applyNumberFormat="1" applyFont="1" applyFill="1" applyBorder="1" applyAlignment="1">
      <alignment horizontal="right"/>
    </xf>
    <xf numFmtId="0" fontId="0" fillId="0" borderId="0" xfId="0" applyNumberFormat="1" applyFont="1" applyFill="1" applyBorder="1" applyAlignment="1">
      <alignment horizontal="center" vertical="center"/>
    </xf>
    <xf numFmtId="49" fontId="0" fillId="0" borderId="0" xfId="0" applyNumberFormat="1" applyFont="1" applyFill="1" applyBorder="1" applyAlignment="1"/>
    <xf numFmtId="49" fontId="0" fillId="0" borderId="0" xfId="0" applyNumberFormat="1" applyFont="1" applyFill="1" applyBorder="1">
      <alignment wrapText="1"/>
    </xf>
    <xf numFmtId="0" fontId="0" fillId="0" borderId="0" xfId="0" applyNumberFormat="1" applyFont="1" applyFill="1" applyAlignment="1">
      <alignment horizontal="center" vertical="center"/>
    </xf>
    <xf numFmtId="49" fontId="0" fillId="0" borderId="0" xfId="0" applyNumberFormat="1" applyFont="1" applyFill="1">
      <alignment wrapText="1"/>
    </xf>
    <xf numFmtId="0" fontId="0" fillId="0" borderId="0" xfId="0" applyFill="1" applyBorder="1" applyAlignment="1">
      <alignment wrapText="1"/>
    </xf>
    <xf numFmtId="0" fontId="0" fillId="0" borderId="31" xfId="0" applyFill="1" applyBorder="1" applyAlignment="1">
      <alignment wrapText="1"/>
    </xf>
    <xf numFmtId="0" fontId="0" fillId="0" borderId="8" xfId="0" quotePrefix="1" applyFont="1" applyFill="1" applyBorder="1" applyAlignment="1"/>
    <xf numFmtId="0" fontId="0" fillId="0" borderId="33" xfId="0" applyFont="1" applyFill="1" applyBorder="1" applyAlignment="1">
      <alignment horizontal="center"/>
    </xf>
    <xf numFmtId="2" fontId="0" fillId="0" borderId="8" xfId="0" quotePrefix="1" applyNumberFormat="1" applyFont="1" applyFill="1" applyBorder="1" applyAlignment="1"/>
    <xf numFmtId="4" fontId="0" fillId="0" borderId="33" xfId="0" applyNumberFormat="1" applyFont="1" applyFill="1" applyBorder="1" applyAlignment="1">
      <alignment horizontal="right"/>
    </xf>
    <xf numFmtId="0" fontId="0" fillId="0" borderId="33" xfId="0" applyFont="1" applyFill="1" applyBorder="1" applyAlignment="1">
      <alignment wrapText="1"/>
    </xf>
    <xf numFmtId="0" fontId="0" fillId="0" borderId="8" xfId="0" applyFont="1" applyFill="1" applyBorder="1" applyAlignment="1">
      <alignment wrapText="1"/>
    </xf>
    <xf numFmtId="0" fontId="0" fillId="0" borderId="33" xfId="0" applyFont="1" applyFill="1" applyBorder="1" applyAlignment="1"/>
    <xf numFmtId="4" fontId="0" fillId="0" borderId="33" xfId="0" applyNumberFormat="1" applyFont="1" applyFill="1" applyBorder="1" applyAlignment="1">
      <alignment horizontal="center"/>
    </xf>
    <xf numFmtId="0" fontId="0" fillId="0" borderId="8" xfId="0" quotePrefix="1" applyFont="1" applyFill="1" applyBorder="1" applyAlignment="1">
      <alignment wrapText="1"/>
    </xf>
    <xf numFmtId="2" fontId="0" fillId="0" borderId="8" xfId="0" quotePrefix="1" applyNumberFormat="1" applyFont="1" applyFill="1" applyBorder="1" applyAlignment="1">
      <alignment wrapText="1"/>
    </xf>
    <xf numFmtId="3" fontId="0" fillId="0" borderId="33" xfId="0" applyNumberFormat="1" applyFont="1" applyFill="1" applyBorder="1" applyAlignment="1">
      <alignment horizontal="right"/>
    </xf>
    <xf numFmtId="0" fontId="0" fillId="0" borderId="33" xfId="0" quotePrefix="1" applyFont="1" applyFill="1" applyBorder="1" applyAlignment="1">
      <alignment wrapText="1"/>
    </xf>
    <xf numFmtId="2" fontId="0" fillId="0" borderId="33" xfId="0" quotePrefix="1" applyNumberFormat="1" applyFont="1" applyFill="1" applyBorder="1" applyAlignment="1"/>
    <xf numFmtId="0" fontId="0" fillId="0" borderId="33" xfId="0" quotePrefix="1" applyFont="1" applyFill="1" applyBorder="1" applyAlignment="1"/>
    <xf numFmtId="0" fontId="0" fillId="0" borderId="16" xfId="0" applyNumberFormat="1" applyFont="1" applyFill="1" applyBorder="1" applyAlignment="1">
      <alignment horizontal="center" vertical="top"/>
    </xf>
    <xf numFmtId="0" fontId="0" fillId="0" borderId="33" xfId="0" applyFont="1" applyBorder="1" applyAlignment="1">
      <alignment horizontal="left" vertical="center" wrapText="1"/>
    </xf>
    <xf numFmtId="3" fontId="0" fillId="0" borderId="33" xfId="0" quotePrefix="1" applyNumberFormat="1" applyFont="1" applyFill="1" applyBorder="1" applyAlignment="1">
      <alignment wrapText="1"/>
    </xf>
    <xf numFmtId="0" fontId="0" fillId="0" borderId="6" xfId="0" applyNumberFormat="1" applyFont="1" applyFill="1" applyBorder="1" applyAlignment="1">
      <alignment horizontal="center" vertical="top"/>
    </xf>
    <xf numFmtId="0" fontId="0" fillId="0" borderId="6" xfId="0" applyNumberFormat="1" applyFont="1" applyFill="1" applyBorder="1" applyAlignment="1">
      <alignment horizontal="center" vertical="top" wrapText="1"/>
    </xf>
    <xf numFmtId="0" fontId="0" fillId="0" borderId="37" xfId="0" applyFont="1" applyFill="1" applyBorder="1" applyAlignment="1"/>
    <xf numFmtId="4" fontId="0" fillId="0" borderId="33" xfId="0" applyNumberFormat="1" applyFont="1" applyFill="1" applyBorder="1" applyAlignment="1">
      <alignment wrapText="1"/>
    </xf>
    <xf numFmtId="4" fontId="0" fillId="0" borderId="7" xfId="0" applyNumberFormat="1" applyFont="1" applyFill="1" applyBorder="1" applyAlignment="1">
      <alignment horizontal="right" wrapText="1"/>
    </xf>
    <xf numFmtId="0" fontId="0" fillId="0" borderId="38" xfId="0" quotePrefix="1" applyFont="1" applyFill="1" applyBorder="1" applyAlignment="1">
      <alignment wrapText="1"/>
    </xf>
    <xf numFmtId="0" fontId="0" fillId="0" borderId="38" xfId="0" applyFont="1" applyFill="1" applyBorder="1" applyAlignment="1">
      <alignment horizontal="center"/>
    </xf>
    <xf numFmtId="2" fontId="0" fillId="0" borderId="38" xfId="0" quotePrefix="1" applyNumberFormat="1" applyFont="1" applyFill="1" applyBorder="1" applyAlignment="1"/>
    <xf numFmtId="4" fontId="0" fillId="0" borderId="38" xfId="0" applyNumberFormat="1" applyFont="1" applyFill="1" applyBorder="1" applyAlignment="1">
      <alignment wrapText="1"/>
    </xf>
    <xf numFmtId="4" fontId="0" fillId="0" borderId="38" xfId="0" applyNumberFormat="1" applyFont="1" applyFill="1" applyBorder="1" applyAlignment="1">
      <alignment horizontal="right"/>
    </xf>
    <xf numFmtId="0" fontId="0" fillId="0" borderId="8" xfId="0" applyFont="1" applyBorder="1" applyAlignment="1">
      <alignment horizontal="justify" vertical="center"/>
    </xf>
    <xf numFmtId="0" fontId="0" fillId="0" borderId="37" xfId="0" applyNumberFormat="1" applyFont="1" applyFill="1" applyBorder="1" applyAlignment="1">
      <alignment wrapText="1"/>
    </xf>
    <xf numFmtId="0" fontId="0" fillId="0" borderId="38" xfId="0" applyFont="1" applyFill="1" applyBorder="1" applyAlignment="1"/>
    <xf numFmtId="4" fontId="0" fillId="0" borderId="38" xfId="0" quotePrefix="1" applyNumberFormat="1" applyFont="1" applyFill="1" applyBorder="1" applyAlignment="1">
      <alignment wrapText="1"/>
    </xf>
    <xf numFmtId="0" fontId="5" fillId="0" borderId="8" xfId="0" applyFont="1" applyFill="1" applyBorder="1" applyAlignment="1">
      <alignment wrapText="1"/>
    </xf>
    <xf numFmtId="1" fontId="0" fillId="0" borderId="8" xfId="0" quotePrefix="1" applyNumberFormat="1" applyFont="1" applyFill="1" applyBorder="1" applyAlignment="1">
      <alignment wrapText="1"/>
    </xf>
    <xf numFmtId="4" fontId="0" fillId="0" borderId="8" xfId="0" applyNumberFormat="1" applyFont="1" applyFill="1" applyBorder="1" applyAlignment="1">
      <alignment wrapText="1"/>
    </xf>
    <xf numFmtId="4" fontId="0" fillId="0" borderId="38" xfId="0" applyNumberFormat="1" applyFont="1" applyFill="1" applyBorder="1" applyAlignment="1">
      <alignment horizontal="center" wrapText="1"/>
    </xf>
    <xf numFmtId="3" fontId="0" fillId="0" borderId="38" xfId="0" applyNumberFormat="1" applyFont="1" applyFill="1" applyBorder="1" applyAlignment="1">
      <alignment horizontal="right"/>
    </xf>
    <xf numFmtId="0" fontId="0" fillId="0" borderId="8" xfId="0" applyNumberFormat="1" applyFont="1" applyFill="1" applyBorder="1" applyAlignment="1"/>
    <xf numFmtId="3" fontId="0" fillId="0" borderId="38" xfId="0" applyNumberFormat="1" applyFont="1" applyFill="1" applyBorder="1" applyAlignment="1">
      <alignment wrapText="1"/>
    </xf>
    <xf numFmtId="4" fontId="3" fillId="0" borderId="14" xfId="0" applyNumberFormat="1" applyFont="1" applyFill="1" applyBorder="1" applyAlignment="1">
      <alignment horizontal="right"/>
    </xf>
    <xf numFmtId="0" fontId="0" fillId="0" borderId="0" xfId="0" applyFont="1" applyFill="1" applyBorder="1" applyAlignment="1">
      <alignment horizontal="center"/>
    </xf>
    <xf numFmtId="2" fontId="11" fillId="0" borderId="0" xfId="2" applyNumberFormat="1" applyFont="1" applyFill="1"/>
    <xf numFmtId="0" fontId="11" fillId="0" borderId="0" xfId="2" applyFont="1" applyFill="1"/>
    <xf numFmtId="0" fontId="1" fillId="0" borderId="0" xfId="2" applyFont="1" applyFill="1" applyBorder="1" applyAlignment="1">
      <alignment horizontal="center" vertical="center" wrapText="1"/>
    </xf>
    <xf numFmtId="1" fontId="10" fillId="0" borderId="0" xfId="2" applyNumberFormat="1" applyFont="1" applyFill="1" applyBorder="1" applyAlignment="1">
      <alignment horizontal="left" vertical="center"/>
    </xf>
    <xf numFmtId="2" fontId="10" fillId="0" borderId="0" xfId="2" applyNumberFormat="1" applyFont="1" applyFill="1" applyBorder="1" applyAlignment="1">
      <alignment horizontal="center"/>
    </xf>
    <xf numFmtId="0" fontId="10" fillId="0" borderId="0" xfId="2" applyFont="1" applyFill="1" applyBorder="1"/>
    <xf numFmtId="4" fontId="10" fillId="0" borderId="0" xfId="2" applyNumberFormat="1" applyFont="1" applyFill="1" applyBorder="1" applyAlignment="1">
      <alignment horizontal="right"/>
    </xf>
    <xf numFmtId="2" fontId="10" fillId="0" borderId="0" xfId="2" applyNumberFormat="1" applyFont="1" applyFill="1" applyBorder="1"/>
    <xf numFmtId="0" fontId="10" fillId="0" borderId="0" xfId="2" applyFont="1" applyFill="1"/>
    <xf numFmtId="0" fontId="10" fillId="0" borderId="0" xfId="2" applyFont="1" applyFill="1" applyBorder="1" applyAlignment="1">
      <alignment vertical="center"/>
    </xf>
    <xf numFmtId="2" fontId="10" fillId="0" borderId="0" xfId="2" applyNumberFormat="1" applyFont="1" applyFill="1" applyBorder="1" applyAlignment="1">
      <alignment horizontal="right"/>
    </xf>
    <xf numFmtId="0" fontId="10" fillId="0" borderId="0" xfId="2" applyFont="1" applyFill="1" applyBorder="1" applyAlignment="1">
      <alignment horizontal="center"/>
    </xf>
    <xf numFmtId="4" fontId="10" fillId="0" borderId="0" xfId="2" applyNumberFormat="1" applyFont="1" applyFill="1" applyBorder="1"/>
    <xf numFmtId="0" fontId="2" fillId="0" borderId="0" xfId="2" applyFont="1" applyFill="1" applyBorder="1" applyAlignment="1">
      <alignment horizontal="left"/>
    </xf>
    <xf numFmtId="2" fontId="10" fillId="0" borderId="0" xfId="2" applyNumberFormat="1" applyFont="1" applyFill="1" applyBorder="1" applyAlignment="1">
      <alignment vertical="center"/>
    </xf>
    <xf numFmtId="0" fontId="10" fillId="0" borderId="0" xfId="2" applyFont="1" applyFill="1" applyAlignment="1">
      <alignment vertical="center"/>
    </xf>
    <xf numFmtId="0" fontId="3" fillId="0" borderId="0" xfId="2" applyFont="1" applyBorder="1" applyAlignment="1">
      <alignment horizontal="left"/>
    </xf>
    <xf numFmtId="0" fontId="10" fillId="0" borderId="0" xfId="2" applyFont="1" applyBorder="1"/>
    <xf numFmtId="4" fontId="10" fillId="0" borderId="0" xfId="4" applyFont="1" applyFill="1" applyBorder="1" applyAlignment="1"/>
    <xf numFmtId="4" fontId="10" fillId="0" borderId="0" xfId="4" applyFont="1" applyFill="1" applyBorder="1" applyAlignment="1">
      <alignment horizontal="center"/>
    </xf>
    <xf numFmtId="4" fontId="10" fillId="0" borderId="0" xfId="4" applyNumberFormat="1" applyFont="1" applyFill="1" applyBorder="1"/>
    <xf numFmtId="2" fontId="11" fillId="0" borderId="0" xfId="2" applyNumberFormat="1" applyFont="1" applyFill="1" applyBorder="1"/>
    <xf numFmtId="4" fontId="10" fillId="0" borderId="0" xfId="4" applyNumberFormat="1" applyFont="1" applyFill="1" applyBorder="1" applyAlignment="1">
      <alignment horizontal="left"/>
    </xf>
    <xf numFmtId="4" fontId="10" fillId="0" borderId="0" xfId="2" applyNumberFormat="1" applyFont="1" applyFill="1" applyAlignment="1"/>
    <xf numFmtId="4" fontId="16" fillId="0" borderId="0" xfId="2" applyNumberFormat="1" applyFont="1" applyFill="1" applyBorder="1" applyAlignment="1" applyProtection="1"/>
    <xf numFmtId="4" fontId="10" fillId="0" borderId="0" xfId="2" applyNumberFormat="1" applyFont="1" applyFill="1"/>
    <xf numFmtId="4" fontId="10" fillId="0" borderId="0" xfId="2" applyNumberFormat="1" applyFont="1" applyFill="1" applyAlignment="1">
      <alignment vertical="center"/>
    </xf>
    <xf numFmtId="4" fontId="11" fillId="0" borderId="0" xfId="2" applyNumberFormat="1" applyFont="1" applyFill="1"/>
    <xf numFmtId="2" fontId="2" fillId="0" borderId="0" xfId="2" applyNumberFormat="1" applyFont="1" applyFill="1" applyBorder="1" applyAlignment="1">
      <alignment vertical="center"/>
    </xf>
    <xf numFmtId="4" fontId="10" fillId="0" borderId="0" xfId="2" applyNumberFormat="1" applyFont="1" applyFill="1" applyBorder="1" applyAlignment="1">
      <alignment horizontal="center" vertical="center" wrapText="1"/>
    </xf>
    <xf numFmtId="2" fontId="17" fillId="0" borderId="0" xfId="2" applyNumberFormat="1" applyFont="1" applyFill="1" applyBorder="1" applyAlignment="1">
      <alignment vertical="center"/>
    </xf>
    <xf numFmtId="0" fontId="10" fillId="0" borderId="0" xfId="2" applyFont="1" applyFill="1" applyAlignment="1">
      <alignment horizontal="right" vertical="center"/>
    </xf>
    <xf numFmtId="0" fontId="10" fillId="0" borderId="0" xfId="2" applyFont="1" applyFill="1" applyAlignment="1">
      <alignment vertical="center" wrapText="1"/>
    </xf>
    <xf numFmtId="0" fontId="10" fillId="0" borderId="0" xfId="2" applyFont="1" applyFill="1" applyAlignment="1">
      <alignment horizontal="center" vertical="center" wrapText="1"/>
    </xf>
    <xf numFmtId="4" fontId="10" fillId="0" borderId="0" xfId="2" applyNumberFormat="1" applyFont="1" applyFill="1" applyAlignment="1">
      <alignment horizontal="right" vertical="center"/>
    </xf>
    <xf numFmtId="4" fontId="10" fillId="0" borderId="15" xfId="2" applyNumberFormat="1" applyFont="1" applyFill="1" applyBorder="1" applyAlignment="1">
      <alignment horizontal="right"/>
    </xf>
    <xf numFmtId="4" fontId="10" fillId="0" borderId="15" xfId="2" applyNumberFormat="1" applyFont="1" applyFill="1" applyBorder="1"/>
    <xf numFmtId="49" fontId="12" fillId="0" borderId="14" xfId="2" applyNumberFormat="1" applyFont="1" applyFill="1" applyBorder="1"/>
    <xf numFmtId="1" fontId="10" fillId="0" borderId="14" xfId="2" applyNumberFormat="1" applyFont="1" applyFill="1" applyBorder="1" applyAlignment="1">
      <alignment horizontal="left"/>
    </xf>
    <xf numFmtId="0" fontId="10" fillId="0" borderId="14" xfId="2" applyFont="1" applyFill="1" applyBorder="1" applyAlignment="1">
      <alignment horizontal="right" vertical="top"/>
    </xf>
    <xf numFmtId="0" fontId="2" fillId="0" borderId="14" xfId="2" applyFont="1" applyFill="1" applyBorder="1" applyAlignment="1">
      <alignment horizontal="left" vertical="top"/>
    </xf>
    <xf numFmtId="4" fontId="2" fillId="0" borderId="15" xfId="2" applyNumberFormat="1" applyFont="1" applyFill="1" applyBorder="1"/>
    <xf numFmtId="0" fontId="10" fillId="0" borderId="8" xfId="2" applyFont="1" applyFill="1" applyBorder="1" applyAlignment="1">
      <alignment vertical="center"/>
    </xf>
    <xf numFmtId="4" fontId="10" fillId="0" borderId="8" xfId="2" applyNumberFormat="1" applyFont="1" applyFill="1" applyBorder="1" applyAlignment="1">
      <alignment vertical="center"/>
    </xf>
    <xf numFmtId="4" fontId="10" fillId="0" borderId="0" xfId="4" applyNumberFormat="1" applyFont="1" applyFill="1" applyBorder="1" applyAlignment="1"/>
    <xf numFmtId="2" fontId="10" fillId="0" borderId="0" xfId="2" applyNumberFormat="1" applyFont="1" applyBorder="1" applyAlignment="1" applyProtection="1"/>
    <xf numFmtId="4" fontId="10" fillId="0" borderId="15" xfId="4" applyNumberFormat="1" applyFont="1" applyFill="1" applyBorder="1" applyAlignment="1">
      <alignment horizontal="right"/>
    </xf>
    <xf numFmtId="4" fontId="10" fillId="0" borderId="15" xfId="4" applyNumberFormat="1" applyFont="1" applyFill="1" applyBorder="1"/>
    <xf numFmtId="4" fontId="10" fillId="0" borderId="15" xfId="4" applyNumberFormat="1" applyFont="1" applyFill="1" applyBorder="1" applyAlignment="1"/>
    <xf numFmtId="4" fontId="10" fillId="0" borderId="0" xfId="2" applyNumberFormat="1" applyFont="1" applyFill="1" applyBorder="1" applyAlignment="1">
      <alignment vertical="center"/>
    </xf>
    <xf numFmtId="4" fontId="10" fillId="0" borderId="15" xfId="2" applyNumberFormat="1" applyFont="1" applyFill="1" applyBorder="1" applyAlignment="1">
      <alignment vertical="center"/>
    </xf>
    <xf numFmtId="4" fontId="10" fillId="0" borderId="25" xfId="2" applyNumberFormat="1" applyFont="1" applyFill="1" applyBorder="1" applyAlignment="1">
      <alignment vertical="center"/>
    </xf>
    <xf numFmtId="0" fontId="10" fillId="0" borderId="40" xfId="2" applyFont="1" applyBorder="1"/>
    <xf numFmtId="0" fontId="10" fillId="0" borderId="41" xfId="2" applyFont="1" applyBorder="1"/>
    <xf numFmtId="4" fontId="10" fillId="0" borderId="41" xfId="4" applyFont="1" applyFill="1" applyBorder="1" applyAlignment="1">
      <alignment horizontal="center"/>
    </xf>
    <xf numFmtId="0" fontId="10" fillId="0" borderId="41" xfId="2" applyFont="1" applyFill="1" applyBorder="1"/>
    <xf numFmtId="2" fontId="10" fillId="0" borderId="41" xfId="2" applyNumberFormat="1" applyFont="1" applyFill="1" applyBorder="1"/>
    <xf numFmtId="0" fontId="10" fillId="0" borderId="41" xfId="2" applyFont="1" applyFill="1" applyBorder="1" applyAlignment="1">
      <alignment vertical="center"/>
    </xf>
    <xf numFmtId="0" fontId="10" fillId="0" borderId="42" xfId="2" applyFont="1" applyFill="1" applyBorder="1" applyAlignment="1">
      <alignment vertical="center"/>
    </xf>
    <xf numFmtId="0" fontId="1" fillId="0" borderId="43" xfId="2" applyFont="1" applyBorder="1" applyAlignment="1">
      <alignment horizontal="center"/>
    </xf>
    <xf numFmtId="0" fontId="10" fillId="0" borderId="43" xfId="2" applyFont="1" applyBorder="1"/>
    <xf numFmtId="0" fontId="10" fillId="0" borderId="43" xfId="2" applyFont="1" applyFill="1" applyBorder="1" applyAlignment="1">
      <alignment horizontal="center"/>
    </xf>
    <xf numFmtId="4" fontId="10" fillId="0" borderId="43" xfId="2" applyNumberFormat="1" applyFont="1" applyFill="1" applyBorder="1" applyAlignment="1">
      <alignment horizontal="right"/>
    </xf>
    <xf numFmtId="0" fontId="3" fillId="0" borderId="44" xfId="3" applyFont="1" applyFill="1" applyBorder="1" applyAlignment="1">
      <alignment horizontal="center" vertical="top"/>
    </xf>
    <xf numFmtId="4" fontId="3" fillId="0" borderId="48" xfId="3" applyNumberFormat="1" applyFont="1" applyFill="1" applyBorder="1" applyAlignment="1">
      <alignment horizontal="right" vertical="center"/>
    </xf>
    <xf numFmtId="4" fontId="1" fillId="0" borderId="48" xfId="3" applyNumberFormat="1" applyFont="1" applyFill="1" applyBorder="1" applyAlignment="1">
      <alignment horizontal="right" vertical="center"/>
    </xf>
    <xf numFmtId="4" fontId="3" fillId="0" borderId="11" xfId="2" applyNumberFormat="1" applyFont="1" applyBorder="1" applyAlignment="1">
      <alignment vertical="center"/>
    </xf>
    <xf numFmtId="4" fontId="0" fillId="0" borderId="0" xfId="4" applyFont="1" applyFill="1" applyBorder="1" applyAlignment="1"/>
    <xf numFmtId="4" fontId="10" fillId="0" borderId="0" xfId="4" applyNumberFormat="1" applyFont="1" applyFill="1" applyBorder="1" applyAlignment="1">
      <alignment horizontal="center"/>
    </xf>
    <xf numFmtId="4" fontId="10" fillId="0" borderId="0" xfId="4" applyFont="1" applyFill="1" applyBorder="1"/>
    <xf numFmtId="0" fontId="18" fillId="0" borderId="0" xfId="5" applyFont="1"/>
    <xf numFmtId="0" fontId="18" fillId="0" borderId="0" xfId="5" applyFont="1" applyFill="1"/>
    <xf numFmtId="0" fontId="10" fillId="0" borderId="0" xfId="5" applyFont="1" applyFill="1" applyBorder="1" applyAlignment="1">
      <alignment vertical="top" wrapText="1" readingOrder="1"/>
    </xf>
    <xf numFmtId="0" fontId="18" fillId="0" borderId="0" xfId="5" applyFont="1" applyBorder="1"/>
    <xf numFmtId="0" fontId="18" fillId="0" borderId="0" xfId="5" applyFont="1" applyFill="1" applyBorder="1"/>
    <xf numFmtId="0" fontId="24" fillId="0" borderId="0" xfId="5" applyFont="1" applyBorder="1" applyAlignment="1">
      <alignment horizontal="center"/>
    </xf>
    <xf numFmtId="0" fontId="24" fillId="0" borderId="0" xfId="5" applyFont="1" applyFill="1" applyBorder="1" applyAlignment="1">
      <alignment horizontal="center"/>
    </xf>
    <xf numFmtId="0" fontId="8" fillId="0" borderId="0" xfId="5" applyFont="1"/>
    <xf numFmtId="4" fontId="26" fillId="0" borderId="2" xfId="5" applyNumberFormat="1" applyFont="1" applyFill="1" applyBorder="1" applyAlignment="1" applyProtection="1">
      <alignment horizontal="right"/>
    </xf>
    <xf numFmtId="4" fontId="26" fillId="0" borderId="51" xfId="5" applyNumberFormat="1" applyFont="1" applyFill="1" applyBorder="1" applyAlignment="1" applyProtection="1">
      <alignment horizontal="right" wrapText="1"/>
    </xf>
    <xf numFmtId="0" fontId="8" fillId="0" borderId="51" xfId="5" applyNumberFormat="1" applyFont="1" applyFill="1" applyBorder="1" applyAlignment="1" applyProtection="1">
      <alignment horizontal="left" vertical="top" wrapText="1"/>
    </xf>
    <xf numFmtId="4" fontId="26" fillId="0" borderId="53" xfId="5" applyNumberFormat="1" applyFont="1" applyFill="1" applyBorder="1" applyAlignment="1" applyProtection="1">
      <alignment horizontal="right"/>
    </xf>
    <xf numFmtId="4" fontId="26" fillId="0" borderId="0" xfId="5" applyNumberFormat="1" applyFont="1" applyFill="1" applyBorder="1" applyAlignment="1" applyProtection="1">
      <alignment horizontal="right" wrapText="1"/>
    </xf>
    <xf numFmtId="4" fontId="26" fillId="0" borderId="59" xfId="5" applyNumberFormat="1" applyFont="1" applyFill="1" applyBorder="1" applyAlignment="1" applyProtection="1">
      <alignment horizontal="right"/>
    </xf>
    <xf numFmtId="4" fontId="26" fillId="0" borderId="52" xfId="5" applyNumberFormat="1" applyFont="1" applyFill="1" applyBorder="1" applyAlignment="1" applyProtection="1">
      <alignment horizontal="right" wrapText="1"/>
    </xf>
    <xf numFmtId="4" fontId="26" fillId="0" borderId="58" xfId="5" applyNumberFormat="1" applyFont="1" applyFill="1" applyBorder="1" applyAlignment="1" applyProtection="1">
      <alignment horizontal="right" wrapText="1"/>
    </xf>
    <xf numFmtId="4" fontId="26" fillId="0" borderId="39" xfId="5" applyNumberFormat="1" applyFont="1" applyFill="1" applyBorder="1" applyAlignment="1" applyProtection="1">
      <alignment horizontal="right"/>
    </xf>
    <xf numFmtId="4" fontId="26" fillId="0" borderId="38" xfId="5" applyNumberFormat="1" applyFont="1" applyFill="1" applyBorder="1" applyAlignment="1" applyProtection="1">
      <alignment horizontal="right" wrapText="1"/>
    </xf>
    <xf numFmtId="4" fontId="26" fillId="0" borderId="15" xfId="5" applyNumberFormat="1" applyFont="1" applyFill="1" applyBorder="1" applyAlignment="1" applyProtection="1">
      <alignment horizontal="right"/>
    </xf>
    <xf numFmtId="0" fontId="28" fillId="0" borderId="0" xfId="5" applyFont="1"/>
    <xf numFmtId="0" fontId="28" fillId="0" borderId="0" xfId="5" applyFont="1" applyFill="1"/>
    <xf numFmtId="0" fontId="3" fillId="0" borderId="63" xfId="2" applyNumberFormat="1" applyFont="1" applyBorder="1" applyAlignment="1">
      <alignment horizontal="left"/>
    </xf>
    <xf numFmtId="4" fontId="14" fillId="0" borderId="64" xfId="2" applyNumberFormat="1" applyFont="1" applyBorder="1"/>
    <xf numFmtId="4" fontId="10" fillId="0" borderId="65" xfId="2" applyNumberFormat="1" applyFont="1" applyFill="1" applyBorder="1" applyAlignment="1">
      <alignment horizontal="right"/>
    </xf>
    <xf numFmtId="4" fontId="10" fillId="0" borderId="66" xfId="2" applyNumberFormat="1" applyFont="1" applyFill="1" applyBorder="1" applyAlignment="1">
      <alignment horizontal="right"/>
    </xf>
    <xf numFmtId="4" fontId="10" fillId="0" borderId="66" xfId="4" applyNumberFormat="1" applyFont="1" applyFill="1" applyBorder="1" applyAlignment="1">
      <alignment horizontal="right"/>
    </xf>
    <xf numFmtId="4" fontId="10" fillId="0" borderId="66" xfId="4" applyNumberFormat="1" applyFont="1" applyFill="1" applyBorder="1"/>
    <xf numFmtId="4" fontId="10" fillId="0" borderId="66" xfId="4" applyNumberFormat="1" applyFont="1" applyFill="1" applyBorder="1" applyAlignment="1">
      <alignment horizontal="center"/>
    </xf>
    <xf numFmtId="2" fontId="10" fillId="0" borderId="66" xfId="2" applyNumberFormat="1" applyFont="1" applyBorder="1" applyAlignment="1" applyProtection="1"/>
    <xf numFmtId="0" fontId="10" fillId="0" borderId="22" xfId="2" applyFont="1" applyFill="1" applyBorder="1" applyAlignment="1">
      <alignment horizontal="center" vertical="center" wrapText="1"/>
    </xf>
    <xf numFmtId="0" fontId="13" fillId="0" borderId="20" xfId="2" applyFont="1" applyBorder="1" applyAlignment="1">
      <alignment horizontal="center" vertical="center" wrapText="1"/>
    </xf>
    <xf numFmtId="0" fontId="13" fillId="0" borderId="10" xfId="2" applyFont="1" applyBorder="1" applyAlignment="1">
      <alignment horizontal="center" vertical="center" wrapText="1"/>
    </xf>
    <xf numFmtId="0" fontId="4" fillId="0" borderId="0" xfId="0" applyNumberFormat="1" applyFont="1" applyFill="1" applyBorder="1" applyAlignment="1">
      <alignment vertical="center"/>
    </xf>
    <xf numFmtId="49" fontId="1" fillId="0" borderId="0" xfId="5" applyNumberFormat="1" applyFont="1" applyBorder="1" applyAlignment="1">
      <alignment horizontal="center" vertical="center"/>
    </xf>
    <xf numFmtId="4" fontId="0" fillId="0" borderId="0" xfId="0" applyNumberFormat="1" applyFill="1" applyAlignment="1">
      <alignment vertical="top" wrapText="1"/>
    </xf>
    <xf numFmtId="0" fontId="0" fillId="0" borderId="0" xfId="0" applyNumberFormat="1" applyFill="1" applyBorder="1" applyAlignment="1"/>
    <xf numFmtId="0" fontId="0" fillId="0" borderId="36" xfId="0" applyFill="1" applyBorder="1" applyAlignment="1">
      <alignment horizontal="center"/>
    </xf>
    <xf numFmtId="4" fontId="0" fillId="0" borderId="3" xfId="0" applyNumberFormat="1" applyFill="1" applyBorder="1" applyAlignment="1">
      <alignment horizontal="right" vertical="center" wrapText="1"/>
    </xf>
    <xf numFmtId="4" fontId="0" fillId="0" borderId="9" xfId="0" applyNumberFormat="1" applyFill="1" applyBorder="1" applyAlignment="1">
      <alignment horizontal="right" vertical="center" wrapText="1"/>
    </xf>
    <xf numFmtId="0" fontId="3" fillId="0" borderId="16" xfId="0" applyNumberFormat="1" applyFont="1" applyFill="1" applyBorder="1" applyAlignment="1">
      <alignment horizontal="center" vertical="center"/>
    </xf>
    <xf numFmtId="4" fontId="3" fillId="0" borderId="8" xfId="0" applyNumberFormat="1" applyFont="1" applyFill="1" applyBorder="1" applyAlignment="1">
      <alignment horizontal="left" vertical="center"/>
    </xf>
    <xf numFmtId="4" fontId="3" fillId="0" borderId="8" xfId="0" applyNumberFormat="1" applyFont="1" applyFill="1" applyBorder="1" applyAlignment="1">
      <alignment horizontal="right" vertical="center"/>
    </xf>
    <xf numFmtId="4" fontId="3" fillId="0" borderId="25" xfId="0" applyNumberFormat="1" applyFont="1" applyFill="1" applyBorder="1" applyAlignment="1">
      <alignment horizontal="right" vertical="center"/>
    </xf>
    <xf numFmtId="0" fontId="3" fillId="0" borderId="17" xfId="0" applyNumberFormat="1" applyFont="1" applyFill="1" applyBorder="1" applyAlignment="1">
      <alignment horizontal="center" vertical="center"/>
    </xf>
    <xf numFmtId="0" fontId="3" fillId="0" borderId="17" xfId="0" applyNumberFormat="1" applyFont="1" applyFill="1" applyBorder="1" applyAlignment="1">
      <alignment horizontal="left" vertical="center"/>
    </xf>
    <xf numFmtId="4" fontId="3" fillId="0" borderId="17" xfId="0" applyNumberFormat="1" applyFont="1" applyFill="1" applyBorder="1" applyAlignment="1">
      <alignment horizontal="left" vertical="center"/>
    </xf>
    <xf numFmtId="4" fontId="3" fillId="0" borderId="17" xfId="0" applyNumberFormat="1" applyFont="1" applyFill="1" applyBorder="1" applyAlignment="1">
      <alignment horizontal="right" vertical="center"/>
    </xf>
    <xf numFmtId="49" fontId="3" fillId="0" borderId="0" xfId="5" applyNumberFormat="1" applyFont="1" applyBorder="1" applyAlignment="1">
      <alignment horizontal="center" vertical="center"/>
    </xf>
    <xf numFmtId="49" fontId="3" fillId="0" borderId="11" xfId="2" applyNumberFormat="1" applyFont="1" applyBorder="1" applyAlignment="1">
      <alignment horizontal="center" vertical="center"/>
    </xf>
    <xf numFmtId="0" fontId="0" fillId="0" borderId="0" xfId="0" applyFill="1" applyAlignment="1">
      <alignment wrapText="1"/>
    </xf>
    <xf numFmtId="0" fontId="8" fillId="0" borderId="51" xfId="8" applyNumberFormat="1" applyFont="1" applyFill="1" applyBorder="1" applyAlignment="1" applyProtection="1">
      <alignment horizontal="left" vertical="top" wrapText="1"/>
    </xf>
    <xf numFmtId="4" fontId="26" fillId="0" borderId="53" xfId="8" applyNumberFormat="1" applyFont="1" applyFill="1" applyBorder="1" applyAlignment="1" applyProtection="1">
      <alignment horizontal="right"/>
    </xf>
    <xf numFmtId="0" fontId="8" fillId="0" borderId="36" xfId="8" applyNumberFormat="1" applyFont="1" applyFill="1" applyBorder="1" applyAlignment="1" applyProtection="1">
      <alignment horizontal="left" vertical="top" wrapText="1"/>
    </xf>
    <xf numFmtId="0" fontId="8" fillId="0" borderId="58" xfId="8" applyNumberFormat="1" applyFont="1" applyFill="1" applyBorder="1" applyAlignment="1" applyProtection="1">
      <alignment horizontal="left" vertical="top" wrapText="1"/>
    </xf>
    <xf numFmtId="0" fontId="8" fillId="0" borderId="60" xfId="8" applyNumberFormat="1" applyFont="1" applyFill="1" applyBorder="1" applyAlignment="1" applyProtection="1">
      <alignment horizontal="left" vertical="top" wrapText="1"/>
    </xf>
    <xf numFmtId="0" fontId="8" fillId="0" borderId="0" xfId="8" applyNumberFormat="1" applyFont="1" applyFill="1" applyBorder="1" applyAlignment="1" applyProtection="1">
      <alignment horizontal="left" vertical="top" wrapText="1"/>
    </xf>
    <xf numFmtId="2" fontId="0" fillId="0" borderId="0" xfId="0" applyNumberFormat="1" applyFont="1" applyFill="1" applyBorder="1" applyAlignment="1" applyProtection="1">
      <alignment horizontal="center"/>
    </xf>
    <xf numFmtId="0" fontId="0" fillId="0" borderId="6" xfId="0" applyNumberFormat="1" applyFont="1" applyFill="1" applyBorder="1" applyAlignment="1">
      <alignment horizontal="center" vertical="center"/>
    </xf>
    <xf numFmtId="0" fontId="10" fillId="0" borderId="14" xfId="2" applyFont="1" applyFill="1" applyBorder="1" applyAlignment="1">
      <alignment horizontal="center" vertical="center"/>
    </xf>
    <xf numFmtId="0" fontId="0" fillId="0" borderId="36" xfId="0" applyFont="1" applyFill="1" applyBorder="1" applyAlignment="1"/>
    <xf numFmtId="0" fontId="0" fillId="0" borderId="35" xfId="0" applyFont="1" applyFill="1" applyBorder="1" applyAlignment="1"/>
    <xf numFmtId="0" fontId="0" fillId="0" borderId="35" xfId="0" quotePrefix="1" applyFont="1" applyFill="1" applyBorder="1" applyAlignment="1">
      <alignment wrapText="1"/>
    </xf>
    <xf numFmtId="0" fontId="10" fillId="0" borderId="69" xfId="0" applyFont="1" applyFill="1" applyBorder="1" applyAlignment="1">
      <alignment horizontal="center"/>
    </xf>
    <xf numFmtId="3" fontId="10" fillId="0" borderId="69" xfId="0" applyNumberFormat="1" applyFont="1" applyFill="1" applyBorder="1" applyAlignment="1">
      <alignment horizontal="center"/>
    </xf>
    <xf numFmtId="4" fontId="10" fillId="0" borderId="70" xfId="0" applyNumberFormat="1" applyFont="1" applyFill="1" applyBorder="1" applyAlignment="1"/>
    <xf numFmtId="0" fontId="10" fillId="0" borderId="0" xfId="0" applyFont="1" applyFill="1" applyBorder="1" applyAlignment="1">
      <alignment wrapText="1"/>
    </xf>
    <xf numFmtId="4" fontId="0" fillId="0" borderId="36" xfId="0" applyNumberFormat="1" applyFont="1" applyFill="1" applyBorder="1">
      <alignment wrapText="1"/>
    </xf>
    <xf numFmtId="0" fontId="4" fillId="0" borderId="50" xfId="0" applyNumberFormat="1" applyFont="1" applyFill="1" applyBorder="1" applyAlignment="1">
      <alignment horizontal="center" vertical="top"/>
    </xf>
    <xf numFmtId="0" fontId="0" fillId="0" borderId="71" xfId="0" applyFont="1" applyFill="1" applyBorder="1" applyAlignment="1">
      <alignment wrapText="1"/>
    </xf>
    <xf numFmtId="0" fontId="10" fillId="0" borderId="72" xfId="0" applyFont="1" applyFill="1" applyBorder="1" applyAlignment="1">
      <alignment horizontal="center"/>
    </xf>
    <xf numFmtId="3" fontId="10" fillId="0" borderId="72" xfId="0" applyNumberFormat="1" applyFont="1" applyFill="1" applyBorder="1" applyAlignment="1">
      <alignment horizontal="center"/>
    </xf>
    <xf numFmtId="4" fontId="10" fillId="0" borderId="73" xfId="0" applyNumberFormat="1" applyFont="1" applyFill="1" applyBorder="1" applyAlignment="1"/>
    <xf numFmtId="0" fontId="10" fillId="0" borderId="69" xfId="0" applyFont="1" applyFill="1" applyBorder="1" applyAlignment="1">
      <alignment horizontal="center" wrapText="1"/>
    </xf>
    <xf numFmtId="3" fontId="10" fillId="0" borderId="69" xfId="0" applyNumberFormat="1" applyFont="1" applyFill="1" applyBorder="1" applyAlignment="1">
      <alignment horizontal="center" wrapText="1"/>
    </xf>
    <xf numFmtId="4" fontId="10" fillId="0" borderId="70" xfId="0" applyNumberFormat="1" applyFont="1" applyFill="1" applyBorder="1" applyAlignment="1">
      <alignment horizontal="right"/>
    </xf>
    <xf numFmtId="0" fontId="10" fillId="0" borderId="36" xfId="0" applyFont="1" applyFill="1" applyBorder="1" applyAlignment="1">
      <alignment horizontal="center" wrapText="1"/>
    </xf>
    <xf numFmtId="3" fontId="10" fillId="0" borderId="36" xfId="0" applyNumberFormat="1" applyFont="1" applyFill="1" applyBorder="1" applyAlignment="1">
      <alignment horizontal="center" wrapText="1"/>
    </xf>
    <xf numFmtId="4" fontId="10" fillId="0" borderId="2" xfId="0" applyNumberFormat="1" applyFont="1" applyFill="1" applyBorder="1" applyAlignment="1">
      <alignment horizontal="right"/>
    </xf>
    <xf numFmtId="2" fontId="0" fillId="0" borderId="0" xfId="0" quotePrefix="1" applyNumberFormat="1" applyFont="1" applyFill="1" applyAlignment="1">
      <alignment wrapText="1"/>
    </xf>
    <xf numFmtId="0" fontId="0" fillId="0" borderId="36" xfId="0" applyFont="1" applyBorder="1" applyAlignment="1">
      <alignment horizontal="left" vertical="center" wrapText="1"/>
    </xf>
    <xf numFmtId="4" fontId="0" fillId="0" borderId="36" xfId="0" applyNumberFormat="1" applyFont="1" applyFill="1" applyBorder="1" applyAlignment="1">
      <alignment wrapText="1"/>
    </xf>
    <xf numFmtId="4" fontId="0" fillId="0" borderId="36" xfId="0" applyNumberFormat="1" applyFont="1" applyFill="1" applyBorder="1" applyAlignment="1">
      <alignment horizontal="center" wrapText="1"/>
    </xf>
    <xf numFmtId="0" fontId="0" fillId="0" borderId="67" xfId="0" applyFont="1" applyFill="1" applyBorder="1" applyAlignment="1"/>
    <xf numFmtId="4" fontId="0" fillId="0" borderId="67" xfId="0" applyNumberFormat="1" applyFont="1" applyFill="1" applyBorder="1" applyAlignment="1">
      <alignment horizontal="right"/>
    </xf>
    <xf numFmtId="0" fontId="3" fillId="0" borderId="68" xfId="0" applyNumberFormat="1" applyFont="1" applyFill="1" applyBorder="1" applyAlignment="1">
      <alignment horizontal="left" vertical="center"/>
    </xf>
    <xf numFmtId="4" fontId="3" fillId="0" borderId="74" xfId="0" applyNumberFormat="1" applyFont="1" applyFill="1" applyBorder="1" applyAlignment="1">
      <alignment wrapText="1"/>
    </xf>
    <xf numFmtId="0" fontId="2" fillId="0" borderId="36" xfId="0" applyNumberFormat="1" applyFont="1" applyFill="1" applyBorder="1" applyAlignment="1">
      <alignment horizontal="left" vertical="center"/>
    </xf>
    <xf numFmtId="4" fontId="2" fillId="0" borderId="36" xfId="0" applyNumberFormat="1" applyFont="1" applyFill="1" applyBorder="1" applyAlignment="1">
      <alignment horizontal="left" vertical="center"/>
    </xf>
    <xf numFmtId="4" fontId="0" fillId="0" borderId="74" xfId="0" applyNumberFormat="1" applyFont="1" applyFill="1" applyBorder="1" applyAlignment="1">
      <alignment horizontal="left" vertical="top" wrapText="1"/>
    </xf>
    <xf numFmtId="4" fontId="0" fillId="0" borderId="69" xfId="0" applyNumberFormat="1" applyFont="1" applyFill="1" applyBorder="1" applyAlignment="1">
      <alignment wrapText="1"/>
    </xf>
    <xf numFmtId="4" fontId="0" fillId="0" borderId="69" xfId="0" applyNumberFormat="1" applyFont="1" applyFill="1" applyBorder="1" applyAlignment="1">
      <alignment vertical="top" wrapText="1"/>
    </xf>
    <xf numFmtId="0" fontId="0" fillId="0" borderId="50" xfId="0" applyNumberFormat="1" applyFont="1" applyFill="1" applyBorder="1" applyAlignment="1">
      <alignment horizontal="center" vertical="top"/>
    </xf>
    <xf numFmtId="4" fontId="0" fillId="0" borderId="72" xfId="0" applyNumberFormat="1" applyFont="1" applyFill="1" applyBorder="1" applyAlignment="1">
      <alignment vertical="top" wrapText="1"/>
    </xf>
    <xf numFmtId="4" fontId="0" fillId="0" borderId="51" xfId="0" applyNumberFormat="1" applyFont="1" applyFill="1" applyBorder="1">
      <alignment wrapText="1"/>
    </xf>
    <xf numFmtId="4" fontId="0" fillId="0" borderId="53" xfId="0" applyNumberFormat="1" applyFont="1" applyFill="1" applyBorder="1" applyAlignment="1">
      <alignment horizontal="right"/>
    </xf>
    <xf numFmtId="4" fontId="10" fillId="0" borderId="69" xfId="0" applyNumberFormat="1" applyFont="1" applyFill="1" applyBorder="1" applyAlignment="1">
      <alignment vertical="center" wrapText="1"/>
    </xf>
    <xf numFmtId="4" fontId="10" fillId="0" borderId="69" xfId="0" applyNumberFormat="1" applyFont="1" applyFill="1" applyBorder="1" applyAlignment="1">
      <alignment wrapText="1"/>
    </xf>
    <xf numFmtId="0" fontId="10" fillId="0" borderId="72" xfId="0" applyFont="1" applyFill="1" applyBorder="1" applyAlignment="1">
      <alignment wrapText="1"/>
    </xf>
    <xf numFmtId="4" fontId="0" fillId="0" borderId="35" xfId="0" applyNumberFormat="1" applyFont="1" applyFill="1" applyBorder="1" applyAlignment="1">
      <alignment wrapText="1"/>
    </xf>
    <xf numFmtId="0" fontId="0" fillId="0" borderId="50" xfId="0" applyNumberFormat="1" applyFont="1" applyFill="1" applyBorder="1" applyAlignment="1">
      <alignment horizontal="center" vertical="top" wrapText="1"/>
    </xf>
    <xf numFmtId="4" fontId="0" fillId="0" borderId="71" xfId="0" quotePrefix="1" applyNumberFormat="1" applyFont="1" applyFill="1" applyBorder="1" applyAlignment="1">
      <alignment wrapText="1"/>
    </xf>
    <xf numFmtId="4" fontId="0" fillId="0" borderId="51" xfId="0" applyNumberFormat="1" applyFont="1" applyFill="1" applyBorder="1" applyAlignment="1">
      <alignment horizontal="center" wrapText="1"/>
    </xf>
    <xf numFmtId="4" fontId="0" fillId="0" borderId="51" xfId="0" applyNumberFormat="1" applyFont="1" applyFill="1" applyBorder="1" applyAlignment="1">
      <alignment wrapText="1"/>
    </xf>
    <xf numFmtId="0" fontId="0" fillId="0" borderId="0" xfId="0" quotePrefix="1" applyNumberFormat="1" applyFont="1" applyFill="1" applyBorder="1" applyAlignment="1"/>
    <xf numFmtId="4" fontId="0" fillId="0" borderId="0" xfId="2" applyNumberFormat="1" applyFont="1" applyFill="1" applyBorder="1" applyAlignment="1">
      <alignment horizontal="right"/>
    </xf>
    <xf numFmtId="4" fontId="1" fillId="0" borderId="15" xfId="2"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xf>
    <xf numFmtId="0" fontId="8" fillId="0" borderId="0" xfId="0" applyFont="1" applyFill="1" applyBorder="1" applyAlignment="1">
      <alignment horizontal="center" vertical="center"/>
    </xf>
    <xf numFmtId="0" fontId="3" fillId="0" borderId="27" xfId="0" applyNumberFormat="1" applyFont="1" applyFill="1" applyBorder="1" applyAlignment="1">
      <alignment horizontal="left" vertical="center"/>
    </xf>
    <xf numFmtId="0" fontId="3" fillId="0" borderId="8" xfId="0" applyNumberFormat="1" applyFont="1" applyFill="1" applyBorder="1" applyAlignment="1">
      <alignment horizontal="left" vertical="center"/>
    </xf>
    <xf numFmtId="0" fontId="0" fillId="0" borderId="6" xfId="0" applyNumberFormat="1" applyFont="1" applyFill="1" applyBorder="1" applyAlignment="1">
      <alignment horizontal="center" vertical="center"/>
    </xf>
    <xf numFmtId="2" fontId="0" fillId="0" borderId="0" xfId="0" applyNumberFormat="1" applyFont="1" applyFill="1" applyBorder="1" applyAlignment="1" applyProtection="1">
      <alignment horizontal="center"/>
    </xf>
    <xf numFmtId="49" fontId="3" fillId="0" borderId="16"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4" fontId="3" fillId="0" borderId="0" xfId="0" applyNumberFormat="1" applyFont="1" applyFill="1" applyBorder="1" applyAlignment="1">
      <alignment horizontal="left" vertical="center"/>
    </xf>
    <xf numFmtId="4" fontId="3" fillId="0" borderId="0" xfId="0" applyNumberFormat="1" applyFont="1" applyFill="1" applyBorder="1" applyAlignment="1">
      <alignment horizontal="right" vertical="center"/>
    </xf>
    <xf numFmtId="0" fontId="3" fillId="0" borderId="8" xfId="0" applyNumberFormat="1" applyFont="1" applyFill="1" applyBorder="1" applyAlignment="1">
      <alignment horizontal="center" vertical="center"/>
    </xf>
    <xf numFmtId="4" fontId="0" fillId="0" borderId="1" xfId="0" applyNumberFormat="1" applyFont="1" applyFill="1" applyBorder="1" applyAlignment="1" applyProtection="1">
      <alignment horizontal="right"/>
      <protection locked="0"/>
    </xf>
    <xf numFmtId="4" fontId="0" fillId="0" borderId="31" xfId="0" applyNumberFormat="1" applyFont="1" applyFill="1" applyBorder="1" applyAlignment="1" applyProtection="1">
      <alignment horizontal="right"/>
      <protection locked="0"/>
    </xf>
    <xf numFmtId="4" fontId="0" fillId="0" borderId="33" xfId="0" applyNumberFormat="1" applyFont="1" applyFill="1" applyBorder="1" applyAlignment="1" applyProtection="1">
      <alignment horizontal="right"/>
      <protection locked="0"/>
    </xf>
    <xf numFmtId="4" fontId="0" fillId="0" borderId="29" xfId="0" applyNumberFormat="1" applyFont="1" applyFill="1" applyBorder="1" applyAlignment="1" applyProtection="1">
      <alignment horizontal="right"/>
      <protection locked="0"/>
    </xf>
    <xf numFmtId="4" fontId="0" fillId="0" borderId="36" xfId="0" applyNumberFormat="1" applyFont="1" applyFill="1" applyBorder="1" applyAlignment="1" applyProtection="1">
      <alignment horizontal="right"/>
      <protection locked="0"/>
    </xf>
    <xf numFmtId="4" fontId="2" fillId="0" borderId="23" xfId="0" applyNumberFormat="1" applyFont="1" applyFill="1" applyBorder="1" applyAlignment="1" applyProtection="1">
      <alignment horizontal="right" vertical="center"/>
      <protection locked="0"/>
    </xf>
    <xf numFmtId="4" fontId="0" fillId="0" borderId="1" xfId="0" applyNumberFormat="1" applyFont="1" applyFill="1" applyBorder="1" applyAlignment="1" applyProtection="1">
      <alignment horizontal="right" wrapText="1"/>
      <protection locked="0"/>
    </xf>
    <xf numFmtId="4" fontId="0" fillId="0" borderId="31" xfId="0" applyNumberFormat="1" applyFont="1" applyFill="1" applyBorder="1" applyAlignment="1" applyProtection="1">
      <alignment horizontal="right" wrapText="1"/>
      <protection locked="0"/>
    </xf>
    <xf numFmtId="4" fontId="0" fillId="0" borderId="1" xfId="0" applyNumberFormat="1" applyFont="1" applyFill="1" applyBorder="1" applyAlignment="1" applyProtection="1">
      <alignment horizontal="right" vertical="center"/>
      <protection locked="0"/>
    </xf>
    <xf numFmtId="4" fontId="0" fillId="0" borderId="29" xfId="0" applyNumberFormat="1" applyFont="1" applyFill="1" applyBorder="1" applyAlignment="1" applyProtection="1">
      <alignment horizontal="right" wrapText="1"/>
      <protection locked="0"/>
    </xf>
    <xf numFmtId="4" fontId="0" fillId="0" borderId="33" xfId="0" applyNumberFormat="1" applyFont="1" applyFill="1" applyBorder="1" applyAlignment="1" applyProtection="1">
      <alignment horizontal="right" wrapText="1"/>
      <protection locked="0"/>
    </xf>
    <xf numFmtId="4" fontId="0" fillId="0" borderId="38" xfId="0" applyNumberFormat="1" applyFont="1" applyFill="1" applyBorder="1" applyAlignment="1" applyProtection="1">
      <alignment horizontal="right" wrapText="1"/>
      <protection locked="0"/>
    </xf>
    <xf numFmtId="4" fontId="0" fillId="0" borderId="36" xfId="0" applyNumberFormat="1" applyFont="1" applyFill="1" applyBorder="1" applyAlignment="1" applyProtection="1">
      <alignment horizontal="right" wrapText="1"/>
      <protection locked="0"/>
    </xf>
    <xf numFmtId="4" fontId="0" fillId="0" borderId="5" xfId="0" applyNumberFormat="1" applyFont="1" applyFill="1" applyBorder="1" applyAlignment="1" applyProtection="1">
      <alignment horizontal="right"/>
      <protection locked="0"/>
    </xf>
    <xf numFmtId="4" fontId="0" fillId="0" borderId="21" xfId="0" applyNumberFormat="1" applyFont="1" applyFill="1" applyBorder="1" applyAlignment="1" applyProtection="1">
      <alignment horizontal="right" vertical="center"/>
      <protection locked="0"/>
    </xf>
    <xf numFmtId="4" fontId="2" fillId="0" borderId="8" xfId="0" applyNumberFormat="1" applyFont="1" applyFill="1" applyBorder="1" applyAlignment="1" applyProtection="1">
      <alignment horizontal="right" vertical="center"/>
      <protection locked="0"/>
    </xf>
    <xf numFmtId="4" fontId="0" fillId="0" borderId="38" xfId="0" applyNumberFormat="1" applyFont="1" applyFill="1" applyBorder="1" applyAlignment="1" applyProtection="1">
      <alignment horizontal="right"/>
      <protection locked="0"/>
    </xf>
    <xf numFmtId="4" fontId="2" fillId="0" borderId="31" xfId="0" applyNumberFormat="1" applyFont="1" applyFill="1" applyBorder="1" applyAlignment="1" applyProtection="1">
      <alignment horizontal="right" vertical="center"/>
      <protection locked="0"/>
    </xf>
    <xf numFmtId="4" fontId="0" fillId="0" borderId="0" xfId="0" applyNumberFormat="1" applyFont="1" applyFill="1" applyBorder="1" applyAlignment="1" applyProtection="1">
      <alignment horizontal="right"/>
      <protection locked="0"/>
    </xf>
    <xf numFmtId="4" fontId="0" fillId="0" borderId="0" xfId="0" quotePrefix="1" applyNumberFormat="1" applyFont="1" applyFill="1" applyBorder="1" applyAlignment="1" applyProtection="1">
      <alignment wrapText="1"/>
      <protection locked="0"/>
    </xf>
    <xf numFmtId="4" fontId="0" fillId="0" borderId="23" xfId="0" applyNumberFormat="1" applyFont="1" applyFill="1" applyBorder="1" applyAlignment="1" applyProtection="1">
      <alignment horizontal="right"/>
      <protection locked="0"/>
    </xf>
    <xf numFmtId="164" fontId="19" fillId="0" borderId="14" xfId="5" applyNumberFormat="1" applyFont="1" applyFill="1" applyBorder="1" applyAlignment="1" applyProtection="1">
      <alignment horizontal="right" vertical="top"/>
    </xf>
    <xf numFmtId="0" fontId="20" fillId="0" borderId="0" xfId="5" applyFont="1" applyFill="1" applyBorder="1" applyAlignment="1" applyProtection="1">
      <alignment horizontal="justify" vertical="top" wrapText="1"/>
    </xf>
    <xf numFmtId="0" fontId="21" fillId="0" borderId="0" xfId="5" applyFont="1" applyFill="1" applyBorder="1" applyAlignment="1" applyProtection="1">
      <alignment horizontal="center"/>
    </xf>
    <xf numFmtId="0" fontId="21" fillId="0" borderId="0" xfId="5" applyFont="1" applyFill="1" applyBorder="1" applyAlignment="1" applyProtection="1">
      <alignment horizontal="left"/>
    </xf>
    <xf numFmtId="4" fontId="22" fillId="0" borderId="0" xfId="5" applyNumberFormat="1" applyFont="1" applyFill="1" applyBorder="1" applyAlignment="1" applyProtection="1">
      <alignment horizontal="right"/>
    </xf>
    <xf numFmtId="4" fontId="21" fillId="0" borderId="15" xfId="5" applyNumberFormat="1" applyFont="1" applyFill="1" applyBorder="1" applyAlignment="1" applyProtection="1">
      <alignment horizontal="center"/>
    </xf>
    <xf numFmtId="49" fontId="1" fillId="0" borderId="0" xfId="5" applyNumberFormat="1" applyFont="1" applyBorder="1" applyAlignment="1" applyProtection="1">
      <alignment horizontal="center" vertical="center"/>
    </xf>
    <xf numFmtId="0" fontId="1" fillId="0" borderId="0" xfId="5" applyFont="1" applyFill="1" applyBorder="1" applyAlignment="1" applyProtection="1"/>
    <xf numFmtId="0" fontId="3" fillId="0" borderId="0" xfId="5" applyFont="1" applyFill="1" applyBorder="1" applyAlignment="1" applyProtection="1"/>
    <xf numFmtId="0" fontId="3" fillId="0" borderId="15" xfId="5" applyFont="1" applyFill="1" applyBorder="1" applyAlignment="1" applyProtection="1"/>
    <xf numFmtId="164" fontId="19" fillId="0" borderId="16" xfId="5" applyNumberFormat="1" applyFont="1" applyFill="1" applyBorder="1" applyAlignment="1" applyProtection="1">
      <alignment horizontal="right" vertical="top"/>
    </xf>
    <xf numFmtId="0" fontId="20" fillId="0" borderId="8" xfId="5" applyFont="1" applyFill="1" applyBorder="1" applyAlignment="1" applyProtection="1">
      <alignment horizontal="centerContinuous" vertical="top" wrapText="1"/>
    </xf>
    <xf numFmtId="0" fontId="21" fillId="0" borderId="8" xfId="5" applyFont="1" applyFill="1" applyBorder="1" applyAlignment="1" applyProtection="1">
      <alignment horizontal="centerContinuous"/>
    </xf>
    <xf numFmtId="4" fontId="22" fillId="0" borderId="8" xfId="5" applyNumberFormat="1" applyFont="1" applyFill="1" applyBorder="1" applyAlignment="1" applyProtection="1">
      <alignment horizontal="right"/>
    </xf>
    <xf numFmtId="4" fontId="21" fillId="0" borderId="25" xfId="5" applyNumberFormat="1" applyFont="1" applyFill="1" applyBorder="1" applyAlignment="1" applyProtection="1">
      <alignment horizontal="center"/>
    </xf>
    <xf numFmtId="164" fontId="19" fillId="0" borderId="4" xfId="5" applyNumberFormat="1" applyFont="1" applyFill="1" applyBorder="1" applyProtection="1"/>
    <xf numFmtId="0" fontId="8" fillId="0" borderId="23" xfId="5" applyFont="1" applyFill="1" applyBorder="1" applyAlignment="1" applyProtection="1">
      <alignment horizontal="center" vertical="center" wrapText="1"/>
    </xf>
    <xf numFmtId="0" fontId="8" fillId="0" borderId="23" xfId="5" applyFont="1" applyFill="1" applyBorder="1" applyAlignment="1" applyProtection="1">
      <alignment horizontal="right" vertical="center" wrapText="1"/>
    </xf>
    <xf numFmtId="0" fontId="8" fillId="0" borderId="24" xfId="5" applyFont="1" applyFill="1" applyBorder="1" applyAlignment="1" applyProtection="1">
      <alignment horizontal="center" vertical="center" wrapText="1"/>
    </xf>
    <xf numFmtId="0" fontId="8" fillId="0" borderId="38" xfId="5" applyFont="1" applyFill="1" applyBorder="1" applyAlignment="1" applyProtection="1">
      <alignment horizontal="center"/>
    </xf>
    <xf numFmtId="0" fontId="23" fillId="0" borderId="38" xfId="5" applyFont="1" applyFill="1" applyBorder="1" applyAlignment="1" applyProtection="1">
      <alignment horizontal="right"/>
    </xf>
    <xf numFmtId="0" fontId="8" fillId="0" borderId="7" xfId="5" applyFont="1" applyFill="1" applyBorder="1" applyAlignment="1" applyProtection="1">
      <alignment horizontal="center"/>
    </xf>
    <xf numFmtId="164" fontId="2" fillId="0" borderId="8" xfId="5" applyNumberFormat="1" applyFont="1" applyFill="1" applyBorder="1" applyAlignment="1" applyProtection="1">
      <alignment horizontal="center" vertical="center"/>
    </xf>
    <xf numFmtId="49" fontId="20" fillId="0" borderId="8" xfId="5" applyNumberFormat="1" applyFont="1" applyFill="1" applyBorder="1" applyAlignment="1" applyProtection="1">
      <alignment horizontal="justify" vertical="top" wrapText="1"/>
    </xf>
    <xf numFmtId="0" fontId="21" fillId="0" borderId="8" xfId="5" applyFont="1" applyFill="1" applyBorder="1" applyAlignment="1" applyProtection="1">
      <alignment horizontal="center"/>
    </xf>
    <xf numFmtId="0" fontId="21" fillId="0" borderId="8" xfId="5" applyFont="1" applyFill="1" applyBorder="1" applyAlignment="1" applyProtection="1">
      <alignment horizontal="left"/>
    </xf>
    <xf numFmtId="4" fontId="20" fillId="0" borderId="8" xfId="5" applyNumberFormat="1" applyFont="1" applyFill="1" applyBorder="1" applyAlignment="1" applyProtection="1">
      <alignment horizontal="center"/>
    </xf>
    <xf numFmtId="49" fontId="25" fillId="0" borderId="19" xfId="5" applyNumberFormat="1" applyFont="1" applyBorder="1" applyAlignment="1" applyProtection="1">
      <alignment horizontal="center" vertical="center"/>
    </xf>
    <xf numFmtId="49" fontId="8" fillId="0" borderId="50" xfId="5" applyNumberFormat="1" applyFont="1" applyBorder="1" applyAlignment="1" applyProtection="1">
      <alignment horizontal="center" vertical="top"/>
    </xf>
    <xf numFmtId="0" fontId="8" fillId="0" borderId="51" xfId="8" applyFont="1" applyBorder="1" applyAlignment="1" applyProtection="1">
      <alignment horizontal="left" vertical="top" wrapText="1"/>
    </xf>
    <xf numFmtId="0" fontId="8" fillId="0" borderId="52" xfId="5" applyFont="1" applyBorder="1" applyAlignment="1" applyProtection="1">
      <alignment horizontal="center"/>
    </xf>
    <xf numFmtId="0" fontId="8" fillId="0" borderId="51" xfId="5" applyFont="1" applyBorder="1" applyAlignment="1" applyProtection="1">
      <alignment horizontal="center"/>
    </xf>
    <xf numFmtId="4" fontId="8" fillId="0" borderId="53" xfId="5" applyNumberFormat="1" applyFont="1" applyFill="1" applyBorder="1" applyAlignment="1" applyProtection="1">
      <alignment horizontal="right"/>
    </xf>
    <xf numFmtId="49" fontId="8" fillId="0" borderId="4" xfId="8" applyNumberFormat="1" applyFont="1" applyBorder="1" applyAlignment="1" applyProtection="1">
      <alignment horizontal="center" vertical="top"/>
    </xf>
    <xf numFmtId="0" fontId="8" fillId="0" borderId="58" xfId="8" applyFont="1" applyFill="1" applyBorder="1" applyAlignment="1" applyProtection="1">
      <alignment horizontal="left" vertical="top" wrapText="1"/>
    </xf>
    <xf numFmtId="0" fontId="8" fillId="0" borderId="58" xfId="8" applyFont="1" applyBorder="1" applyAlignment="1" applyProtection="1">
      <alignment horizontal="center"/>
    </xf>
    <xf numFmtId="0" fontId="8" fillId="0" borderId="36" xfId="8" applyFont="1" applyBorder="1" applyAlignment="1" applyProtection="1">
      <alignment horizontal="center"/>
    </xf>
    <xf numFmtId="4" fontId="8" fillId="0" borderId="32" xfId="8" applyNumberFormat="1" applyFont="1" applyFill="1" applyBorder="1" applyAlignment="1" applyProtection="1">
      <alignment horizontal="right"/>
    </xf>
    <xf numFmtId="49" fontId="8" fillId="0" borderId="50" xfId="8" applyNumberFormat="1" applyFont="1" applyBorder="1" applyAlignment="1" applyProtection="1">
      <alignment horizontal="center" vertical="top"/>
    </xf>
    <xf numFmtId="0" fontId="26" fillId="0" borderId="51" xfId="8" applyFont="1" applyFill="1" applyBorder="1" applyAlignment="1" applyProtection="1">
      <alignment horizontal="center"/>
    </xf>
    <xf numFmtId="0" fontId="8" fillId="0" borderId="54" xfId="5" applyFont="1" applyBorder="1" applyProtection="1"/>
    <xf numFmtId="0" fontId="8" fillId="0" borderId="54" xfId="5" applyFont="1" applyBorder="1" applyAlignment="1" applyProtection="1">
      <alignment horizontal="right"/>
    </xf>
    <xf numFmtId="0" fontId="8" fillId="0" borderId="54" xfId="5" applyFont="1" applyFill="1" applyBorder="1" applyProtection="1"/>
    <xf numFmtId="4" fontId="25" fillId="0" borderId="52" xfId="5" applyNumberFormat="1" applyFont="1" applyFill="1" applyBorder="1" applyAlignment="1" applyProtection="1">
      <alignment horizontal="right" vertical="center"/>
    </xf>
    <xf numFmtId="0" fontId="25" fillId="0" borderId="0" xfId="5" applyFont="1" applyBorder="1" applyAlignment="1" applyProtection="1">
      <alignment horizontal="right" vertical="center"/>
    </xf>
    <xf numFmtId="0" fontId="8" fillId="0" borderId="0" xfId="5" applyFont="1" applyProtection="1"/>
    <xf numFmtId="49" fontId="8" fillId="0" borderId="4" xfId="5" applyNumberFormat="1" applyFont="1" applyBorder="1" applyAlignment="1" applyProtection="1">
      <alignment horizontal="center" vertical="top"/>
    </xf>
    <xf numFmtId="0" fontId="26" fillId="0" borderId="36" xfId="5" applyFont="1" applyFill="1" applyBorder="1" applyAlignment="1" applyProtection="1">
      <alignment horizontal="center"/>
    </xf>
    <xf numFmtId="0" fontId="26" fillId="0" borderId="51" xfId="5" applyFont="1" applyFill="1" applyBorder="1" applyAlignment="1" applyProtection="1">
      <alignment horizontal="center"/>
    </xf>
    <xf numFmtId="49" fontId="8" fillId="0" borderId="57" xfId="5" applyNumberFormat="1" applyFont="1" applyBorder="1" applyAlignment="1" applyProtection="1">
      <alignment horizontal="center" vertical="top"/>
    </xf>
    <xf numFmtId="0" fontId="26" fillId="0" borderId="58" xfId="5" applyFont="1" applyFill="1" applyBorder="1" applyAlignment="1" applyProtection="1">
      <alignment horizontal="center"/>
    </xf>
    <xf numFmtId="0" fontId="26" fillId="0" borderId="60" xfId="5" applyFont="1" applyFill="1" applyBorder="1" applyAlignment="1" applyProtection="1">
      <alignment horizontal="center"/>
    </xf>
    <xf numFmtId="0" fontId="26" fillId="0" borderId="0" xfId="5" applyFont="1" applyFill="1" applyBorder="1" applyAlignment="1" applyProtection="1">
      <alignment horizontal="center"/>
    </xf>
    <xf numFmtId="0" fontId="8" fillId="0" borderId="36" xfId="8" applyFont="1" applyBorder="1" applyAlignment="1" applyProtection="1">
      <alignment horizontal="left" vertical="top" wrapText="1"/>
    </xf>
    <xf numFmtId="0" fontId="8" fillId="0" borderId="58" xfId="5" applyFont="1" applyBorder="1" applyAlignment="1" applyProtection="1">
      <alignment horizontal="center"/>
    </xf>
    <xf numFmtId="0" fontId="8" fillId="0" borderId="36" xfId="5" applyFont="1" applyBorder="1" applyAlignment="1" applyProtection="1">
      <alignment horizontal="center"/>
    </xf>
    <xf numFmtId="4" fontId="8" fillId="0" borderId="2" xfId="5" applyNumberFormat="1" applyFont="1" applyFill="1" applyBorder="1" applyAlignment="1" applyProtection="1">
      <alignment horizontal="right"/>
    </xf>
    <xf numFmtId="0" fontId="8" fillId="0" borderId="36" xfId="8" applyFont="1" applyFill="1" applyBorder="1" applyAlignment="1" applyProtection="1">
      <alignment horizontal="left" wrapText="1"/>
    </xf>
    <xf numFmtId="0" fontId="8" fillId="0" borderId="0" xfId="5" applyFont="1" applyAlignment="1" applyProtection="1">
      <alignment horizontal="right"/>
    </xf>
    <xf numFmtId="0" fontId="8" fillId="0" borderId="0" xfId="5" applyFont="1" applyFill="1" applyProtection="1"/>
    <xf numFmtId="49" fontId="8" fillId="0" borderId="0" xfId="8" applyNumberFormat="1" applyFont="1" applyFill="1" applyBorder="1" applyAlignment="1" applyProtection="1">
      <alignment horizontal="justify" vertical="top"/>
    </xf>
    <xf numFmtId="4" fontId="25" fillId="0" borderId="62" xfId="5" applyNumberFormat="1" applyFont="1" applyFill="1" applyBorder="1" applyAlignment="1" applyProtection="1">
      <alignment horizontal="right" vertical="center"/>
    </xf>
    <xf numFmtId="49" fontId="25" fillId="0" borderId="19" xfId="5" applyNumberFormat="1" applyFont="1" applyFill="1" applyBorder="1" applyAlignment="1" applyProtection="1">
      <alignment horizontal="center" vertical="center"/>
    </xf>
    <xf numFmtId="0" fontId="25" fillId="0" borderId="22" xfId="5" applyFont="1" applyBorder="1" applyAlignment="1" applyProtection="1">
      <alignment vertical="center"/>
    </xf>
    <xf numFmtId="0" fontId="25" fillId="0" borderId="20" xfId="5" applyFont="1" applyBorder="1" applyAlignment="1" applyProtection="1">
      <alignment vertical="center"/>
    </xf>
    <xf numFmtId="0" fontId="25" fillId="0" borderId="10" xfId="5" applyFont="1" applyBorder="1" applyAlignment="1" applyProtection="1">
      <alignment vertical="center"/>
    </xf>
    <xf numFmtId="4" fontId="25" fillId="0" borderId="10" xfId="5" applyNumberFormat="1" applyFont="1" applyFill="1" applyBorder="1" applyProtection="1"/>
    <xf numFmtId="0" fontId="25" fillId="0" borderId="0" xfId="5" applyFont="1" applyBorder="1" applyAlignment="1" applyProtection="1">
      <alignment horizontal="center" vertical="center"/>
    </xf>
    <xf numFmtId="0" fontId="25" fillId="0" borderId="0" xfId="5" applyFont="1" applyBorder="1" applyAlignment="1" applyProtection="1">
      <alignment horizontal="left" vertical="center"/>
    </xf>
    <xf numFmtId="4" fontId="25" fillId="0" borderId="0" xfId="5" applyNumberFormat="1" applyFont="1" applyBorder="1" applyProtection="1"/>
    <xf numFmtId="4" fontId="25" fillId="2" borderId="11" xfId="5" applyNumberFormat="1" applyFont="1" applyFill="1" applyBorder="1" applyAlignment="1" applyProtection="1">
      <alignment horizontal="right" vertical="center"/>
    </xf>
    <xf numFmtId="3" fontId="8" fillId="0" borderId="0" xfId="5" applyNumberFormat="1" applyFont="1" applyProtection="1"/>
    <xf numFmtId="164" fontId="28" fillId="0" borderId="0" xfId="5" applyNumberFormat="1" applyFont="1" applyFill="1" applyAlignment="1" applyProtection="1">
      <alignment horizontal="right" vertical="top"/>
    </xf>
    <xf numFmtId="0" fontId="28" fillId="0" borderId="0" xfId="5" applyFont="1" applyFill="1" applyAlignment="1" applyProtection="1">
      <alignment horizontal="justify" vertical="top" wrapText="1"/>
    </xf>
    <xf numFmtId="0" fontId="28" fillId="0" borderId="0" xfId="5" applyFont="1" applyFill="1" applyAlignment="1" applyProtection="1">
      <alignment horizontal="center"/>
    </xf>
    <xf numFmtId="0" fontId="28" fillId="0" borderId="0" xfId="5" applyFont="1" applyFill="1" applyAlignment="1" applyProtection="1">
      <alignment horizontal="left"/>
    </xf>
    <xf numFmtId="0" fontId="8" fillId="0" borderId="0" xfId="5" applyFont="1" applyFill="1" applyBorder="1" applyAlignment="1" applyProtection="1">
      <alignment horizontal="right"/>
    </xf>
    <xf numFmtId="0" fontId="28" fillId="0" borderId="0" xfId="5" applyFont="1" applyProtection="1"/>
    <xf numFmtId="4" fontId="29" fillId="0" borderId="0" xfId="5" applyNumberFormat="1" applyFont="1" applyFill="1" applyAlignment="1" applyProtection="1">
      <alignment horizontal="right"/>
    </xf>
    <xf numFmtId="0" fontId="8" fillId="0" borderId="0" xfId="5" applyFont="1" applyFill="1" applyBorder="1" applyAlignment="1" applyProtection="1">
      <alignment horizontal="center"/>
    </xf>
    <xf numFmtId="164" fontId="30" fillId="0" borderId="0" xfId="5" applyNumberFormat="1" applyFont="1" applyFill="1" applyAlignment="1" applyProtection="1">
      <alignment horizontal="right" vertical="top"/>
    </xf>
    <xf numFmtId="0" fontId="18" fillId="0" borderId="0" xfId="5" applyFont="1" applyFill="1" applyAlignment="1" applyProtection="1">
      <alignment horizontal="justify" vertical="top" wrapText="1"/>
    </xf>
    <xf numFmtId="0" fontId="18" fillId="0" borderId="0" xfId="5" applyFont="1" applyFill="1" applyAlignment="1" applyProtection="1">
      <alignment horizontal="center"/>
    </xf>
    <xf numFmtId="0" fontId="18" fillId="0" borderId="0" xfId="5" applyFont="1" applyFill="1" applyAlignment="1" applyProtection="1">
      <alignment horizontal="left"/>
    </xf>
    <xf numFmtId="4" fontId="31" fillId="0" borderId="0" xfId="5" applyNumberFormat="1" applyFont="1" applyFill="1" applyAlignment="1" applyProtection="1">
      <alignment horizontal="right"/>
    </xf>
    <xf numFmtId="4" fontId="18" fillId="0" borderId="0" xfId="5" applyNumberFormat="1" applyFont="1" applyFill="1" applyAlignment="1" applyProtection="1">
      <alignment horizontal="center"/>
    </xf>
    <xf numFmtId="4" fontId="8" fillId="0" borderId="51" xfId="5" applyNumberFormat="1" applyFont="1" applyBorder="1" applyAlignment="1" applyProtection="1">
      <alignment horizontal="right"/>
      <protection locked="0"/>
    </xf>
    <xf numFmtId="4" fontId="8" fillId="0" borderId="36" xfId="8" applyNumberFormat="1" applyFont="1" applyBorder="1" applyAlignment="1" applyProtection="1">
      <alignment horizontal="right"/>
      <protection locked="0"/>
    </xf>
    <xf numFmtId="4" fontId="8" fillId="0" borderId="51" xfId="8" applyNumberFormat="1" applyFont="1" applyFill="1" applyBorder="1" applyAlignment="1" applyProtection="1">
      <alignment horizontal="right" wrapText="1"/>
      <protection locked="0"/>
    </xf>
    <xf numFmtId="4" fontId="8" fillId="0" borderId="36" xfId="5" applyNumberFormat="1" applyFont="1" applyFill="1" applyBorder="1" applyAlignment="1" applyProtection="1">
      <alignment horizontal="right" wrapText="1"/>
      <protection locked="0"/>
    </xf>
    <xf numFmtId="4" fontId="8" fillId="0" borderId="51" xfId="5" applyNumberFormat="1" applyFont="1" applyFill="1" applyBorder="1" applyAlignment="1" applyProtection="1">
      <alignment horizontal="right" wrapText="1"/>
      <protection locked="0"/>
    </xf>
    <xf numFmtId="4" fontId="8" fillId="0" borderId="58" xfId="5" applyNumberFormat="1" applyFont="1" applyFill="1" applyBorder="1" applyAlignment="1" applyProtection="1">
      <alignment horizontal="right" wrapText="1"/>
      <protection locked="0"/>
    </xf>
    <xf numFmtId="4" fontId="8" fillId="0" borderId="36" xfId="5" applyNumberFormat="1" applyFont="1" applyBorder="1" applyAlignment="1" applyProtection="1">
      <alignment horizontal="right"/>
      <protection locked="0"/>
    </xf>
    <xf numFmtId="4" fontId="10" fillId="0" borderId="69" xfId="0" applyNumberFormat="1" applyFont="1" applyFill="1" applyBorder="1" applyAlignment="1" applyProtection="1">
      <protection locked="0"/>
    </xf>
    <xf numFmtId="4" fontId="10" fillId="0" borderId="72" xfId="0" applyNumberFormat="1" applyFont="1" applyFill="1" applyBorder="1" applyAlignment="1" applyProtection="1">
      <protection locked="0"/>
    </xf>
    <xf numFmtId="4" fontId="10" fillId="0" borderId="36" xfId="0" applyNumberFormat="1" applyFont="1" applyFill="1" applyBorder="1" applyAlignment="1" applyProtection="1">
      <protection locked="0"/>
    </xf>
    <xf numFmtId="4" fontId="0" fillId="0" borderId="67" xfId="0" applyNumberFormat="1" applyFont="1" applyFill="1" applyBorder="1" applyAlignment="1" applyProtection="1">
      <alignment horizontal="right"/>
      <protection locked="0"/>
    </xf>
    <xf numFmtId="4" fontId="3" fillId="0" borderId="20" xfId="0" applyNumberFormat="1" applyFont="1" applyFill="1" applyBorder="1" applyAlignment="1" applyProtection="1">
      <alignment horizontal="right" vertical="center"/>
      <protection locked="0"/>
    </xf>
    <xf numFmtId="4" fontId="2" fillId="0" borderId="36" xfId="0" applyNumberFormat="1" applyFont="1" applyFill="1" applyBorder="1" applyAlignment="1" applyProtection="1">
      <alignment horizontal="right" vertical="center"/>
      <protection locked="0"/>
    </xf>
    <xf numFmtId="4" fontId="0" fillId="0" borderId="51" xfId="0" applyNumberFormat="1" applyFont="1" applyFill="1" applyBorder="1" applyAlignment="1" applyProtection="1">
      <alignment horizontal="right"/>
      <protection locked="0"/>
    </xf>
    <xf numFmtId="0" fontId="3" fillId="0" borderId="20" xfId="0" applyNumberFormat="1" applyFont="1" applyFill="1" applyBorder="1" applyAlignment="1" applyProtection="1">
      <alignment vertical="center"/>
      <protection locked="0"/>
    </xf>
    <xf numFmtId="4" fontId="10" fillId="0" borderId="75" xfId="0" applyNumberFormat="1" applyFont="1" applyFill="1" applyBorder="1" applyAlignment="1" applyProtection="1">
      <protection locked="0"/>
    </xf>
    <xf numFmtId="4" fontId="3" fillId="0" borderId="17" xfId="0" applyNumberFormat="1" applyFont="1" applyFill="1" applyBorder="1" applyAlignment="1" applyProtection="1">
      <alignment horizontal="right" vertical="center"/>
      <protection locked="0"/>
    </xf>
    <xf numFmtId="4" fontId="3" fillId="0" borderId="0" xfId="0" applyNumberFormat="1" applyFont="1" applyFill="1" applyBorder="1" applyAlignment="1" applyProtection="1">
      <alignment horizontal="right" vertical="center"/>
      <protection locked="0"/>
    </xf>
    <xf numFmtId="4" fontId="3" fillId="0" borderId="8" xfId="0" applyNumberFormat="1" applyFont="1" applyFill="1" applyBorder="1" applyAlignment="1" applyProtection="1">
      <alignment horizontal="right" vertical="center"/>
      <protection locked="0"/>
    </xf>
    <xf numFmtId="4" fontId="3" fillId="0" borderId="23" xfId="0" applyNumberFormat="1" applyFont="1" applyFill="1" applyBorder="1" applyAlignment="1" applyProtection="1">
      <alignment horizontal="right" vertical="center"/>
      <protection locked="0"/>
    </xf>
    <xf numFmtId="0" fontId="1"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1" fillId="0" borderId="0" xfId="0" applyNumberFormat="1" applyFont="1" applyFill="1" applyBorder="1" applyAlignment="1">
      <alignment horizontal="left" vertical="center"/>
    </xf>
    <xf numFmtId="0" fontId="0" fillId="0" borderId="8" xfId="0" applyFont="1" applyFill="1" applyBorder="1" applyAlignment="1">
      <alignment horizontal="center" vertical="center"/>
    </xf>
    <xf numFmtId="0" fontId="3" fillId="0" borderId="27" xfId="0" applyNumberFormat="1" applyFont="1" applyFill="1" applyBorder="1" applyAlignment="1">
      <alignment horizontal="left" vertical="center"/>
    </xf>
    <xf numFmtId="0" fontId="3" fillId="0" borderId="8" xfId="0" applyNumberFormat="1" applyFont="1" applyFill="1" applyBorder="1" applyAlignment="1">
      <alignment horizontal="left" vertical="center"/>
    </xf>
    <xf numFmtId="0" fontId="3" fillId="0" borderId="25" xfId="0" applyNumberFormat="1" applyFont="1" applyFill="1" applyBorder="1" applyAlignment="1">
      <alignment horizontal="left" vertical="center"/>
    </xf>
    <xf numFmtId="0" fontId="3" fillId="0" borderId="34" xfId="0" applyNumberFormat="1" applyFont="1" applyFill="1" applyBorder="1" applyAlignment="1">
      <alignment horizontal="left" vertical="center"/>
    </xf>
    <xf numFmtId="0" fontId="0" fillId="0" borderId="18" xfId="0" applyNumberFormat="1" applyFont="1" applyFill="1" applyBorder="1" applyAlignment="1">
      <alignment horizontal="center" vertical="center" wrapText="1"/>
    </xf>
    <xf numFmtId="0" fontId="0" fillId="0" borderId="6" xfId="0" applyNumberFormat="1" applyFont="1" applyFill="1" applyBorder="1" applyAlignment="1">
      <alignment horizontal="center" vertical="center"/>
    </xf>
    <xf numFmtId="0" fontId="0" fillId="0" borderId="23"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33" xfId="0" applyFont="1" applyFill="1" applyBorder="1" applyAlignment="1">
      <alignment horizontal="center" vertical="center" wrapText="1"/>
    </xf>
    <xf numFmtId="2" fontId="0" fillId="0" borderId="0" xfId="0" applyNumberFormat="1" applyFont="1" applyFill="1" applyBorder="1" applyAlignment="1" applyProtection="1">
      <alignment horizontal="center"/>
    </xf>
    <xf numFmtId="2" fontId="0" fillId="0" borderId="15" xfId="0" applyNumberFormat="1" applyFont="1" applyFill="1" applyBorder="1" applyAlignment="1" applyProtection="1">
      <alignment horizontal="center"/>
    </xf>
    <xf numFmtId="0" fontId="25" fillId="0" borderId="26" xfId="5" applyFont="1" applyFill="1" applyBorder="1" applyAlignment="1" applyProtection="1">
      <alignment horizontal="left" vertical="center"/>
    </xf>
    <xf numFmtId="0" fontId="25" fillId="0" borderId="20" xfId="5" applyFont="1" applyFill="1" applyBorder="1" applyAlignment="1" applyProtection="1">
      <alignment horizontal="left" vertical="center"/>
    </xf>
    <xf numFmtId="0" fontId="25" fillId="0" borderId="21" xfId="5" applyFont="1" applyFill="1" applyBorder="1" applyAlignment="1" applyProtection="1">
      <alignment horizontal="left" vertical="center"/>
    </xf>
    <xf numFmtId="0" fontId="25" fillId="0" borderId="0" xfId="5" applyFont="1" applyAlignment="1" applyProtection="1">
      <alignment horizontal="center" vertical="center"/>
    </xf>
    <xf numFmtId="0" fontId="8" fillId="0" borderId="0" xfId="5" applyFont="1" applyAlignment="1" applyProtection="1">
      <alignment horizontal="center"/>
    </xf>
    <xf numFmtId="0" fontId="8" fillId="0" borderId="15" xfId="5" applyFont="1" applyBorder="1" applyAlignment="1" applyProtection="1">
      <alignment horizontal="center"/>
    </xf>
    <xf numFmtId="0" fontId="25" fillId="0" borderId="55" xfId="5" applyFont="1" applyBorder="1" applyAlignment="1" applyProtection="1">
      <alignment horizontal="right" vertical="center"/>
    </xf>
    <xf numFmtId="0" fontId="25" fillId="0" borderId="54" xfId="5" applyFont="1" applyBorder="1" applyAlignment="1" applyProtection="1">
      <alignment horizontal="right" vertical="center"/>
    </xf>
    <xf numFmtId="0" fontId="25" fillId="0" borderId="56" xfId="5" applyFont="1" applyBorder="1" applyAlignment="1" applyProtection="1">
      <alignment horizontal="right" vertical="center"/>
    </xf>
    <xf numFmtId="0" fontId="25" fillId="0" borderId="26" xfId="5" applyFont="1" applyBorder="1" applyAlignment="1" applyProtection="1">
      <alignment horizontal="left" vertical="center"/>
    </xf>
    <xf numFmtId="0" fontId="25" fillId="0" borderId="20" xfId="5" applyFont="1" applyBorder="1" applyAlignment="1" applyProtection="1">
      <alignment horizontal="left" vertical="center"/>
    </xf>
    <xf numFmtId="0" fontId="25" fillId="0" borderId="10" xfId="5" applyFont="1" applyBorder="1" applyAlignment="1" applyProtection="1">
      <alignment horizontal="left" vertical="center"/>
    </xf>
    <xf numFmtId="0" fontId="25" fillId="0" borderId="61" xfId="5" applyFont="1" applyBorder="1" applyAlignment="1" applyProtection="1">
      <alignment horizontal="right" vertical="center"/>
    </xf>
    <xf numFmtId="0" fontId="10" fillId="0" borderId="0" xfId="5" applyFont="1" applyFill="1" applyBorder="1" applyAlignment="1">
      <alignment horizontal="left" vertical="top" wrapText="1" readingOrder="1"/>
    </xf>
    <xf numFmtId="0" fontId="10" fillId="0" borderId="49" xfId="5" applyFont="1" applyFill="1" applyBorder="1" applyAlignment="1" applyProtection="1">
      <alignment horizontal="left" vertical="top" wrapText="1" readingOrder="1"/>
    </xf>
    <xf numFmtId="0" fontId="10" fillId="0" borderId="0" xfId="5" applyFont="1" applyFill="1" applyBorder="1" applyAlignment="1" applyProtection="1">
      <alignment horizontal="left" vertical="top" wrapText="1" readingOrder="1"/>
    </xf>
    <xf numFmtId="0" fontId="10" fillId="0" borderId="15" xfId="5" applyFont="1" applyFill="1" applyBorder="1" applyAlignment="1" applyProtection="1">
      <alignment horizontal="left" vertical="top" wrapText="1" readingOrder="1"/>
    </xf>
    <xf numFmtId="0" fontId="1" fillId="0" borderId="12" xfId="5" applyFont="1" applyFill="1" applyBorder="1" applyAlignment="1" applyProtection="1">
      <alignment horizontal="center" vertical="center"/>
    </xf>
    <xf numFmtId="0" fontId="1" fillId="0" borderId="17" xfId="5" applyFont="1" applyFill="1" applyBorder="1" applyAlignment="1" applyProtection="1">
      <alignment horizontal="center" vertical="center"/>
    </xf>
    <xf numFmtId="0" fontId="1" fillId="0" borderId="13" xfId="5" applyFont="1" applyFill="1" applyBorder="1" applyAlignment="1" applyProtection="1">
      <alignment horizontal="center" vertical="center"/>
    </xf>
    <xf numFmtId="165" fontId="10" fillId="0" borderId="18" xfId="5" applyNumberFormat="1" applyFont="1" applyFill="1" applyBorder="1" applyAlignment="1" applyProtection="1">
      <alignment horizontal="center" vertical="center" wrapText="1"/>
    </xf>
    <xf numFmtId="165" fontId="10" fillId="0" borderId="6" xfId="5" applyNumberFormat="1" applyFont="1" applyFill="1" applyBorder="1" applyAlignment="1" applyProtection="1"/>
    <xf numFmtId="0" fontId="8" fillId="0" borderId="23" xfId="5" applyFont="1" applyFill="1" applyBorder="1" applyAlignment="1" applyProtection="1">
      <alignment horizontal="center" vertical="center" wrapText="1"/>
    </xf>
    <xf numFmtId="0" fontId="8" fillId="0" borderId="38" xfId="5" applyFont="1" applyFill="1" applyBorder="1" applyAlignment="1" applyProtection="1"/>
    <xf numFmtId="0" fontId="8" fillId="0" borderId="0" xfId="0" applyFont="1" applyFill="1" applyBorder="1" applyAlignment="1" applyProtection="1">
      <alignment horizontal="center" vertical="center"/>
    </xf>
    <xf numFmtId="0" fontId="3" fillId="0" borderId="68" xfId="0" applyNumberFormat="1" applyFont="1" applyFill="1" applyBorder="1" applyAlignment="1">
      <alignment horizontal="left" vertical="center"/>
    </xf>
    <xf numFmtId="0" fontId="0" fillId="0" borderId="67" xfId="0" applyFont="1" applyFill="1" applyBorder="1" applyAlignment="1">
      <alignment horizontal="center" vertical="center" wrapText="1"/>
    </xf>
    <xf numFmtId="4" fontId="10" fillId="0" borderId="0" xfId="4" applyNumberFormat="1" applyFont="1" applyFill="1" applyBorder="1" applyAlignment="1">
      <alignment horizontal="center"/>
    </xf>
    <xf numFmtId="4" fontId="10" fillId="0" borderId="66" xfId="4" applyNumberFormat="1" applyFont="1" applyFill="1" applyBorder="1" applyAlignment="1">
      <alignment horizontal="center"/>
    </xf>
    <xf numFmtId="0" fontId="10" fillId="0" borderId="12" xfId="2" applyFont="1" applyFill="1" applyBorder="1" applyAlignment="1">
      <alignment horizontal="center" vertical="center"/>
    </xf>
    <xf numFmtId="0" fontId="10" fillId="0" borderId="14" xfId="2" applyFont="1" applyFill="1" applyBorder="1" applyAlignment="1">
      <alignment horizontal="center" vertical="center"/>
    </xf>
    <xf numFmtId="0" fontId="1" fillId="0" borderId="17"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0" xfId="2" applyFont="1" applyFill="1" applyBorder="1" applyAlignment="1">
      <alignment horizontal="center" vertical="center" wrapText="1"/>
    </xf>
    <xf numFmtId="0" fontId="1" fillId="0" borderId="15" xfId="2" applyFont="1" applyFill="1" applyBorder="1" applyAlignment="1">
      <alignment horizontal="center" vertical="center" wrapText="1"/>
    </xf>
    <xf numFmtId="0" fontId="1" fillId="0" borderId="22" xfId="2" applyFont="1" applyBorder="1" applyAlignment="1">
      <alignment horizontal="center" vertical="center"/>
    </xf>
    <xf numFmtId="0" fontId="33" fillId="0" borderId="20" xfId="2" applyFont="1" applyBorder="1" applyAlignment="1">
      <alignment vertical="center"/>
    </xf>
    <xf numFmtId="0" fontId="33" fillId="0" borderId="10" xfId="2" applyFont="1" applyBorder="1" applyAlignment="1">
      <alignment vertical="center"/>
    </xf>
    <xf numFmtId="0" fontId="3" fillId="0" borderId="11" xfId="2" applyFont="1" applyBorder="1" applyAlignment="1">
      <alignment horizontal="left" vertical="center" wrapText="1"/>
    </xf>
    <xf numFmtId="0" fontId="3" fillId="0" borderId="11" xfId="2" applyFont="1" applyBorder="1" applyAlignment="1">
      <alignment horizontal="left" vertical="center"/>
    </xf>
    <xf numFmtId="0" fontId="3" fillId="0" borderId="45" xfId="3" applyFont="1" applyFill="1" applyBorder="1" applyAlignment="1">
      <alignment horizontal="right" vertical="center"/>
    </xf>
    <xf numFmtId="0" fontId="3" fillId="0" borderId="46" xfId="3" applyFont="1" applyFill="1" applyBorder="1" applyAlignment="1">
      <alignment horizontal="right" vertical="center"/>
    </xf>
    <xf numFmtId="0" fontId="3" fillId="0" borderId="47" xfId="3" applyFont="1" applyFill="1" applyBorder="1" applyAlignment="1">
      <alignment horizontal="right" vertical="center"/>
    </xf>
    <xf numFmtId="4" fontId="0" fillId="0" borderId="0" xfId="4" applyNumberFormat="1" applyFont="1" applyFill="1" applyBorder="1" applyAlignment="1">
      <alignment horizontal="center"/>
    </xf>
    <xf numFmtId="0" fontId="3" fillId="0" borderId="22" xfId="2" applyFont="1" applyBorder="1" applyAlignment="1">
      <alignment horizontal="left" vertical="center" wrapText="1"/>
    </xf>
    <xf numFmtId="0" fontId="3" fillId="0" borderId="20" xfId="2" applyFont="1" applyBorder="1" applyAlignment="1">
      <alignment horizontal="left" vertical="center" wrapText="1"/>
    </xf>
    <xf numFmtId="0" fontId="3" fillId="0" borderId="10" xfId="2" applyFont="1" applyBorder="1" applyAlignment="1">
      <alignment horizontal="left" vertical="center" wrapText="1"/>
    </xf>
    <xf numFmtId="4" fontId="0" fillId="0" borderId="31" xfId="0" applyNumberFormat="1" applyFill="1" applyBorder="1" applyAlignment="1" applyProtection="1">
      <alignment horizontal="right"/>
      <protection locked="0"/>
    </xf>
  </cellXfs>
  <cellStyles count="9">
    <cellStyle name="Comma 2" xfId="6"/>
    <cellStyle name="Normal" xfId="0" builtinId="0" customBuiltin="1"/>
    <cellStyle name="Normal 2" xfId="1"/>
    <cellStyle name="Normal 2 2" xfId="2"/>
    <cellStyle name="Normal 3" xfId="3"/>
    <cellStyle name="Normal 3 2" xfId="4"/>
    <cellStyle name="Normal 4" xfId="5"/>
    <cellStyle name="Normal 5" xfId="8"/>
    <cellStyle name="Normal 6"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00"/>
      <color rgb="FF000000"/>
      <color rgb="FFDDEE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P1299"/>
  <sheetViews>
    <sheetView showZeros="0" tabSelected="1" view="pageBreakPreview" zoomScale="110" zoomScaleNormal="110" zoomScaleSheetLayoutView="110" workbookViewId="0">
      <selection sqref="A1:F1"/>
    </sheetView>
  </sheetViews>
  <sheetFormatPr defaultColWidth="9.140625" defaultRowHeight="12.75"/>
  <cols>
    <col min="1" max="1" width="6.85546875" style="232" customWidth="1"/>
    <col min="2" max="2" width="33" style="59" customWidth="1"/>
    <col min="3" max="3" width="6.28515625" style="59" customWidth="1"/>
    <col min="4" max="4" width="11.42578125" style="185" customWidth="1"/>
    <col min="5" max="5" width="13.28515625" style="217" customWidth="1"/>
    <col min="6" max="6" width="17.42578125" style="217" customWidth="1"/>
    <col min="7" max="7" width="14.7109375" style="59" customWidth="1"/>
    <col min="8" max="8" width="15.85546875" style="137" customWidth="1"/>
    <col min="9" max="9" width="60.42578125" style="54" customWidth="1"/>
    <col min="10" max="10" width="9.140625" style="137"/>
    <col min="11" max="16384" width="9.140625" style="59"/>
  </cols>
  <sheetData>
    <row r="1" spans="1:10" s="1" customFormat="1" ht="15.75" customHeight="1">
      <c r="A1" s="590" t="s">
        <v>485</v>
      </c>
      <c r="B1" s="590"/>
      <c r="C1" s="590"/>
      <c r="D1" s="590"/>
      <c r="E1" s="590"/>
      <c r="F1" s="590"/>
      <c r="H1" s="13"/>
      <c r="I1" s="14"/>
      <c r="J1" s="13"/>
    </row>
    <row r="2" spans="1:10" s="1" customFormat="1" ht="15" customHeight="1">
      <c r="A2" s="591" t="s">
        <v>486</v>
      </c>
      <c r="B2" s="591"/>
      <c r="C2" s="591"/>
      <c r="D2" s="591"/>
      <c r="E2" s="591"/>
      <c r="F2" s="591"/>
      <c r="H2" s="13"/>
      <c r="I2" s="14"/>
      <c r="J2" s="13"/>
    </row>
    <row r="3" spans="1:10" s="1" customFormat="1" ht="12.75" customHeight="1">
      <c r="A3" s="378"/>
      <c r="B3" s="378"/>
      <c r="C3" s="378"/>
      <c r="D3" s="378"/>
      <c r="E3" s="378"/>
      <c r="F3" s="378"/>
      <c r="H3" s="13"/>
      <c r="I3" s="14"/>
      <c r="J3" s="13"/>
    </row>
    <row r="4" spans="1:10" s="1" customFormat="1" ht="20.25" customHeight="1">
      <c r="A4" s="379" t="s">
        <v>487</v>
      </c>
      <c r="B4" s="592" t="s">
        <v>450</v>
      </c>
      <c r="C4" s="592"/>
      <c r="D4" s="592"/>
      <c r="E4" s="592"/>
      <c r="F4" s="592"/>
      <c r="H4" s="13"/>
      <c r="I4" s="14"/>
      <c r="J4" s="13"/>
    </row>
    <row r="5" spans="1:10" ht="7.5" customHeight="1" thickBot="1">
      <c r="A5" s="593"/>
      <c r="B5" s="593"/>
      <c r="C5" s="593"/>
      <c r="D5" s="593"/>
      <c r="E5" s="593"/>
      <c r="F5" s="593"/>
      <c r="J5" s="138"/>
    </row>
    <row r="6" spans="1:10" ht="26.25" customHeight="1" thickTop="1" thickBot="1">
      <c r="A6" s="598" t="s">
        <v>10</v>
      </c>
      <c r="B6" s="600" t="s">
        <v>14</v>
      </c>
      <c r="C6" s="600" t="s">
        <v>18</v>
      </c>
      <c r="D6" s="139" t="s">
        <v>11</v>
      </c>
      <c r="E6" s="383" t="s">
        <v>513</v>
      </c>
      <c r="F6" s="384" t="s">
        <v>514</v>
      </c>
      <c r="J6" s="140"/>
    </row>
    <row r="7" spans="1:10" ht="14.25" thickTop="1" thickBot="1">
      <c r="A7" s="599"/>
      <c r="B7" s="602"/>
      <c r="C7" s="601"/>
      <c r="D7" s="141" t="s">
        <v>15</v>
      </c>
      <c r="E7" s="142" t="s">
        <v>16</v>
      </c>
      <c r="F7" s="143" t="s">
        <v>17</v>
      </c>
      <c r="J7" s="138"/>
    </row>
    <row r="8" spans="1:10" ht="15" customHeight="1" thickTop="1" thickBot="1">
      <c r="A8" s="97" t="s">
        <v>6</v>
      </c>
      <c r="B8" s="594" t="s">
        <v>2</v>
      </c>
      <c r="C8" s="595"/>
      <c r="D8" s="595"/>
      <c r="E8" s="595"/>
      <c r="F8" s="596"/>
      <c r="J8" s="138"/>
    </row>
    <row r="9" spans="1:10" ht="13.5" thickTop="1">
      <c r="A9" s="116"/>
      <c r="B9" s="144"/>
      <c r="C9" s="144"/>
      <c r="D9" s="145"/>
      <c r="E9" s="463"/>
      <c r="F9" s="89"/>
      <c r="J9" s="138"/>
    </row>
    <row r="10" spans="1:10">
      <c r="A10" s="116"/>
      <c r="B10" s="75" t="s">
        <v>26</v>
      </c>
      <c r="C10" s="144"/>
      <c r="D10" s="145"/>
      <c r="E10" s="463"/>
      <c r="F10" s="89"/>
      <c r="J10" s="138"/>
    </row>
    <row r="11" spans="1:10" ht="63.75">
      <c r="A11" s="116"/>
      <c r="B11" s="146" t="s">
        <v>64</v>
      </c>
      <c r="C11" s="144"/>
      <c r="D11" s="145"/>
      <c r="E11" s="463"/>
      <c r="F11" s="89"/>
      <c r="J11" s="138"/>
    </row>
    <row r="12" spans="1:10" ht="38.25">
      <c r="A12" s="116"/>
      <c r="B12" s="147" t="s">
        <v>70</v>
      </c>
      <c r="C12" s="144"/>
      <c r="D12" s="145"/>
      <c r="E12" s="463"/>
      <c r="F12" s="89"/>
      <c r="J12" s="138"/>
    </row>
    <row r="13" spans="1:10" ht="51">
      <c r="A13" s="116"/>
      <c r="B13" s="146" t="s">
        <v>69</v>
      </c>
      <c r="C13" s="144"/>
      <c r="D13" s="145"/>
      <c r="E13" s="463"/>
      <c r="F13" s="89"/>
      <c r="J13" s="138"/>
    </row>
    <row r="14" spans="1:10" ht="76.5">
      <c r="A14" s="116"/>
      <c r="B14" s="147" t="s">
        <v>89</v>
      </c>
      <c r="C14" s="144"/>
      <c r="D14" s="145"/>
      <c r="E14" s="463"/>
      <c r="F14" s="89"/>
      <c r="J14" s="138"/>
    </row>
    <row r="15" spans="1:10">
      <c r="A15" s="116"/>
      <c r="B15" s="147"/>
      <c r="C15" s="144"/>
      <c r="D15" s="145"/>
      <c r="E15" s="463"/>
      <c r="F15" s="89"/>
      <c r="J15" s="138"/>
    </row>
    <row r="16" spans="1:10" ht="63.75">
      <c r="A16" s="101" t="s">
        <v>28</v>
      </c>
      <c r="B16" s="49" t="s">
        <v>65</v>
      </c>
      <c r="C16" s="148"/>
      <c r="D16" s="149"/>
      <c r="E16" s="464"/>
      <c r="F16" s="87"/>
      <c r="J16" s="138"/>
    </row>
    <row r="17" spans="1:10" ht="38.25">
      <c r="A17" s="101"/>
      <c r="B17" s="49" t="s">
        <v>66</v>
      </c>
      <c r="C17" s="48" t="s">
        <v>12</v>
      </c>
      <c r="D17" s="150">
        <v>250</v>
      </c>
      <c r="E17" s="652"/>
      <c r="F17" s="87">
        <f>+D17*E17</f>
        <v>0</v>
      </c>
      <c r="J17" s="138"/>
    </row>
    <row r="18" spans="1:10">
      <c r="A18" s="116"/>
      <c r="B18" s="138"/>
      <c r="C18" s="148"/>
      <c r="D18" s="149"/>
      <c r="E18" s="464"/>
      <c r="F18" s="87"/>
      <c r="J18" s="138"/>
    </row>
    <row r="19" spans="1:10" ht="63.75">
      <c r="A19" s="101" t="s">
        <v>30</v>
      </c>
      <c r="B19" s="49" t="s">
        <v>75</v>
      </c>
      <c r="C19" s="148"/>
      <c r="D19" s="149"/>
      <c r="E19" s="464"/>
      <c r="F19" s="87"/>
      <c r="J19" s="138"/>
    </row>
    <row r="20" spans="1:10" ht="63.75">
      <c r="A20" s="101"/>
      <c r="B20" s="49" t="s">
        <v>410</v>
      </c>
      <c r="C20" s="148"/>
      <c r="D20" s="149"/>
      <c r="E20" s="464"/>
      <c r="F20" s="87"/>
      <c r="J20" s="138"/>
    </row>
    <row r="21" spans="1:10" ht="51">
      <c r="A21" s="116"/>
      <c r="B21" s="49" t="s">
        <v>67</v>
      </c>
      <c r="C21" s="148"/>
      <c r="D21" s="149"/>
      <c r="E21" s="464"/>
      <c r="F21" s="87"/>
      <c r="J21" s="138"/>
    </row>
    <row r="22" spans="1:10" ht="51">
      <c r="A22" s="116"/>
      <c r="B22" s="49" t="s">
        <v>413</v>
      </c>
      <c r="C22" s="148"/>
      <c r="D22" s="149"/>
      <c r="E22" s="464"/>
      <c r="F22" s="87"/>
      <c r="J22" s="138"/>
    </row>
    <row r="23" spans="1:10">
      <c r="A23" s="116"/>
      <c r="B23" s="138"/>
      <c r="C23" s="148"/>
      <c r="D23" s="149"/>
      <c r="E23" s="464"/>
      <c r="F23" s="87"/>
      <c r="J23" s="138"/>
    </row>
    <row r="24" spans="1:10" ht="13.5" thickBot="1">
      <c r="A24" s="456"/>
      <c r="B24" s="236" t="s">
        <v>68</v>
      </c>
      <c r="C24" s="237" t="s">
        <v>19</v>
      </c>
      <c r="D24" s="238">
        <f>2.25*(2.3+1.6)</f>
        <v>8.7750000000000004</v>
      </c>
      <c r="E24" s="465"/>
      <c r="F24" s="178">
        <f>+D24*E24</f>
        <v>0</v>
      </c>
      <c r="J24" s="138"/>
    </row>
    <row r="25" spans="1:10" ht="13.5" thickTop="1">
      <c r="A25" s="116"/>
      <c r="B25" s="138"/>
      <c r="C25" s="148"/>
      <c r="D25" s="149"/>
      <c r="E25" s="464"/>
      <c r="F25" s="87"/>
      <c r="J25" s="138"/>
    </row>
    <row r="26" spans="1:10" ht="51">
      <c r="A26" s="101" t="s">
        <v>29</v>
      </c>
      <c r="B26" s="49" t="s">
        <v>71</v>
      </c>
      <c r="C26" s="148"/>
      <c r="D26" s="149"/>
      <c r="E26" s="464"/>
      <c r="F26" s="87"/>
      <c r="J26" s="138"/>
    </row>
    <row r="27" spans="1:10" ht="51">
      <c r="A27" s="101"/>
      <c r="B27" s="49" t="s">
        <v>203</v>
      </c>
      <c r="C27" s="148"/>
      <c r="D27" s="149"/>
      <c r="E27" s="464"/>
      <c r="F27" s="87"/>
      <c r="J27" s="138"/>
    </row>
    <row r="28" spans="1:10" ht="63.75">
      <c r="A28" s="116"/>
      <c r="B28" s="49" t="s">
        <v>204</v>
      </c>
      <c r="C28" s="148"/>
      <c r="D28" s="149"/>
      <c r="E28" s="464"/>
      <c r="F28" s="87"/>
      <c r="J28" s="138"/>
    </row>
    <row r="29" spans="1:10" ht="38.25">
      <c r="A29" s="116"/>
      <c r="B29" s="49" t="s">
        <v>411</v>
      </c>
      <c r="C29" s="148"/>
      <c r="D29" s="149"/>
      <c r="E29" s="464"/>
      <c r="F29" s="87"/>
      <c r="J29" s="138"/>
    </row>
    <row r="30" spans="1:10">
      <c r="A30" s="116"/>
      <c r="B30" s="49"/>
      <c r="C30" s="144"/>
      <c r="D30" s="145"/>
      <c r="E30" s="463"/>
      <c r="F30" s="89"/>
      <c r="J30" s="138"/>
    </row>
    <row r="31" spans="1:10">
      <c r="A31" s="116"/>
      <c r="B31" s="125" t="s">
        <v>103</v>
      </c>
      <c r="C31" s="48" t="s">
        <v>19</v>
      </c>
      <c r="D31" s="127">
        <f>3.1*6</f>
        <v>18.600000000000001</v>
      </c>
      <c r="E31" s="464"/>
      <c r="F31" s="87">
        <f>+D31*E31</f>
        <v>0</v>
      </c>
      <c r="J31" s="138"/>
    </row>
    <row r="32" spans="1:10">
      <c r="A32" s="116"/>
      <c r="B32" s="138"/>
      <c r="C32" s="148"/>
      <c r="D32" s="149"/>
      <c r="E32" s="464"/>
      <c r="F32" s="87"/>
      <c r="J32" s="138"/>
    </row>
    <row r="33" spans="1:10" ht="51">
      <c r="A33" s="101" t="s">
        <v>31</v>
      </c>
      <c r="B33" s="49" t="s">
        <v>412</v>
      </c>
      <c r="C33" s="148"/>
      <c r="D33" s="149"/>
      <c r="E33" s="464"/>
      <c r="F33" s="87"/>
      <c r="J33" s="138"/>
    </row>
    <row r="34" spans="1:10" ht="63.75">
      <c r="A34" s="116"/>
      <c r="B34" s="49" t="s">
        <v>73</v>
      </c>
      <c r="C34" s="148"/>
      <c r="D34" s="149"/>
      <c r="E34" s="464"/>
      <c r="F34" s="87"/>
      <c r="J34" s="138"/>
    </row>
    <row r="35" spans="1:10" ht="25.5">
      <c r="A35" s="116"/>
      <c r="B35" s="50" t="s">
        <v>205</v>
      </c>
      <c r="C35" s="148"/>
      <c r="D35" s="149"/>
      <c r="E35" s="464"/>
      <c r="F35" s="87"/>
      <c r="J35" s="138"/>
    </row>
    <row r="36" spans="1:10">
      <c r="A36" s="116"/>
      <c r="B36" s="138"/>
      <c r="C36" s="148"/>
      <c r="D36" s="149"/>
      <c r="E36" s="464"/>
      <c r="F36" s="87"/>
      <c r="J36" s="138"/>
    </row>
    <row r="37" spans="1:10">
      <c r="A37" s="116"/>
      <c r="B37" s="125" t="s">
        <v>74</v>
      </c>
      <c r="C37" s="48" t="s">
        <v>19</v>
      </c>
      <c r="D37" s="151">
        <f>2.8*2</f>
        <v>5.6</v>
      </c>
      <c r="E37" s="466"/>
      <c r="F37" s="89">
        <f>+D37*E37</f>
        <v>0</v>
      </c>
      <c r="J37" s="138"/>
    </row>
    <row r="38" spans="1:10">
      <c r="A38" s="116"/>
      <c r="B38" s="138"/>
      <c r="C38" s="148"/>
      <c r="D38" s="149"/>
      <c r="E38" s="464"/>
      <c r="F38" s="87"/>
      <c r="J38" s="138"/>
    </row>
    <row r="39" spans="1:10" ht="38.25">
      <c r="A39" s="101" t="s">
        <v>32</v>
      </c>
      <c r="B39" s="50" t="s">
        <v>113</v>
      </c>
      <c r="C39" s="148"/>
      <c r="D39" s="149"/>
      <c r="E39" s="464"/>
      <c r="F39" s="87"/>
      <c r="J39" s="138"/>
    </row>
    <row r="40" spans="1:10" ht="51">
      <c r="A40" s="116"/>
      <c r="B40" s="50" t="s">
        <v>104</v>
      </c>
      <c r="C40" s="148"/>
      <c r="D40" s="149"/>
      <c r="E40" s="464"/>
      <c r="F40" s="87"/>
      <c r="J40" s="138"/>
    </row>
    <row r="41" spans="1:10" ht="26.25" thickBot="1">
      <c r="A41" s="456"/>
      <c r="B41" s="240" t="s">
        <v>98</v>
      </c>
      <c r="C41" s="237" t="s">
        <v>49</v>
      </c>
      <c r="D41" s="239">
        <v>1</v>
      </c>
      <c r="E41" s="465"/>
      <c r="F41" s="178">
        <f>+D41*E41</f>
        <v>0</v>
      </c>
      <c r="J41" s="138"/>
    </row>
    <row r="42" spans="1:10" ht="13.5" thickTop="1">
      <c r="A42" s="116"/>
      <c r="B42" s="138"/>
      <c r="C42" s="148"/>
      <c r="D42" s="149"/>
      <c r="E42" s="464"/>
      <c r="F42" s="87"/>
      <c r="J42" s="138"/>
    </row>
    <row r="43" spans="1:10" ht="25.5">
      <c r="A43" s="101" t="s">
        <v>33</v>
      </c>
      <c r="B43" s="153" t="s">
        <v>129</v>
      </c>
      <c r="C43" s="148"/>
      <c r="D43" s="149"/>
      <c r="E43" s="464"/>
      <c r="F43" s="87"/>
      <c r="J43" s="138"/>
    </row>
    <row r="44" spans="1:10" ht="51">
      <c r="A44" s="116"/>
      <c r="B44" s="49" t="s">
        <v>67</v>
      </c>
      <c r="C44" s="148"/>
      <c r="D44" s="149"/>
      <c r="E44" s="464"/>
      <c r="F44" s="87"/>
      <c r="J44" s="138"/>
    </row>
    <row r="45" spans="1:10" ht="38.25">
      <c r="A45" s="116"/>
      <c r="B45" s="49" t="s">
        <v>414</v>
      </c>
      <c r="C45" s="148"/>
      <c r="D45" s="149"/>
      <c r="E45" s="464"/>
      <c r="F45" s="87"/>
      <c r="J45" s="138"/>
    </row>
    <row r="46" spans="1:10">
      <c r="A46" s="116"/>
      <c r="B46" s="138"/>
      <c r="C46" s="148"/>
      <c r="D46" s="149"/>
      <c r="E46" s="464"/>
      <c r="F46" s="87"/>
    </row>
    <row r="47" spans="1:10" ht="38.25">
      <c r="A47" s="116"/>
      <c r="B47" s="52" t="s">
        <v>105</v>
      </c>
      <c r="C47" s="48" t="s">
        <v>49</v>
      </c>
      <c r="D47" s="52">
        <f>10.4+71.65+23.96+9.68+9.08+2.4+35.5+35.5+8.4+20.62+14.9+17.5+20.64+12.65+9.4+3.7*3</f>
        <v>313.38</v>
      </c>
      <c r="E47" s="464"/>
      <c r="F47" s="89">
        <f>+D47*E47</f>
        <v>0</v>
      </c>
    </row>
    <row r="48" spans="1:10">
      <c r="A48" s="116"/>
      <c r="B48" s="138"/>
      <c r="C48" s="148"/>
      <c r="D48" s="149"/>
      <c r="E48" s="464"/>
      <c r="F48" s="87"/>
    </row>
    <row r="49" spans="1:10" ht="38.25">
      <c r="A49" s="101" t="s">
        <v>34</v>
      </c>
      <c r="B49" s="49" t="s">
        <v>72</v>
      </c>
      <c r="C49" s="148"/>
      <c r="D49" s="149"/>
      <c r="E49" s="464"/>
      <c r="F49" s="87"/>
    </row>
    <row r="50" spans="1:10" ht="51">
      <c r="A50" s="116"/>
      <c r="B50" s="49" t="s">
        <v>67</v>
      </c>
      <c r="C50" s="148"/>
      <c r="D50" s="149"/>
      <c r="E50" s="464"/>
      <c r="F50" s="87"/>
      <c r="J50" s="138"/>
    </row>
    <row r="51" spans="1:10" ht="38.25">
      <c r="A51" s="116"/>
      <c r="B51" s="49" t="s">
        <v>415</v>
      </c>
      <c r="C51" s="48"/>
      <c r="D51" s="149"/>
      <c r="E51" s="464"/>
      <c r="F51" s="87"/>
      <c r="G51" s="154"/>
      <c r="H51" s="155"/>
      <c r="I51" s="156"/>
      <c r="J51" s="138"/>
    </row>
    <row r="52" spans="1:10">
      <c r="A52" s="116"/>
      <c r="B52" s="49"/>
      <c r="C52" s="48"/>
      <c r="D52" s="149"/>
      <c r="E52" s="464"/>
      <c r="F52" s="87"/>
      <c r="J52" s="138"/>
    </row>
    <row r="53" spans="1:10" ht="25.5">
      <c r="A53" s="116"/>
      <c r="B53" s="52" t="s">
        <v>206</v>
      </c>
      <c r="C53" s="48" t="s">
        <v>49</v>
      </c>
      <c r="D53" s="53">
        <f>17.3+11.05*7+22.6+17.3+5.4+23.75+13.4+24.8+22.65*2+26.3+2+22.5</f>
        <v>298.00000000000006</v>
      </c>
      <c r="E53" s="464"/>
      <c r="F53" s="89">
        <f>+D53*E53</f>
        <v>0</v>
      </c>
      <c r="J53" s="138"/>
    </row>
    <row r="54" spans="1:10">
      <c r="A54" s="116"/>
      <c r="B54" s="138"/>
      <c r="C54" s="148"/>
      <c r="D54" s="149"/>
      <c r="E54" s="464"/>
      <c r="F54" s="87"/>
      <c r="J54" s="138"/>
    </row>
    <row r="55" spans="1:10" ht="89.25">
      <c r="A55" s="101" t="s">
        <v>78</v>
      </c>
      <c r="B55" s="234" t="s">
        <v>416</v>
      </c>
      <c r="C55" s="148"/>
      <c r="D55" s="149"/>
      <c r="E55" s="464"/>
      <c r="F55" s="87"/>
      <c r="J55" s="138"/>
    </row>
    <row r="56" spans="1:10" ht="63.75">
      <c r="A56" s="116"/>
      <c r="B56" s="49" t="s">
        <v>106</v>
      </c>
      <c r="C56" s="148"/>
      <c r="D56" s="149"/>
      <c r="E56" s="464"/>
      <c r="F56" s="87"/>
      <c r="J56" s="138"/>
    </row>
    <row r="57" spans="1:10" ht="38.25">
      <c r="A57" s="116"/>
      <c r="B57" s="49" t="s">
        <v>77</v>
      </c>
      <c r="C57" s="148"/>
      <c r="D57" s="149"/>
      <c r="E57" s="464"/>
      <c r="F57" s="87"/>
      <c r="J57" s="138"/>
    </row>
    <row r="58" spans="1:10" ht="51">
      <c r="A58" s="116"/>
      <c r="B58" s="49" t="s">
        <v>67</v>
      </c>
      <c r="C58" s="148"/>
      <c r="D58" s="149"/>
      <c r="E58" s="464"/>
      <c r="F58" s="87"/>
      <c r="J58" s="138"/>
    </row>
    <row r="59" spans="1:10" ht="26.25" thickBot="1">
      <c r="A59" s="456"/>
      <c r="B59" s="241" t="s">
        <v>81</v>
      </c>
      <c r="C59" s="242"/>
      <c r="D59" s="243"/>
      <c r="E59" s="465"/>
      <c r="F59" s="178"/>
      <c r="J59" s="138"/>
    </row>
    <row r="60" spans="1:10" ht="13.5" thickTop="1">
      <c r="A60" s="116"/>
      <c r="B60" s="138"/>
      <c r="C60" s="148"/>
      <c r="D60" s="149"/>
      <c r="E60" s="464"/>
      <c r="F60" s="87"/>
      <c r="J60" s="138"/>
    </row>
    <row r="61" spans="1:10" ht="165.75">
      <c r="A61" s="116"/>
      <c r="B61" s="52" t="s">
        <v>430</v>
      </c>
      <c r="C61" s="48" t="s">
        <v>49</v>
      </c>
      <c r="D61" s="127">
        <f>0.4*(8.12*11+15.82*2+9.82*4+5.5*10+6*4+4.46*49+4.5*3+9.96*4+11.06*8+8.12*3+7.3*2+6*6+1.86+5.82+6.64*3+5.4*56+6.1*3+6.88*3+9.58*9+5.5*6+6*33+5.22*10+4.6*7+2*(1.4*10+1.2*10+1.15*37+1.6*37+1.35*41+1.55*41+1.4*111+0.85*111+1.4*67+1.3*67+1.4*43+1.9*43+1.4*38+1.5*38+0.94*2+0.75*2+0.55*2+1.4+2.5+1.4+1.5+1.15*2+1.2*2+1.35*14+1.55*14+1.4*3+1.5*3+1.3*25+1.2*25+1.4*17+0.9*17+1.3*8+0.96*8+1.35*6+1.55*6+1.4*3+2.7*3+1.4*11+0.85*11+1.4*6+1.6*6))</f>
        <v>1527.4960000000001</v>
      </c>
      <c r="E61" s="464"/>
      <c r="F61" s="89">
        <f>+D61*E61</f>
        <v>0</v>
      </c>
      <c r="I61" s="52"/>
      <c r="J61" s="138"/>
    </row>
    <row r="62" spans="1:10">
      <c r="A62" s="116"/>
      <c r="B62" s="138"/>
      <c r="C62" s="148"/>
      <c r="D62" s="149"/>
      <c r="E62" s="464"/>
      <c r="F62" s="87"/>
      <c r="J62" s="138"/>
    </row>
    <row r="63" spans="1:10" ht="38.25">
      <c r="A63" s="101" t="s">
        <v>45</v>
      </c>
      <c r="B63" s="49" t="s">
        <v>76</v>
      </c>
      <c r="C63" s="148"/>
      <c r="D63" s="149"/>
      <c r="E63" s="464"/>
      <c r="F63" s="87"/>
      <c r="J63" s="138"/>
    </row>
    <row r="64" spans="1:10" ht="102">
      <c r="A64" s="116"/>
      <c r="B64" s="49" t="s">
        <v>417</v>
      </c>
      <c r="C64" s="148"/>
      <c r="D64" s="149"/>
      <c r="E64" s="464"/>
      <c r="F64" s="87"/>
      <c r="J64" s="138"/>
    </row>
    <row r="65" spans="1:10" ht="53.25" customHeight="1">
      <c r="A65" s="116"/>
      <c r="B65" s="49" t="s">
        <v>236</v>
      </c>
      <c r="C65" s="148"/>
      <c r="D65" s="149"/>
      <c r="E65" s="464"/>
      <c r="F65" s="87"/>
      <c r="J65" s="138"/>
    </row>
    <row r="66" spans="1:10" ht="51">
      <c r="A66" s="116"/>
      <c r="B66" s="49" t="s">
        <v>88</v>
      </c>
      <c r="C66" s="148"/>
      <c r="D66" s="149"/>
      <c r="E66" s="464"/>
      <c r="F66" s="87"/>
      <c r="J66" s="138"/>
    </row>
    <row r="67" spans="1:10" ht="51">
      <c r="A67" s="116"/>
      <c r="B67" s="49" t="s">
        <v>67</v>
      </c>
      <c r="C67" s="148"/>
      <c r="D67" s="149"/>
      <c r="E67" s="464"/>
      <c r="F67" s="87"/>
      <c r="J67" s="138"/>
    </row>
    <row r="68" spans="1:10" ht="25.5">
      <c r="A68" s="116"/>
      <c r="B68" s="49" t="s">
        <v>82</v>
      </c>
      <c r="C68" s="48"/>
      <c r="D68" s="149"/>
      <c r="E68" s="464"/>
      <c r="F68" s="87"/>
      <c r="J68" s="138"/>
    </row>
    <row r="69" spans="1:10">
      <c r="A69" s="116"/>
      <c r="B69" s="49"/>
      <c r="C69" s="148"/>
      <c r="D69" s="149"/>
      <c r="E69" s="464"/>
      <c r="F69" s="87"/>
      <c r="J69" s="138"/>
    </row>
    <row r="70" spans="1:10" ht="90" thickBot="1">
      <c r="A70" s="456"/>
      <c r="B70" s="244" t="s">
        <v>207</v>
      </c>
      <c r="C70" s="237" t="s">
        <v>19</v>
      </c>
      <c r="D70" s="245">
        <f>0.3*(7.81+7.2+2*0.52+14.58+0.73+1.72+7.74+26.82+7.74+2.53+4.5+3*0.8+6.55+0.32+3*0.4+6.6+3.98+46.53+9.58+36.5+2*0.8+2*1.88+5*0.5*1.52+0.93*0.5*8+13.88+55.42-6*1.25+2.98+25.2*0.45+21.78*1.66+12.9*0.78+8.09*1.25+8.09*0.43)</f>
        <v>103.46340000000001</v>
      </c>
      <c r="E70" s="465"/>
      <c r="F70" s="178">
        <f>+D70*E70</f>
        <v>0</v>
      </c>
      <c r="J70" s="138"/>
    </row>
    <row r="71" spans="1:10" ht="13.5" thickTop="1">
      <c r="A71" s="116"/>
      <c r="B71" s="138"/>
      <c r="C71" s="148"/>
      <c r="D71" s="149"/>
      <c r="E71" s="464"/>
      <c r="F71" s="87"/>
      <c r="J71" s="138"/>
    </row>
    <row r="72" spans="1:10" ht="25.5">
      <c r="A72" s="101" t="s">
        <v>79</v>
      </c>
      <c r="B72" s="49" t="s">
        <v>110</v>
      </c>
      <c r="C72" s="148"/>
      <c r="D72" s="149"/>
      <c r="E72" s="464"/>
      <c r="F72" s="87"/>
      <c r="J72" s="138"/>
    </row>
    <row r="73" spans="1:10" ht="51">
      <c r="A73" s="116"/>
      <c r="B73" s="49" t="s">
        <v>111</v>
      </c>
      <c r="C73" s="148"/>
      <c r="D73" s="149"/>
      <c r="E73" s="464"/>
      <c r="F73" s="87"/>
      <c r="J73" s="138"/>
    </row>
    <row r="74" spans="1:10" ht="25.5">
      <c r="A74" s="116"/>
      <c r="B74" s="49" t="s">
        <v>112</v>
      </c>
      <c r="C74" s="48"/>
      <c r="D74" s="149"/>
      <c r="E74" s="464"/>
      <c r="F74" s="87"/>
    </row>
    <row r="75" spans="1:10">
      <c r="A75" s="116"/>
      <c r="B75" s="49"/>
      <c r="C75" s="48"/>
      <c r="D75" s="149"/>
      <c r="E75" s="464"/>
      <c r="F75" s="87"/>
    </row>
    <row r="76" spans="1:10">
      <c r="A76" s="116"/>
      <c r="B76" s="49" t="s">
        <v>122</v>
      </c>
      <c r="C76" s="48" t="s">
        <v>12</v>
      </c>
      <c r="D76" s="150">
        <v>2</v>
      </c>
      <c r="E76" s="464"/>
      <c r="F76" s="87">
        <f>+D76*E76</f>
        <v>0</v>
      </c>
    </row>
    <row r="77" spans="1:10">
      <c r="A77" s="116"/>
      <c r="B77" s="49" t="s">
        <v>123</v>
      </c>
      <c r="C77" s="48" t="s">
        <v>12</v>
      </c>
      <c r="D77" s="150">
        <v>2</v>
      </c>
      <c r="E77" s="464"/>
      <c r="F77" s="87">
        <f>+D77*E77</f>
        <v>0</v>
      </c>
      <c r="J77" s="138"/>
    </row>
    <row r="78" spans="1:10">
      <c r="A78" s="116"/>
      <c r="B78" s="49"/>
      <c r="C78" s="48"/>
      <c r="D78" s="150"/>
      <c r="E78" s="464"/>
      <c r="F78" s="87"/>
      <c r="J78" s="138"/>
    </row>
    <row r="79" spans="1:10" ht="51">
      <c r="A79" s="101" t="s">
        <v>80</v>
      </c>
      <c r="B79" s="49" t="s">
        <v>114</v>
      </c>
      <c r="C79" s="148"/>
      <c r="D79" s="149"/>
      <c r="E79" s="464"/>
      <c r="F79" s="87"/>
      <c r="J79" s="138"/>
    </row>
    <row r="80" spans="1:10" ht="38.25">
      <c r="A80" s="116"/>
      <c r="B80" s="49" t="s">
        <v>115</v>
      </c>
      <c r="C80" s="148"/>
      <c r="D80" s="149"/>
      <c r="E80" s="464"/>
      <c r="F80" s="87"/>
      <c r="J80" s="138"/>
    </row>
    <row r="81" spans="1:10">
      <c r="A81" s="116"/>
      <c r="B81" s="49" t="s">
        <v>22</v>
      </c>
      <c r="C81" s="48"/>
      <c r="D81" s="86"/>
      <c r="E81" s="464"/>
      <c r="F81" s="87"/>
      <c r="J81" s="138"/>
    </row>
    <row r="82" spans="1:10">
      <c r="A82" s="116"/>
      <c r="B82" s="49"/>
      <c r="C82" s="48"/>
      <c r="D82" s="86"/>
      <c r="E82" s="464"/>
      <c r="F82" s="87"/>
      <c r="J82" s="138"/>
    </row>
    <row r="83" spans="1:10">
      <c r="A83" s="116"/>
      <c r="B83" s="49" t="s">
        <v>116</v>
      </c>
      <c r="C83" s="48"/>
      <c r="D83" s="86"/>
      <c r="E83" s="464"/>
      <c r="F83" s="87"/>
      <c r="J83" s="138"/>
    </row>
    <row r="84" spans="1:10">
      <c r="A84" s="116"/>
      <c r="B84" s="125" t="s">
        <v>117</v>
      </c>
      <c r="C84" s="48" t="s">
        <v>19</v>
      </c>
      <c r="D84" s="151">
        <f>2.85*3.2+2.45*3.9+4.75*5.9</f>
        <v>46.7</v>
      </c>
      <c r="E84" s="464"/>
      <c r="F84" s="87">
        <f>+D84*E84</f>
        <v>0</v>
      </c>
      <c r="J84" s="138"/>
    </row>
    <row r="85" spans="1:10">
      <c r="A85" s="116"/>
      <c r="B85" s="49" t="s">
        <v>118</v>
      </c>
      <c r="C85" s="148"/>
      <c r="D85" s="149"/>
      <c r="E85" s="464"/>
      <c r="F85" s="87"/>
      <c r="I85" s="59"/>
      <c r="J85" s="138"/>
    </row>
    <row r="86" spans="1:10">
      <c r="A86" s="116"/>
      <c r="B86" s="125" t="s">
        <v>119</v>
      </c>
      <c r="C86" s="48" t="s">
        <v>19</v>
      </c>
      <c r="D86" s="125">
        <f>3.7*3.1</f>
        <v>11.47</v>
      </c>
      <c r="E86" s="464"/>
      <c r="F86" s="87">
        <f>+D86*E86</f>
        <v>0</v>
      </c>
      <c r="I86" s="59"/>
      <c r="J86" s="138"/>
    </row>
    <row r="87" spans="1:10">
      <c r="A87" s="116"/>
      <c r="B87" s="49" t="s">
        <v>120</v>
      </c>
      <c r="C87" s="148"/>
      <c r="D87" s="149"/>
      <c r="E87" s="464"/>
      <c r="F87" s="87"/>
      <c r="I87" s="59"/>
      <c r="J87" s="138"/>
    </row>
    <row r="88" spans="1:10">
      <c r="A88" s="116"/>
      <c r="B88" s="125" t="s">
        <v>121</v>
      </c>
      <c r="C88" s="48" t="s">
        <v>19</v>
      </c>
      <c r="D88" s="125">
        <f>4.75*15.8</f>
        <v>75.05</v>
      </c>
      <c r="E88" s="464"/>
      <c r="F88" s="87">
        <f>+D88*E88</f>
        <v>0</v>
      </c>
      <c r="I88" s="59"/>
      <c r="J88" s="138"/>
    </row>
    <row r="89" spans="1:10">
      <c r="A89" s="116"/>
      <c r="B89" s="138"/>
      <c r="C89" s="148"/>
      <c r="D89" s="149"/>
      <c r="E89" s="464"/>
      <c r="F89" s="87"/>
      <c r="I89" s="59"/>
      <c r="J89" s="138"/>
    </row>
    <row r="90" spans="1:10" ht="38.25">
      <c r="A90" s="101" t="s">
        <v>83</v>
      </c>
      <c r="B90" s="50" t="s">
        <v>124</v>
      </c>
      <c r="C90" s="148"/>
      <c r="D90" s="149"/>
      <c r="E90" s="464"/>
      <c r="F90" s="87"/>
      <c r="I90" s="59"/>
      <c r="J90" s="138"/>
    </row>
    <row r="91" spans="1:10" ht="63.75">
      <c r="A91" s="116"/>
      <c r="B91" s="50" t="s">
        <v>91</v>
      </c>
      <c r="C91" s="148"/>
      <c r="D91" s="149"/>
      <c r="E91" s="464"/>
      <c r="F91" s="87"/>
      <c r="I91" s="59"/>
      <c r="J91" s="138"/>
    </row>
    <row r="92" spans="1:10" ht="25.5">
      <c r="A92" s="116"/>
      <c r="B92" s="50" t="s">
        <v>92</v>
      </c>
      <c r="C92" s="148"/>
      <c r="D92" s="149"/>
      <c r="E92" s="464"/>
      <c r="F92" s="87"/>
      <c r="J92" s="138"/>
    </row>
    <row r="93" spans="1:10">
      <c r="A93" s="116"/>
      <c r="B93" s="50"/>
      <c r="C93" s="148"/>
      <c r="D93" s="149"/>
      <c r="E93" s="464"/>
      <c r="F93" s="87"/>
      <c r="J93" s="138"/>
    </row>
    <row r="94" spans="1:10">
      <c r="A94" s="116"/>
      <c r="B94" s="50" t="s">
        <v>93</v>
      </c>
      <c r="C94" s="48" t="s">
        <v>12</v>
      </c>
      <c r="D94" s="150">
        <v>1</v>
      </c>
      <c r="E94" s="464"/>
      <c r="F94" s="87">
        <f>+D94*E94</f>
        <v>0</v>
      </c>
      <c r="J94" s="138"/>
    </row>
    <row r="95" spans="1:10" ht="13.5" thickBot="1">
      <c r="A95" s="456"/>
      <c r="B95" s="240" t="s">
        <v>94</v>
      </c>
      <c r="C95" s="237" t="s">
        <v>12</v>
      </c>
      <c r="D95" s="246">
        <v>1</v>
      </c>
      <c r="E95" s="465"/>
      <c r="F95" s="178">
        <f>+D95*E95</f>
        <v>0</v>
      </c>
      <c r="J95" s="138"/>
    </row>
    <row r="96" spans="1:10" ht="13.5" thickTop="1">
      <c r="A96" s="116"/>
      <c r="B96" s="138"/>
      <c r="C96" s="158"/>
      <c r="D96" s="113"/>
      <c r="E96" s="466"/>
      <c r="F96" s="89"/>
      <c r="J96" s="138"/>
    </row>
    <row r="97" spans="1:10" ht="76.5">
      <c r="A97" s="101" t="s">
        <v>84</v>
      </c>
      <c r="B97" s="73" t="s">
        <v>136</v>
      </c>
      <c r="C97" s="90"/>
      <c r="D97" s="125"/>
      <c r="E97" s="463"/>
      <c r="F97" s="89"/>
      <c r="J97" s="138"/>
    </row>
    <row r="98" spans="1:10" ht="38.25">
      <c r="A98" s="101"/>
      <c r="B98" s="49" t="s">
        <v>419</v>
      </c>
      <c r="C98" s="48"/>
      <c r="D98" s="125"/>
      <c r="E98" s="464"/>
      <c r="F98" s="87"/>
      <c r="J98" s="138"/>
    </row>
    <row r="99" spans="1:10" ht="25.5">
      <c r="A99" s="101"/>
      <c r="B99" s="49" t="s">
        <v>173</v>
      </c>
      <c r="C99" s="58"/>
      <c r="D99" s="125"/>
      <c r="E99" s="466"/>
      <c r="F99" s="89"/>
      <c r="J99" s="138"/>
    </row>
    <row r="100" spans="1:10" ht="38.25">
      <c r="A100" s="101"/>
      <c r="B100" s="49" t="s">
        <v>418</v>
      </c>
      <c r="C100" s="58"/>
      <c r="D100" s="125"/>
      <c r="E100" s="466"/>
      <c r="F100" s="89"/>
      <c r="J100" s="138"/>
    </row>
    <row r="101" spans="1:10" ht="38.25">
      <c r="A101" s="101"/>
      <c r="B101" s="49" t="s">
        <v>172</v>
      </c>
      <c r="C101" s="48"/>
      <c r="D101" s="125"/>
      <c r="E101" s="464"/>
      <c r="F101" s="87"/>
      <c r="J101" s="138"/>
    </row>
    <row r="102" spans="1:10" ht="38.25">
      <c r="A102" s="101"/>
      <c r="B102" s="85" t="s">
        <v>143</v>
      </c>
      <c r="C102" s="48"/>
      <c r="D102" s="125"/>
      <c r="E102" s="464"/>
      <c r="F102" s="87"/>
      <c r="J102" s="138"/>
    </row>
    <row r="103" spans="1:10" ht="25.5">
      <c r="A103" s="116"/>
      <c r="B103" s="50" t="s">
        <v>39</v>
      </c>
      <c r="C103" s="48"/>
      <c r="D103" s="125"/>
      <c r="E103" s="464"/>
      <c r="F103" s="87"/>
      <c r="J103" s="138"/>
    </row>
    <row r="104" spans="1:10">
      <c r="A104" s="159"/>
      <c r="B104" s="50"/>
      <c r="C104" s="48"/>
      <c r="D104" s="125"/>
      <c r="E104" s="464"/>
      <c r="F104" s="87"/>
      <c r="J104" s="138"/>
    </row>
    <row r="105" spans="1:10">
      <c r="A105" s="159"/>
      <c r="B105" s="50" t="s">
        <v>43</v>
      </c>
      <c r="C105" s="48"/>
      <c r="D105" s="125"/>
      <c r="E105" s="464"/>
      <c r="F105" s="87"/>
      <c r="J105" s="138"/>
    </row>
    <row r="106" spans="1:10">
      <c r="A106" s="159"/>
      <c r="B106" s="51" t="s">
        <v>130</v>
      </c>
      <c r="C106" s="48"/>
      <c r="D106" s="51">
        <f>20.4+6.8+78.3+142+318.53</f>
        <v>566.03</v>
      </c>
      <c r="E106" s="464"/>
      <c r="F106" s="87"/>
      <c r="J106" s="138"/>
    </row>
    <row r="107" spans="1:10">
      <c r="A107" s="159"/>
      <c r="B107" s="50"/>
      <c r="C107" s="48"/>
      <c r="D107" s="125"/>
      <c r="E107" s="464"/>
      <c r="F107" s="87"/>
      <c r="J107" s="138"/>
    </row>
    <row r="108" spans="1:10">
      <c r="A108" s="159"/>
      <c r="B108" s="50" t="s">
        <v>44</v>
      </c>
      <c r="C108" s="48"/>
      <c r="D108" s="125"/>
      <c r="E108" s="464"/>
      <c r="F108" s="87"/>
      <c r="J108" s="138"/>
    </row>
    <row r="109" spans="1:10">
      <c r="A109" s="159"/>
      <c r="B109" s="51" t="s">
        <v>131</v>
      </c>
      <c r="C109" s="48"/>
      <c r="D109" s="160">
        <f>72.55+13.7+81.65</f>
        <v>167.9</v>
      </c>
      <c r="E109" s="464"/>
      <c r="F109" s="87"/>
      <c r="J109" s="138"/>
    </row>
    <row r="110" spans="1:10">
      <c r="A110" s="159"/>
      <c r="B110" s="51"/>
      <c r="C110" s="48"/>
      <c r="D110" s="125"/>
      <c r="E110" s="464"/>
      <c r="F110" s="87"/>
      <c r="J110" s="138"/>
    </row>
    <row r="111" spans="1:10">
      <c r="A111" s="159"/>
      <c r="B111" s="50" t="s">
        <v>132</v>
      </c>
      <c r="C111" s="48"/>
      <c r="D111" s="125"/>
      <c r="E111" s="464"/>
      <c r="F111" s="87"/>
      <c r="J111" s="138"/>
    </row>
    <row r="112" spans="1:10">
      <c r="A112" s="159"/>
      <c r="B112" s="51" t="s">
        <v>133</v>
      </c>
      <c r="C112" s="48"/>
      <c r="D112" s="51">
        <f>13.35+0.86+45.99+13.35</f>
        <v>73.55</v>
      </c>
      <c r="E112" s="464"/>
      <c r="F112" s="87"/>
      <c r="J112" s="138"/>
    </row>
    <row r="113" spans="1:10">
      <c r="A113" s="159"/>
      <c r="B113" s="51"/>
      <c r="C113" s="48"/>
      <c r="D113" s="125"/>
      <c r="E113" s="464"/>
      <c r="F113" s="87"/>
      <c r="J113" s="138"/>
    </row>
    <row r="114" spans="1:10">
      <c r="A114" s="159"/>
      <c r="B114" s="51" t="s">
        <v>134</v>
      </c>
      <c r="C114" s="48"/>
      <c r="D114" s="151">
        <v>7.3</v>
      </c>
      <c r="E114" s="464"/>
      <c r="F114" s="87"/>
      <c r="J114" s="138"/>
    </row>
    <row r="115" spans="1:10">
      <c r="A115" s="159"/>
      <c r="B115" s="50"/>
      <c r="C115" s="48"/>
      <c r="D115" s="125"/>
      <c r="E115" s="464"/>
      <c r="F115" s="87"/>
      <c r="J115" s="138"/>
    </row>
    <row r="116" spans="1:10">
      <c r="A116" s="159"/>
      <c r="B116" s="50" t="s">
        <v>135</v>
      </c>
      <c r="C116" s="48" t="s">
        <v>19</v>
      </c>
      <c r="D116" s="125">
        <f>SUM(D106:D115)</f>
        <v>814.77999999999986</v>
      </c>
      <c r="E116" s="464"/>
      <c r="F116" s="87">
        <f>+D116*E116</f>
        <v>0</v>
      </c>
      <c r="J116" s="138"/>
    </row>
    <row r="117" spans="1:10">
      <c r="A117" s="159"/>
      <c r="B117" s="94"/>
      <c r="C117" s="96"/>
      <c r="D117" s="125"/>
      <c r="E117" s="467"/>
      <c r="F117" s="89"/>
      <c r="J117" s="138"/>
    </row>
    <row r="118" spans="1:10" ht="51">
      <c r="A118" s="98" t="s">
        <v>85</v>
      </c>
      <c r="B118" s="94" t="s">
        <v>294</v>
      </c>
      <c r="C118" s="96"/>
      <c r="D118" s="125"/>
      <c r="E118" s="467"/>
      <c r="F118" s="89"/>
      <c r="J118" s="138"/>
    </row>
    <row r="119" spans="1:10" ht="38.25">
      <c r="A119" s="98"/>
      <c r="B119" s="94" t="s">
        <v>143</v>
      </c>
      <c r="C119" s="96"/>
      <c r="D119" s="125"/>
      <c r="E119" s="467"/>
      <c r="F119" s="89"/>
      <c r="J119" s="138"/>
    </row>
    <row r="120" spans="1:10" ht="25.5">
      <c r="A120" s="159"/>
      <c r="B120" s="94" t="s">
        <v>295</v>
      </c>
      <c r="C120" s="96"/>
      <c r="D120" s="125"/>
      <c r="E120" s="467"/>
      <c r="F120" s="89"/>
      <c r="J120" s="138"/>
    </row>
    <row r="121" spans="1:10">
      <c r="A121" s="159"/>
      <c r="B121" s="94"/>
      <c r="C121" s="96"/>
      <c r="D121" s="125"/>
      <c r="E121" s="467"/>
      <c r="F121" s="89"/>
      <c r="J121" s="138"/>
    </row>
    <row r="122" spans="1:10" ht="13.5" thickBot="1">
      <c r="A122" s="224"/>
      <c r="B122" s="247" t="s">
        <v>296</v>
      </c>
      <c r="C122" s="237" t="s">
        <v>19</v>
      </c>
      <c r="D122" s="247">
        <f>2*(0.17+0.3)*19+1.48*2+4.2</f>
        <v>25.02</v>
      </c>
      <c r="E122" s="465"/>
      <c r="F122" s="178">
        <f>+D122*E122</f>
        <v>0</v>
      </c>
      <c r="J122" s="138"/>
    </row>
    <row r="123" spans="1:10" ht="13.5" thickTop="1">
      <c r="A123" s="159"/>
      <c r="B123" s="94"/>
      <c r="C123" s="96"/>
      <c r="D123" s="125"/>
      <c r="E123" s="467"/>
      <c r="F123" s="89"/>
    </row>
    <row r="124" spans="1:10" ht="38.25">
      <c r="A124" s="98" t="s">
        <v>86</v>
      </c>
      <c r="B124" s="50" t="s">
        <v>142</v>
      </c>
      <c r="C124" s="48"/>
      <c r="D124" s="125"/>
      <c r="E124" s="464"/>
      <c r="F124" s="87"/>
    </row>
    <row r="125" spans="1:10" ht="38.25">
      <c r="A125" s="159"/>
      <c r="B125" s="50" t="s">
        <v>143</v>
      </c>
      <c r="C125" s="48"/>
      <c r="D125" s="125"/>
      <c r="E125" s="464"/>
      <c r="F125" s="87"/>
    </row>
    <row r="126" spans="1:10" ht="25.5">
      <c r="A126" s="159"/>
      <c r="B126" s="50" t="s">
        <v>144</v>
      </c>
      <c r="C126" s="48"/>
      <c r="D126" s="125"/>
      <c r="E126" s="464"/>
      <c r="F126" s="87"/>
    </row>
    <row r="127" spans="1:10">
      <c r="A127" s="159"/>
      <c r="B127" s="50"/>
      <c r="C127" s="48"/>
      <c r="D127" s="125"/>
      <c r="E127" s="464"/>
      <c r="F127" s="87"/>
    </row>
    <row r="128" spans="1:10">
      <c r="A128" s="99" t="s">
        <v>297</v>
      </c>
      <c r="B128" s="50" t="s">
        <v>420</v>
      </c>
      <c r="C128" s="48"/>
      <c r="D128" s="125"/>
      <c r="E128" s="464"/>
      <c r="F128" s="87"/>
    </row>
    <row r="129" spans="1:6">
      <c r="A129" s="99"/>
      <c r="B129" s="50" t="s">
        <v>137</v>
      </c>
      <c r="C129" s="48"/>
      <c r="D129" s="125"/>
      <c r="E129" s="464"/>
      <c r="F129" s="87"/>
    </row>
    <row r="130" spans="1:6" ht="25.5">
      <c r="A130" s="99"/>
      <c r="B130" s="51" t="s">
        <v>138</v>
      </c>
      <c r="C130" s="48" t="s">
        <v>20</v>
      </c>
      <c r="D130" s="51">
        <f>15.5+12+41.3+18.5+16+12.85+10.05+9.05</f>
        <v>135.25</v>
      </c>
      <c r="E130" s="464"/>
      <c r="F130" s="87">
        <f>+D130*E130</f>
        <v>0</v>
      </c>
    </row>
    <row r="131" spans="1:6">
      <c r="A131" s="99"/>
      <c r="B131" s="50"/>
      <c r="C131" s="48"/>
      <c r="D131" s="125"/>
      <c r="E131" s="464"/>
      <c r="F131" s="87"/>
    </row>
    <row r="132" spans="1:6">
      <c r="A132" s="99" t="s">
        <v>298</v>
      </c>
      <c r="B132" s="50" t="s">
        <v>421</v>
      </c>
      <c r="C132" s="48"/>
      <c r="D132" s="125"/>
      <c r="E132" s="464"/>
      <c r="F132" s="87"/>
    </row>
    <row r="133" spans="1:6">
      <c r="A133" s="99"/>
      <c r="B133" s="50" t="s">
        <v>139</v>
      </c>
      <c r="C133" s="48"/>
      <c r="D133" s="125"/>
      <c r="E133" s="464"/>
      <c r="F133" s="87"/>
    </row>
    <row r="134" spans="1:6" ht="25.5">
      <c r="A134" s="99"/>
      <c r="B134" s="51" t="s">
        <v>140</v>
      </c>
      <c r="C134" s="48" t="s">
        <v>20</v>
      </c>
      <c r="D134" s="51">
        <f>57.65+33.8+45.3+41.66+16.15+14.2+17.7+11.3+16.15+14.2</f>
        <v>268.11</v>
      </c>
      <c r="E134" s="464"/>
      <c r="F134" s="87">
        <f>+D134*E134</f>
        <v>0</v>
      </c>
    </row>
    <row r="135" spans="1:6">
      <c r="A135" s="99"/>
      <c r="B135" s="50"/>
      <c r="C135" s="48"/>
      <c r="D135" s="125"/>
      <c r="E135" s="464"/>
      <c r="F135" s="87"/>
    </row>
    <row r="136" spans="1:6">
      <c r="A136" s="99" t="s">
        <v>299</v>
      </c>
      <c r="B136" s="50" t="s">
        <v>422</v>
      </c>
      <c r="C136" s="48"/>
      <c r="D136" s="125"/>
      <c r="E136" s="464"/>
      <c r="F136" s="87"/>
    </row>
    <row r="137" spans="1:6">
      <c r="A137" s="159"/>
      <c r="B137" s="50" t="s">
        <v>43</v>
      </c>
      <c r="C137" s="48"/>
      <c r="D137" s="125"/>
      <c r="E137" s="464"/>
      <c r="F137" s="87"/>
    </row>
    <row r="138" spans="1:6">
      <c r="A138" s="159"/>
      <c r="B138" s="51" t="s">
        <v>141</v>
      </c>
      <c r="C138" s="48" t="s">
        <v>20</v>
      </c>
      <c r="D138" s="160">
        <f>39+19.2+44.9</f>
        <v>103.1</v>
      </c>
      <c r="E138" s="464"/>
      <c r="F138" s="87">
        <f>+D138*E138</f>
        <v>0</v>
      </c>
    </row>
    <row r="139" spans="1:6">
      <c r="A139" s="159"/>
      <c r="B139" s="50"/>
      <c r="C139" s="48"/>
      <c r="D139" s="125"/>
      <c r="E139" s="464"/>
      <c r="F139" s="87"/>
    </row>
    <row r="140" spans="1:6" ht="51">
      <c r="A140" s="98" t="s">
        <v>87</v>
      </c>
      <c r="B140" s="50" t="s">
        <v>423</v>
      </c>
      <c r="C140" s="48"/>
      <c r="D140" s="125"/>
      <c r="E140" s="464"/>
      <c r="F140" s="87"/>
    </row>
    <row r="141" spans="1:6" ht="63.75">
      <c r="A141" s="159"/>
      <c r="B141" s="235" t="s">
        <v>409</v>
      </c>
      <c r="C141" s="48"/>
      <c r="D141" s="125"/>
      <c r="E141" s="464"/>
      <c r="F141" s="87"/>
    </row>
    <row r="142" spans="1:6" ht="63.75">
      <c r="A142" s="159"/>
      <c r="B142" s="50" t="s">
        <v>106</v>
      </c>
      <c r="C142" s="48"/>
      <c r="D142" s="125"/>
      <c r="E142" s="464"/>
      <c r="F142" s="87"/>
    </row>
    <row r="143" spans="1:6" ht="38.25">
      <c r="A143" s="159"/>
      <c r="B143" s="50" t="s">
        <v>128</v>
      </c>
      <c r="C143" s="48"/>
      <c r="D143" s="125"/>
      <c r="E143" s="464"/>
      <c r="F143" s="87"/>
    </row>
    <row r="144" spans="1:6" ht="51">
      <c r="A144" s="159"/>
      <c r="B144" s="50" t="s">
        <v>67</v>
      </c>
      <c r="C144" s="48"/>
      <c r="D144" s="125"/>
      <c r="E144" s="464"/>
      <c r="F144" s="87"/>
    </row>
    <row r="145" spans="1:10" ht="25.5">
      <c r="A145" s="159"/>
      <c r="B145" s="50" t="s">
        <v>81</v>
      </c>
      <c r="C145" s="48"/>
      <c r="D145" s="125"/>
      <c r="E145" s="464"/>
      <c r="F145" s="87"/>
    </row>
    <row r="146" spans="1:10">
      <c r="A146" s="159"/>
      <c r="B146" s="50"/>
      <c r="C146" s="48"/>
      <c r="D146" s="125"/>
      <c r="E146" s="464"/>
      <c r="F146" s="87"/>
    </row>
    <row r="147" spans="1:10" ht="77.25" thickBot="1">
      <c r="A147" s="224"/>
      <c r="B147" s="247" t="s">
        <v>429</v>
      </c>
      <c r="C147" s="237" t="s">
        <v>20</v>
      </c>
      <c r="D147" s="248">
        <f>0.4*(15.5+7.4+39+69.85+57.65+28.75+41.3+16+45.3+16.15+17.7+16.15+10.05+12+2.2+19.2+44.9+33.8+18.5+12.85+41.66+14.2+11.5+14.2+9.05+12.65+10.61+3.9+2.02+3.77+2.92+0.48)</f>
        <v>260.48399999999992</v>
      </c>
      <c r="E147" s="465"/>
      <c r="F147" s="178">
        <f>+D147*E147</f>
        <v>0</v>
      </c>
    </row>
    <row r="148" spans="1:10" ht="13.5" thickTop="1">
      <c r="A148" s="159"/>
      <c r="B148" s="50"/>
      <c r="C148" s="48"/>
      <c r="D148" s="125"/>
      <c r="E148" s="464"/>
      <c r="F148" s="87"/>
    </row>
    <row r="149" spans="1:10" ht="38.25">
      <c r="A149" s="98" t="s">
        <v>90</v>
      </c>
      <c r="B149" s="50" t="s">
        <v>201</v>
      </c>
      <c r="C149" s="48"/>
      <c r="D149" s="125"/>
      <c r="E149" s="464"/>
      <c r="F149" s="87"/>
      <c r="J149" s="138"/>
    </row>
    <row r="150" spans="1:10" ht="51">
      <c r="A150" s="98"/>
      <c r="B150" s="50" t="s">
        <v>202</v>
      </c>
      <c r="C150" s="48"/>
      <c r="D150" s="125"/>
      <c r="E150" s="464"/>
      <c r="F150" s="87"/>
      <c r="J150" s="138"/>
    </row>
    <row r="151" spans="1:10" ht="25.5">
      <c r="A151" s="159"/>
      <c r="B151" s="50" t="s">
        <v>81</v>
      </c>
      <c r="C151" s="48" t="s">
        <v>19</v>
      </c>
      <c r="D151" s="53">
        <v>5.6</v>
      </c>
      <c r="E151" s="464"/>
      <c r="F151" s="89">
        <f>+D151*E151</f>
        <v>0</v>
      </c>
      <c r="J151" s="138"/>
    </row>
    <row r="152" spans="1:10">
      <c r="A152" s="159"/>
      <c r="B152" s="51"/>
      <c r="C152" s="48"/>
      <c r="D152" s="43"/>
      <c r="E152" s="464"/>
      <c r="F152" s="89"/>
      <c r="H152" s="161"/>
      <c r="J152" s="138"/>
    </row>
    <row r="153" spans="1:10" ht="38.25">
      <c r="A153" s="98" t="s">
        <v>95</v>
      </c>
      <c r="B153" s="56" t="s">
        <v>208</v>
      </c>
      <c r="C153" s="144"/>
      <c r="D153" s="145"/>
      <c r="E153" s="463"/>
      <c r="F153" s="89"/>
      <c r="J153" s="138"/>
    </row>
    <row r="154" spans="1:10" ht="38.25">
      <c r="A154" s="98"/>
      <c r="B154" s="51" t="s">
        <v>40</v>
      </c>
      <c r="C154" s="158"/>
      <c r="D154" s="162"/>
      <c r="E154" s="466"/>
      <c r="F154" s="89"/>
      <c r="J154" s="138"/>
    </row>
    <row r="155" spans="1:10" ht="38.25">
      <c r="A155" s="159"/>
      <c r="B155" s="57" t="s">
        <v>100</v>
      </c>
      <c r="C155" s="58" t="s">
        <v>12</v>
      </c>
      <c r="D155" s="157">
        <v>30</v>
      </c>
      <c r="E155" s="466"/>
      <c r="F155" s="89">
        <f>+D155*E155</f>
        <v>0</v>
      </c>
      <c r="J155" s="138"/>
    </row>
    <row r="156" spans="1:10">
      <c r="A156" s="159"/>
      <c r="B156" s="50"/>
      <c r="C156" s="148"/>
      <c r="D156" s="149"/>
      <c r="E156" s="464"/>
      <c r="F156" s="87"/>
      <c r="J156" s="138"/>
    </row>
    <row r="157" spans="1:10" ht="76.5">
      <c r="A157" s="98" t="s">
        <v>96</v>
      </c>
      <c r="B157" s="50" t="s">
        <v>424</v>
      </c>
      <c r="C157" s="48"/>
      <c r="D157" s="86"/>
      <c r="E157" s="464"/>
      <c r="F157" s="87"/>
      <c r="J157" s="138"/>
    </row>
    <row r="158" spans="1:10" ht="63.75">
      <c r="A158" s="159"/>
      <c r="B158" s="50" t="s">
        <v>47</v>
      </c>
      <c r="C158" s="48"/>
      <c r="D158" s="86"/>
      <c r="E158" s="464"/>
      <c r="F158" s="87"/>
      <c r="J158" s="138"/>
    </row>
    <row r="159" spans="1:10" ht="38.25">
      <c r="A159" s="159"/>
      <c r="B159" s="50" t="s">
        <v>40</v>
      </c>
      <c r="C159" s="48"/>
      <c r="D159" s="86"/>
      <c r="E159" s="464"/>
      <c r="F159" s="87"/>
      <c r="J159" s="138"/>
    </row>
    <row r="160" spans="1:10" ht="26.25" thickBot="1">
      <c r="A160" s="224"/>
      <c r="B160" s="240" t="s">
        <v>99</v>
      </c>
      <c r="C160" s="237"/>
      <c r="D160" s="239"/>
      <c r="E160" s="465"/>
      <c r="F160" s="178"/>
      <c r="J160" s="138"/>
    </row>
    <row r="161" spans="1:10" ht="13.5" thickTop="1">
      <c r="A161" s="159"/>
      <c r="B161" s="50"/>
      <c r="C161" s="48"/>
      <c r="D161" s="86"/>
      <c r="E161" s="464"/>
      <c r="F161" s="87"/>
      <c r="J161" s="138"/>
    </row>
    <row r="162" spans="1:10">
      <c r="A162" s="159"/>
      <c r="B162" s="50" t="s">
        <v>97</v>
      </c>
      <c r="C162" s="48"/>
      <c r="D162" s="86"/>
      <c r="E162" s="464"/>
      <c r="F162" s="87"/>
      <c r="J162" s="138"/>
    </row>
    <row r="163" spans="1:10" ht="165.75">
      <c r="A163" s="159"/>
      <c r="B163" s="51" t="s">
        <v>101</v>
      </c>
      <c r="C163" s="48"/>
      <c r="D163" s="82">
        <f>19.8+269.7+2.95+14.3+32.35+34.67+72.7+474.6+14.8+209.95+45.55+400.95+12.2+117.85+6.3+29.73+242.53+91.5+57.96+22.57+21.88+23.82+19.7+57.96+6.7*1.3+1.5*3.35+5.65*2.6+2.65*3.7+0.4*20.18*2+2.55*2+4.7*12.08+2.8*4.78+2.15*4.95+4.05*2.6+3.7*18.1+2.3*2.6+2*5.97+0.35*(1.67*2+3.66*2)+1*10.75+1*4.53+1*16.05+2*3.5+1*(3.5+2.82*2)-(2.22*2.37*9+2.43*2.35*4+13.66*2.48+2.86*1.5+2.86*2.35*2+2.35*1.8-3*18)</f>
        <v>2511.1841000000004</v>
      </c>
      <c r="E163" s="464"/>
      <c r="F163" s="87"/>
      <c r="J163" s="138"/>
    </row>
    <row r="164" spans="1:10" ht="76.5">
      <c r="A164" s="159"/>
      <c r="B164" s="51" t="s">
        <v>102</v>
      </c>
      <c r="C164" s="48"/>
      <c r="D164" s="82">
        <f>1370.3+20+750+1*3+5*0.18+2*2.98+2*5.9+2*2.38+1.2*4.2+3*6.75+1*28.05+1.7*14.3+1*28.7+1*83+(1.2+9.1)*1+2*6.77+0.35*(3.66+1.7)+3*(2.4+3.95)+3*3.02-(1.3*2.42+1.45*13.7+1.5*4.05)</f>
        <v>2380.8100000000013</v>
      </c>
      <c r="E164" s="464"/>
      <c r="F164" s="87"/>
      <c r="J164" s="138"/>
    </row>
    <row r="165" spans="1:10" ht="63.75">
      <c r="A165" s="159"/>
      <c r="B165" s="51" t="s">
        <v>125</v>
      </c>
      <c r="C165" s="48"/>
      <c r="D165" s="82">
        <f>292.55+185.51+119+37-(36.75+1.3*2.6*3-3*3)+16.5+54.1+110.5+316.8+67+0.5*3.22+0.7*7.65+12.1*3.55-(1.1*4.2+1.1*3.5*2-3*4)</f>
        <v>1210.6699999999998</v>
      </c>
      <c r="E165" s="464"/>
      <c r="F165" s="87"/>
      <c r="J165" s="138"/>
    </row>
    <row r="166" spans="1:10" ht="9.75" customHeight="1">
      <c r="A166" s="159"/>
      <c r="B166" s="51"/>
      <c r="C166" s="48"/>
      <c r="D166" s="82"/>
      <c r="E166" s="464"/>
      <c r="F166" s="87"/>
      <c r="J166" s="138"/>
    </row>
    <row r="167" spans="1:10" ht="25.5">
      <c r="A167" s="159"/>
      <c r="B167" s="50" t="s">
        <v>126</v>
      </c>
      <c r="C167" s="48"/>
      <c r="D167" s="86"/>
      <c r="E167" s="464"/>
      <c r="F167" s="87"/>
      <c r="J167" s="138"/>
    </row>
    <row r="168" spans="1:10" ht="51">
      <c r="A168" s="159"/>
      <c r="B168" s="51" t="s">
        <v>127</v>
      </c>
      <c r="C168" s="48"/>
      <c r="D168" s="51">
        <f>0.5*15.5+0.8*7.4+0.2*39+0.2*69.85+0.2*57.65+0.9*28.75+0.2*41.3+0.6*16+0.2*45.3+0.2*16.15+0.2*17.7+0.2*16.15+0.9*10.05</f>
        <v>118.81000000000002</v>
      </c>
      <c r="E168" s="464"/>
      <c r="F168" s="87"/>
      <c r="J168" s="138"/>
    </row>
    <row r="169" spans="1:10" ht="9.75" customHeight="1">
      <c r="A169" s="159"/>
      <c r="B169" s="50"/>
      <c r="C169" s="48"/>
      <c r="D169" s="86"/>
      <c r="E169" s="464"/>
      <c r="F169" s="87"/>
      <c r="J169" s="138"/>
    </row>
    <row r="170" spans="1:10">
      <c r="A170" s="159"/>
      <c r="B170" s="50" t="s">
        <v>107</v>
      </c>
      <c r="C170" s="48"/>
      <c r="D170" s="86"/>
      <c r="E170" s="464"/>
      <c r="F170" s="87"/>
      <c r="J170" s="138"/>
    </row>
    <row r="171" spans="1:10" ht="51">
      <c r="A171" s="159"/>
      <c r="B171" s="51" t="s">
        <v>209</v>
      </c>
      <c r="C171" s="48"/>
      <c r="D171" s="60">
        <f>2*12.65*3+1*(18.06+16.13)+2*3.6+1*(9.05+16.15+82.95+43.71)+1.2*5.45+4*6.7+3*(28.05+14.32+28.7)</f>
        <v>515.70000000000005</v>
      </c>
      <c r="E171" s="464"/>
      <c r="F171" s="87"/>
      <c r="J171" s="138"/>
    </row>
    <row r="172" spans="1:10" ht="9.75" customHeight="1">
      <c r="A172" s="159"/>
      <c r="B172" s="50"/>
      <c r="C172" s="48"/>
      <c r="D172" s="86"/>
      <c r="E172" s="464"/>
      <c r="F172" s="87"/>
      <c r="J172" s="138"/>
    </row>
    <row r="173" spans="1:10">
      <c r="A173" s="159"/>
      <c r="B173" s="50" t="s">
        <v>449</v>
      </c>
      <c r="C173" s="48" t="s">
        <v>19</v>
      </c>
      <c r="D173" s="82">
        <f>SUM(D163:D172)</f>
        <v>6737.174100000002</v>
      </c>
      <c r="E173" s="464"/>
      <c r="F173" s="87">
        <f>+D173*E173</f>
        <v>0</v>
      </c>
      <c r="J173" s="138"/>
    </row>
    <row r="174" spans="1:10" ht="9.75" customHeight="1">
      <c r="A174" s="159"/>
      <c r="B174" s="50"/>
      <c r="C174" s="48"/>
      <c r="D174" s="86"/>
      <c r="E174" s="464"/>
      <c r="F174" s="87"/>
    </row>
    <row r="175" spans="1:10" ht="38.25">
      <c r="A175" s="98" t="s">
        <v>166</v>
      </c>
      <c r="B175" s="50" t="s">
        <v>108</v>
      </c>
      <c r="C175" s="48"/>
      <c r="D175" s="86"/>
      <c r="E175" s="464"/>
      <c r="F175" s="87"/>
    </row>
    <row r="176" spans="1:10" ht="25.5">
      <c r="A176" s="159"/>
      <c r="B176" s="50" t="s">
        <v>109</v>
      </c>
      <c r="C176" s="48"/>
      <c r="D176" s="86"/>
      <c r="E176" s="464"/>
      <c r="F176" s="87"/>
    </row>
    <row r="177" spans="1:10" ht="38.25">
      <c r="A177" s="159"/>
      <c r="B177" s="50" t="s">
        <v>40</v>
      </c>
      <c r="C177" s="48"/>
      <c r="D177" s="86"/>
      <c r="E177" s="464"/>
      <c r="F177" s="87"/>
    </row>
    <row r="178" spans="1:10">
      <c r="A178" s="159"/>
      <c r="B178" s="50" t="s">
        <v>200</v>
      </c>
      <c r="C178" s="48"/>
      <c r="D178" s="86"/>
      <c r="E178" s="464"/>
      <c r="F178" s="87"/>
    </row>
    <row r="179" spans="1:10" ht="25.5">
      <c r="A179" s="159"/>
      <c r="B179" s="50" t="s">
        <v>99</v>
      </c>
      <c r="C179" s="48"/>
      <c r="D179" s="86"/>
      <c r="E179" s="464"/>
      <c r="F179" s="87"/>
    </row>
    <row r="180" spans="1:10">
      <c r="A180" s="159"/>
      <c r="B180" s="50"/>
      <c r="C180" s="48"/>
      <c r="D180" s="86"/>
      <c r="E180" s="464"/>
      <c r="F180" s="87"/>
    </row>
    <row r="181" spans="1:10">
      <c r="A181" s="159"/>
      <c r="B181" s="50" t="s">
        <v>198</v>
      </c>
      <c r="C181" s="48"/>
      <c r="D181" s="86"/>
      <c r="E181" s="464"/>
      <c r="F181" s="87"/>
    </row>
    <row r="182" spans="1:10" ht="13.5" thickBot="1">
      <c r="A182" s="224"/>
      <c r="B182" s="249" t="s">
        <v>199</v>
      </c>
      <c r="C182" s="237" t="s">
        <v>19</v>
      </c>
      <c r="D182" s="247">
        <f>42.65+85.2+151.6</f>
        <v>279.45</v>
      </c>
      <c r="E182" s="465"/>
      <c r="F182" s="178">
        <f>+D182*E182</f>
        <v>0</v>
      </c>
    </row>
    <row r="183" spans="1:10" ht="13.5" thickTop="1">
      <c r="A183" s="159"/>
      <c r="B183" s="50"/>
      <c r="C183" s="48"/>
      <c r="D183" s="86"/>
      <c r="E183" s="464"/>
      <c r="F183" s="87"/>
    </row>
    <row r="184" spans="1:10" ht="38.25">
      <c r="A184" s="98" t="s">
        <v>145</v>
      </c>
      <c r="B184" s="50" t="s">
        <v>167</v>
      </c>
      <c r="C184" s="48"/>
      <c r="D184" s="86"/>
      <c r="E184" s="464"/>
      <c r="F184" s="87"/>
      <c r="J184" s="138"/>
    </row>
    <row r="185" spans="1:10" ht="51">
      <c r="A185" s="159"/>
      <c r="B185" s="50" t="s">
        <v>168</v>
      </c>
      <c r="C185" s="48"/>
      <c r="D185" s="86"/>
      <c r="E185" s="464"/>
      <c r="F185" s="87"/>
      <c r="J185" s="138"/>
    </row>
    <row r="186" spans="1:10" ht="25.5">
      <c r="A186" s="159"/>
      <c r="B186" s="50" t="s">
        <v>147</v>
      </c>
      <c r="C186" s="48"/>
      <c r="D186" s="86"/>
      <c r="E186" s="464"/>
      <c r="F186" s="87"/>
      <c r="J186" s="138"/>
    </row>
    <row r="187" spans="1:10">
      <c r="A187" s="159"/>
      <c r="B187" s="50"/>
      <c r="C187" s="48"/>
      <c r="D187" s="86"/>
      <c r="E187" s="464"/>
      <c r="F187" s="87"/>
      <c r="J187" s="138"/>
    </row>
    <row r="188" spans="1:10">
      <c r="A188" s="159"/>
      <c r="B188" s="51" t="s">
        <v>146</v>
      </c>
      <c r="C188" s="48" t="s">
        <v>21</v>
      </c>
      <c r="D188" s="160">
        <f>0.25*0.3*1.8</f>
        <v>0.13500000000000001</v>
      </c>
      <c r="E188" s="464"/>
      <c r="F188" s="87">
        <f>+D188*E188</f>
        <v>0</v>
      </c>
      <c r="J188" s="138"/>
    </row>
    <row r="189" spans="1:10">
      <c r="A189" s="159"/>
      <c r="B189" s="50"/>
      <c r="C189" s="48"/>
      <c r="D189" s="86"/>
      <c r="E189" s="464"/>
      <c r="F189" s="87"/>
      <c r="J189" s="138"/>
    </row>
    <row r="190" spans="1:10" ht="51">
      <c r="A190" s="98" t="s">
        <v>148</v>
      </c>
      <c r="B190" s="63" t="s">
        <v>217</v>
      </c>
      <c r="C190" s="48"/>
      <c r="D190" s="82"/>
      <c r="E190" s="464"/>
      <c r="F190" s="87"/>
      <c r="J190" s="138"/>
    </row>
    <row r="191" spans="1:10" ht="25.5">
      <c r="A191" s="98"/>
      <c r="B191" s="63" t="s">
        <v>218</v>
      </c>
      <c r="C191" s="48"/>
      <c r="D191" s="82"/>
      <c r="E191" s="464"/>
      <c r="F191" s="87"/>
      <c r="J191" s="138"/>
    </row>
    <row r="192" spans="1:10" ht="38.25">
      <c r="A192" s="98"/>
      <c r="B192" s="50" t="s">
        <v>40</v>
      </c>
      <c r="C192" s="48"/>
      <c r="D192" s="82"/>
      <c r="E192" s="464"/>
      <c r="F192" s="87"/>
      <c r="J192" s="138"/>
    </row>
    <row r="193" spans="1:10" ht="25.5">
      <c r="A193" s="159"/>
      <c r="B193" s="50" t="s">
        <v>99</v>
      </c>
      <c r="C193" s="48" t="s">
        <v>19</v>
      </c>
      <c r="D193" s="51">
        <f>1.6*9.65</f>
        <v>15.440000000000001</v>
      </c>
      <c r="E193" s="464"/>
      <c r="F193" s="87">
        <f>+D193*E193</f>
        <v>0</v>
      </c>
      <c r="J193" s="138"/>
    </row>
    <row r="194" spans="1:10">
      <c r="A194" s="159"/>
      <c r="B194" s="50"/>
      <c r="C194" s="48"/>
      <c r="D194" s="163"/>
      <c r="E194" s="464"/>
      <c r="F194" s="87"/>
      <c r="J194" s="138"/>
    </row>
    <row r="195" spans="1:10" ht="38.25">
      <c r="A195" s="98" t="s">
        <v>149</v>
      </c>
      <c r="B195" s="50" t="s">
        <v>293</v>
      </c>
      <c r="C195" s="48"/>
      <c r="D195" s="82"/>
      <c r="E195" s="464"/>
      <c r="F195" s="87"/>
      <c r="J195" s="138"/>
    </row>
    <row r="196" spans="1:10" ht="25.5">
      <c r="A196" s="159"/>
      <c r="B196" s="50" t="s">
        <v>150</v>
      </c>
      <c r="C196" s="48" t="s">
        <v>151</v>
      </c>
      <c r="D196" s="163">
        <v>6</v>
      </c>
      <c r="E196" s="464"/>
      <c r="F196" s="87">
        <f>+D196*E196</f>
        <v>0</v>
      </c>
      <c r="J196" s="138"/>
    </row>
    <row r="197" spans="1:10">
      <c r="A197" s="159"/>
      <c r="B197" s="50"/>
      <c r="C197" s="48"/>
      <c r="D197" s="82"/>
      <c r="E197" s="464"/>
      <c r="F197" s="87"/>
      <c r="J197" s="138"/>
    </row>
    <row r="198" spans="1:10" ht="63.75">
      <c r="A198" s="98" t="s">
        <v>195</v>
      </c>
      <c r="B198" s="63" t="s">
        <v>192</v>
      </c>
      <c r="C198" s="48"/>
      <c r="D198" s="82"/>
      <c r="E198" s="464"/>
      <c r="F198" s="87"/>
      <c r="J198" s="138"/>
    </row>
    <row r="199" spans="1:10" ht="25.5">
      <c r="A199" s="98"/>
      <c r="B199" s="63" t="s">
        <v>194</v>
      </c>
      <c r="C199" s="48"/>
      <c r="D199" s="82"/>
      <c r="E199" s="464"/>
      <c r="F199" s="87"/>
      <c r="J199" s="138"/>
    </row>
    <row r="200" spans="1:10" ht="25.5">
      <c r="A200" s="98"/>
      <c r="B200" s="63" t="s">
        <v>193</v>
      </c>
      <c r="C200" s="48" t="s">
        <v>12</v>
      </c>
      <c r="D200" s="163">
        <v>1</v>
      </c>
      <c r="E200" s="464"/>
      <c r="F200" s="87">
        <f>+D200*E200</f>
        <v>0</v>
      </c>
      <c r="J200" s="138"/>
    </row>
    <row r="201" spans="1:10">
      <c r="A201" s="159"/>
      <c r="B201" s="63"/>
      <c r="C201" s="48"/>
      <c r="D201" s="82"/>
      <c r="E201" s="464"/>
      <c r="F201" s="87"/>
      <c r="J201" s="138"/>
    </row>
    <row r="202" spans="1:10" ht="51">
      <c r="A202" s="98" t="s">
        <v>196</v>
      </c>
      <c r="B202" s="63" t="s">
        <v>197</v>
      </c>
      <c r="C202" s="48"/>
      <c r="D202" s="163"/>
      <c r="E202" s="464"/>
      <c r="F202" s="87"/>
      <c r="J202" s="138"/>
    </row>
    <row r="203" spans="1:10" ht="25.5">
      <c r="A203" s="98"/>
      <c r="B203" s="63" t="s">
        <v>194</v>
      </c>
      <c r="C203" s="48"/>
      <c r="D203" s="163"/>
      <c r="E203" s="464"/>
      <c r="F203" s="87"/>
      <c r="J203" s="138"/>
    </row>
    <row r="204" spans="1:10" ht="26.25" thickBot="1">
      <c r="A204" s="250"/>
      <c r="B204" s="251" t="s">
        <v>193</v>
      </c>
      <c r="C204" s="237" t="s">
        <v>12</v>
      </c>
      <c r="D204" s="252">
        <v>1</v>
      </c>
      <c r="E204" s="465"/>
      <c r="F204" s="178">
        <f>+D204*E204</f>
        <v>0</v>
      </c>
      <c r="J204" s="138"/>
    </row>
    <row r="205" spans="1:10" ht="13.5" thickTop="1">
      <c r="A205" s="159"/>
      <c r="B205" s="63"/>
      <c r="C205" s="48"/>
      <c r="D205" s="86"/>
      <c r="E205" s="464"/>
      <c r="F205" s="87"/>
      <c r="J205" s="138"/>
    </row>
    <row r="206" spans="1:10" ht="63.75">
      <c r="A206" s="98" t="s">
        <v>210</v>
      </c>
      <c r="B206" s="95" t="s">
        <v>300</v>
      </c>
      <c r="C206" s="48"/>
      <c r="D206" s="86"/>
      <c r="E206" s="464"/>
      <c r="F206" s="87"/>
    </row>
    <row r="207" spans="1:10">
      <c r="A207" s="98"/>
      <c r="B207" s="95" t="s">
        <v>0</v>
      </c>
      <c r="C207" s="96"/>
      <c r="D207" s="109"/>
      <c r="E207" s="467"/>
      <c r="F207" s="89"/>
    </row>
    <row r="208" spans="1:10">
      <c r="A208" s="98"/>
      <c r="B208" s="95"/>
      <c r="C208" s="96"/>
      <c r="D208" s="109"/>
      <c r="E208" s="467"/>
      <c r="F208" s="89"/>
    </row>
    <row r="209" spans="1:10">
      <c r="A209" s="98"/>
      <c r="B209" s="95" t="s">
        <v>301</v>
      </c>
      <c r="C209" s="96" t="s">
        <v>12</v>
      </c>
      <c r="D209" s="164">
        <v>1</v>
      </c>
      <c r="E209" s="467"/>
      <c r="F209" s="87">
        <f>+D209*E209</f>
        <v>0</v>
      </c>
    </row>
    <row r="210" spans="1:10">
      <c r="A210" s="98"/>
      <c r="B210" s="95" t="s">
        <v>303</v>
      </c>
      <c r="C210" s="96" t="s">
        <v>12</v>
      </c>
      <c r="D210" s="164">
        <v>1</v>
      </c>
      <c r="E210" s="467"/>
      <c r="F210" s="87">
        <f>+D210*E210</f>
        <v>0</v>
      </c>
    </row>
    <row r="211" spans="1:10">
      <c r="A211" s="98"/>
      <c r="B211" s="95" t="s">
        <v>302</v>
      </c>
      <c r="C211" s="96" t="s">
        <v>12</v>
      </c>
      <c r="D211" s="164">
        <v>1</v>
      </c>
      <c r="E211" s="467"/>
      <c r="F211" s="87">
        <f>+D211*E211</f>
        <v>0</v>
      </c>
    </row>
    <row r="212" spans="1:10" ht="13.5" thickBot="1">
      <c r="A212" s="98"/>
      <c r="B212" s="63"/>
      <c r="C212" s="48"/>
      <c r="D212" s="86"/>
      <c r="E212" s="464"/>
      <c r="F212" s="87"/>
    </row>
    <row r="213" spans="1:10" ht="15" customHeight="1" thickTop="1" thickBot="1">
      <c r="A213" s="22" t="s">
        <v>6</v>
      </c>
      <c r="B213" s="24" t="s">
        <v>3</v>
      </c>
      <c r="C213" s="165"/>
      <c r="D213" s="166"/>
      <c r="E213" s="167"/>
      <c r="F213" s="16">
        <f>SUM(F11:F212)</f>
        <v>0</v>
      </c>
      <c r="H213" s="168"/>
    </row>
    <row r="214" spans="1:10" ht="15" customHeight="1" thickTop="1" thickBot="1">
      <c r="A214" s="100" t="s">
        <v>7</v>
      </c>
      <c r="B214" s="597" t="s">
        <v>23</v>
      </c>
      <c r="C214" s="595"/>
      <c r="D214" s="595"/>
      <c r="E214" s="595"/>
      <c r="F214" s="596"/>
      <c r="I214" s="15"/>
    </row>
    <row r="215" spans="1:10" ht="12.75" customHeight="1" thickTop="1">
      <c r="A215" s="169"/>
      <c r="B215" s="170"/>
      <c r="C215" s="171"/>
      <c r="D215" s="172"/>
      <c r="E215" s="483"/>
      <c r="F215" s="173"/>
    </row>
    <row r="216" spans="1:10" ht="114.75">
      <c r="A216" s="101" t="s">
        <v>169</v>
      </c>
      <c r="B216" s="49" t="s">
        <v>247</v>
      </c>
      <c r="C216" s="144"/>
      <c r="D216" s="91"/>
      <c r="E216" s="463"/>
      <c r="F216" s="89"/>
      <c r="J216" s="138"/>
    </row>
    <row r="217" spans="1:10" ht="102">
      <c r="A217" s="116"/>
      <c r="B217" s="70" t="s">
        <v>171</v>
      </c>
      <c r="C217" s="144"/>
      <c r="D217" s="91"/>
      <c r="E217" s="463"/>
      <c r="F217" s="89"/>
      <c r="J217" s="138"/>
    </row>
    <row r="218" spans="1:10" ht="63.75">
      <c r="A218" s="116"/>
      <c r="B218" s="49" t="s">
        <v>248</v>
      </c>
      <c r="C218" s="144"/>
      <c r="D218" s="91"/>
      <c r="E218" s="463"/>
      <c r="F218" s="89"/>
      <c r="J218" s="138"/>
    </row>
    <row r="219" spans="1:10" ht="4.5" customHeight="1">
      <c r="A219" s="116"/>
      <c r="B219" s="138"/>
      <c r="C219" s="144"/>
      <c r="D219" s="91"/>
      <c r="E219" s="463"/>
      <c r="F219" s="89"/>
      <c r="J219" s="138"/>
    </row>
    <row r="220" spans="1:10">
      <c r="A220" s="116"/>
      <c r="B220" s="52" t="s">
        <v>211</v>
      </c>
      <c r="C220" s="90" t="s">
        <v>19</v>
      </c>
      <c r="D220" s="53">
        <f>76.45+124.25</f>
        <v>200.7</v>
      </c>
      <c r="E220" s="463"/>
      <c r="F220" s="89">
        <f>+D220*E220</f>
        <v>0</v>
      </c>
      <c r="J220" s="138"/>
    </row>
    <row r="221" spans="1:10">
      <c r="A221" s="116"/>
      <c r="B221" s="138"/>
      <c r="C221" s="144"/>
      <c r="D221" s="91"/>
      <c r="E221" s="463"/>
      <c r="F221" s="89"/>
      <c r="J221" s="138"/>
    </row>
    <row r="222" spans="1:10" ht="38.25">
      <c r="A222" s="101" t="s">
        <v>175</v>
      </c>
      <c r="B222" s="56" t="s">
        <v>271</v>
      </c>
      <c r="C222" s="90"/>
      <c r="D222" s="174"/>
      <c r="E222" s="463"/>
      <c r="F222" s="89"/>
      <c r="J222" s="138"/>
    </row>
    <row r="223" spans="1:10" ht="25.5">
      <c r="A223" s="101"/>
      <c r="B223" s="56" t="s">
        <v>273</v>
      </c>
      <c r="C223" s="48"/>
      <c r="D223" s="55"/>
      <c r="E223" s="464"/>
      <c r="F223" s="89"/>
      <c r="J223" s="138"/>
    </row>
    <row r="224" spans="1:10" ht="38.25">
      <c r="A224" s="101"/>
      <c r="B224" s="56" t="s">
        <v>272</v>
      </c>
      <c r="C224" s="90"/>
      <c r="D224" s="174"/>
      <c r="E224" s="463"/>
      <c r="F224" s="89"/>
      <c r="J224" s="138"/>
    </row>
    <row r="225" spans="1:10" ht="38.25">
      <c r="A225" s="101"/>
      <c r="B225" s="56" t="s">
        <v>212</v>
      </c>
      <c r="C225" s="48"/>
      <c r="D225" s="55"/>
      <c r="E225" s="464"/>
      <c r="F225" s="87"/>
      <c r="J225" s="138"/>
    </row>
    <row r="226" spans="1:10" ht="51">
      <c r="A226" s="101"/>
      <c r="B226" s="56" t="s">
        <v>213</v>
      </c>
      <c r="C226" s="48"/>
      <c r="D226" s="55"/>
      <c r="E226" s="464"/>
      <c r="F226" s="87"/>
      <c r="J226" s="138"/>
    </row>
    <row r="227" spans="1:10" ht="38.25">
      <c r="A227" s="101"/>
      <c r="B227" s="50" t="s">
        <v>214</v>
      </c>
      <c r="C227" s="48"/>
      <c r="D227" s="55"/>
      <c r="E227" s="464"/>
      <c r="F227" s="87"/>
      <c r="J227" s="138"/>
    </row>
    <row r="228" spans="1:10">
      <c r="A228" s="101"/>
      <c r="B228" s="56" t="s">
        <v>216</v>
      </c>
      <c r="C228" s="90"/>
      <c r="D228" s="174"/>
      <c r="E228" s="463"/>
      <c r="F228" s="89"/>
      <c r="J228" s="138"/>
    </row>
    <row r="229" spans="1:10" ht="5.25" customHeight="1">
      <c r="A229" s="101"/>
      <c r="B229" s="56"/>
      <c r="C229" s="90"/>
      <c r="D229" s="174"/>
      <c r="E229" s="463"/>
      <c r="F229" s="89"/>
      <c r="J229" s="138"/>
    </row>
    <row r="230" spans="1:10" ht="25.5">
      <c r="A230" s="102" t="s">
        <v>176</v>
      </c>
      <c r="B230" s="56" t="s">
        <v>170</v>
      </c>
      <c r="C230" s="90" t="s">
        <v>21</v>
      </c>
      <c r="D230" s="174">
        <f>0.17*318.53</f>
        <v>54.150100000000002</v>
      </c>
      <c r="E230" s="463"/>
      <c r="F230" s="89">
        <f>+D230*E230</f>
        <v>0</v>
      </c>
      <c r="I230" s="70"/>
      <c r="J230" s="138"/>
    </row>
    <row r="231" spans="1:10" ht="5.25" customHeight="1">
      <c r="A231" s="101"/>
      <c r="B231" s="56"/>
      <c r="C231" s="90"/>
      <c r="D231" s="174"/>
      <c r="E231" s="463"/>
      <c r="F231" s="89"/>
      <c r="I231" s="70"/>
      <c r="J231" s="138"/>
    </row>
    <row r="232" spans="1:10" ht="25.5">
      <c r="A232" s="102" t="s">
        <v>177</v>
      </c>
      <c r="B232" s="56" t="s">
        <v>407</v>
      </c>
      <c r="C232" s="90"/>
      <c r="D232" s="174"/>
      <c r="E232" s="463"/>
      <c r="F232" s="89"/>
      <c r="J232" s="138"/>
    </row>
    <row r="233" spans="1:10" ht="38.25">
      <c r="A233" s="101"/>
      <c r="B233" s="62" t="s">
        <v>215</v>
      </c>
      <c r="C233" s="90" t="s">
        <v>21</v>
      </c>
      <c r="D233" s="62">
        <f>0.08*(20.4+6.8+78.3+142+72.55+13.7+81.65+0.86+13.35+45.99+13.35+7.3)</f>
        <v>39.700000000000003</v>
      </c>
      <c r="E233" s="463"/>
      <c r="F233" s="89">
        <f>+D233*E233</f>
        <v>0</v>
      </c>
      <c r="I233" s="70"/>
      <c r="J233" s="138"/>
    </row>
    <row r="234" spans="1:10" ht="12.75" customHeight="1" thickBot="1">
      <c r="A234" s="456"/>
      <c r="B234" s="175"/>
      <c r="C234" s="176"/>
      <c r="D234" s="177"/>
      <c r="E234" s="476"/>
      <c r="F234" s="178"/>
    </row>
    <row r="235" spans="1:10" ht="15" customHeight="1" thickTop="1" thickBot="1">
      <c r="A235" s="22" t="str">
        <f>A214</f>
        <v>2.</v>
      </c>
      <c r="B235" s="25" t="s">
        <v>24</v>
      </c>
      <c r="C235" s="25"/>
      <c r="D235" s="2"/>
      <c r="E235" s="27"/>
      <c r="F235" s="16">
        <f>SUM(F216:F234)</f>
        <v>0</v>
      </c>
      <c r="H235" s="168"/>
    </row>
    <row r="236" spans="1:10" ht="15" customHeight="1" thickTop="1" thickBot="1">
      <c r="A236" s="97" t="s">
        <v>8</v>
      </c>
      <c r="B236" s="594" t="s">
        <v>4</v>
      </c>
      <c r="C236" s="595"/>
      <c r="D236" s="595"/>
      <c r="E236" s="595"/>
      <c r="F236" s="596"/>
    </row>
    <row r="237" spans="1:10" ht="12.75" customHeight="1" thickTop="1">
      <c r="A237" s="103"/>
      <c r="B237" s="5"/>
      <c r="C237" s="5"/>
      <c r="D237" s="4"/>
      <c r="E237" s="589"/>
      <c r="F237" s="34"/>
    </row>
    <row r="238" spans="1:10" ht="76.5">
      <c r="A238" s="101" t="s">
        <v>178</v>
      </c>
      <c r="B238" s="179" t="s">
        <v>179</v>
      </c>
      <c r="C238" s="90"/>
      <c r="D238" s="174"/>
      <c r="E238" s="463"/>
      <c r="F238" s="89"/>
      <c r="I238" s="26"/>
      <c r="J238" s="138"/>
    </row>
    <row r="239" spans="1:10" ht="25.5">
      <c r="A239" s="101"/>
      <c r="B239" s="180" t="s">
        <v>181</v>
      </c>
      <c r="C239" s="90"/>
      <c r="D239" s="174"/>
      <c r="E239" s="463"/>
      <c r="F239" s="89"/>
      <c r="I239" s="26"/>
      <c r="J239" s="138"/>
    </row>
    <row r="240" spans="1:10" ht="76.5">
      <c r="A240" s="101"/>
      <c r="B240" s="180" t="s">
        <v>182</v>
      </c>
      <c r="C240" s="90"/>
      <c r="D240" s="174"/>
      <c r="E240" s="463"/>
      <c r="F240" s="89"/>
      <c r="I240" s="26"/>
      <c r="J240" s="138"/>
    </row>
    <row r="241" spans="1:11" ht="38.25">
      <c r="A241" s="101"/>
      <c r="B241" s="180" t="s">
        <v>180</v>
      </c>
      <c r="C241" s="90"/>
      <c r="D241" s="174"/>
      <c r="E241" s="463"/>
      <c r="F241" s="89"/>
      <c r="I241" s="26"/>
      <c r="J241" s="138"/>
    </row>
    <row r="242" spans="1:11" ht="51">
      <c r="A242" s="101"/>
      <c r="B242" s="180" t="s">
        <v>184</v>
      </c>
      <c r="C242" s="90"/>
      <c r="D242" s="174"/>
      <c r="E242" s="463"/>
      <c r="F242" s="89"/>
      <c r="I242" s="26"/>
      <c r="J242" s="138"/>
    </row>
    <row r="243" spans="1:11" ht="25.5">
      <c r="A243" s="101"/>
      <c r="B243" s="180" t="s">
        <v>48</v>
      </c>
      <c r="C243" s="90"/>
      <c r="D243" s="174"/>
      <c r="E243" s="463"/>
      <c r="F243" s="89"/>
      <c r="I243" s="26"/>
      <c r="J243" s="138"/>
    </row>
    <row r="244" spans="1:11" ht="12.75" customHeight="1">
      <c r="A244" s="116"/>
      <c r="B244" s="181" t="s">
        <v>22</v>
      </c>
      <c r="C244" s="182"/>
      <c r="D244" s="151"/>
      <c r="E244" s="464"/>
      <c r="F244" s="87"/>
      <c r="I244" s="26"/>
    </row>
    <row r="245" spans="1:11" ht="7.5" customHeight="1">
      <c r="A245" s="116"/>
      <c r="B245" s="125"/>
      <c r="C245" s="182"/>
      <c r="D245" s="151"/>
      <c r="E245" s="464"/>
      <c r="F245" s="87"/>
      <c r="I245" s="26"/>
    </row>
    <row r="246" spans="1:11" ht="28.5" customHeight="1">
      <c r="A246" s="101"/>
      <c r="B246" s="179" t="s">
        <v>183</v>
      </c>
      <c r="C246" s="90"/>
      <c r="D246" s="174"/>
      <c r="E246" s="463"/>
      <c r="F246" s="89"/>
      <c r="I246" s="26"/>
      <c r="J246" s="138"/>
    </row>
    <row r="247" spans="1:11" ht="114.75">
      <c r="A247" s="101"/>
      <c r="B247" s="43" t="s">
        <v>185</v>
      </c>
      <c r="C247" s="90" t="s">
        <v>19</v>
      </c>
      <c r="D247" s="47">
        <f>20.4+6.8+78.3+142+318.53+72.55+13.7+81.65+13.35+0.86+45.99+13.35+7.3+0.1*(15.5+12+7.4+2.2+39+19.2+69.85+44.9+57.65+33.8+28.75+41.3+16+45.3+18.5+12.85+41.66+16.15+14.2+17.7+11.3+16.15+14.2+10.05+9.05)</f>
        <v>876.24599999999998</v>
      </c>
      <c r="E247" s="470"/>
      <c r="F247" s="89">
        <f>+D247*E247</f>
        <v>0</v>
      </c>
      <c r="I247" s="26"/>
      <c r="J247" s="138"/>
    </row>
    <row r="248" spans="1:11" ht="8.25" customHeight="1">
      <c r="A248" s="116"/>
      <c r="B248" s="125"/>
      <c r="C248" s="182"/>
      <c r="D248" s="151"/>
      <c r="E248" s="464"/>
      <c r="F248" s="87"/>
      <c r="I248" s="26"/>
    </row>
    <row r="249" spans="1:11" ht="51">
      <c r="A249" s="101" t="s">
        <v>391</v>
      </c>
      <c r="B249" s="180" t="s">
        <v>425</v>
      </c>
      <c r="C249" s="90"/>
      <c r="D249" s="174"/>
      <c r="E249" s="463"/>
      <c r="F249" s="89"/>
      <c r="I249" s="26"/>
      <c r="J249" s="138"/>
    </row>
    <row r="250" spans="1:11" ht="51">
      <c r="A250" s="101"/>
      <c r="B250" s="180" t="s">
        <v>393</v>
      </c>
      <c r="C250" s="90"/>
      <c r="D250" s="174"/>
      <c r="E250" s="463"/>
      <c r="F250" s="89"/>
      <c r="I250" s="26"/>
      <c r="J250" s="138"/>
    </row>
    <row r="251" spans="1:11" ht="51">
      <c r="A251" s="101"/>
      <c r="B251" s="180" t="s">
        <v>392</v>
      </c>
      <c r="C251" s="90"/>
      <c r="D251" s="174"/>
      <c r="E251" s="463"/>
      <c r="F251" s="89"/>
      <c r="I251" s="26"/>
      <c r="J251" s="138"/>
    </row>
    <row r="252" spans="1:11" ht="25.5">
      <c r="A252" s="101"/>
      <c r="B252" s="180" t="s">
        <v>48</v>
      </c>
      <c r="C252" s="90"/>
      <c r="D252" s="174"/>
      <c r="E252" s="463"/>
      <c r="F252" s="89"/>
      <c r="I252" s="26"/>
      <c r="J252" s="138"/>
    </row>
    <row r="253" spans="1:11" ht="12.75" customHeight="1">
      <c r="A253" s="116"/>
      <c r="B253" s="126" t="s">
        <v>22</v>
      </c>
      <c r="C253" s="182" t="s">
        <v>261</v>
      </c>
      <c r="D253" s="174">
        <f>318.53</f>
        <v>318.52999999999997</v>
      </c>
      <c r="E253" s="464"/>
      <c r="F253" s="89">
        <f>+D253*E253</f>
        <v>0</v>
      </c>
      <c r="I253" s="26"/>
    </row>
    <row r="254" spans="1:11" ht="12.75" customHeight="1" thickBot="1">
      <c r="A254" s="116"/>
      <c r="B254" s="125"/>
      <c r="C254" s="182"/>
      <c r="D254" s="151"/>
      <c r="E254" s="464"/>
      <c r="F254" s="87"/>
      <c r="I254" s="26"/>
    </row>
    <row r="255" spans="1:11" ht="15" customHeight="1" thickTop="1" thickBot="1">
      <c r="A255" s="22" t="str">
        <f>A236</f>
        <v>3.</v>
      </c>
      <c r="B255" s="24" t="s">
        <v>25</v>
      </c>
      <c r="C255" s="25"/>
      <c r="D255" s="2"/>
      <c r="E255" s="581"/>
      <c r="F255" s="16">
        <f>SUM(F239:F254)</f>
        <v>0</v>
      </c>
      <c r="G255" s="168"/>
      <c r="H255" s="168"/>
      <c r="K255" s="183"/>
    </row>
    <row r="256" spans="1:11" s="65" customFormat="1" ht="15" customHeight="1" thickTop="1" thickBot="1">
      <c r="A256" s="97" t="s">
        <v>9</v>
      </c>
      <c r="B256" s="454" t="s">
        <v>55</v>
      </c>
      <c r="C256" s="6"/>
      <c r="D256" s="10"/>
      <c r="E256" s="478"/>
      <c r="F256" s="36"/>
      <c r="H256" s="138"/>
      <c r="I256" s="54"/>
      <c r="J256" s="138"/>
    </row>
    <row r="257" spans="1:11" s="65" customFormat="1" ht="12.75" customHeight="1" thickTop="1">
      <c r="A257" s="103"/>
      <c r="B257" s="5"/>
      <c r="C257" s="7"/>
      <c r="D257" s="11"/>
      <c r="E257" s="468"/>
      <c r="F257" s="37"/>
      <c r="H257" s="138"/>
      <c r="I257" s="54"/>
      <c r="J257" s="138"/>
    </row>
    <row r="258" spans="1:11" s="185" customFormat="1" ht="63.75">
      <c r="A258" s="101" t="s">
        <v>186</v>
      </c>
      <c r="B258" s="45" t="s">
        <v>61</v>
      </c>
      <c r="C258" s="184"/>
      <c r="D258" s="184"/>
      <c r="E258" s="464"/>
      <c r="F258" s="87"/>
    </row>
    <row r="259" spans="1:11" s="185" customFormat="1" ht="38.25">
      <c r="A259" s="101"/>
      <c r="B259" s="45" t="s">
        <v>59</v>
      </c>
      <c r="C259" s="184"/>
      <c r="D259" s="184"/>
      <c r="E259" s="464"/>
      <c r="F259" s="89"/>
    </row>
    <row r="260" spans="1:11" s="185" customFormat="1" ht="51">
      <c r="A260" s="101"/>
      <c r="B260" s="45" t="s">
        <v>60</v>
      </c>
      <c r="C260" s="184"/>
      <c r="D260" s="184"/>
      <c r="E260" s="464"/>
      <c r="F260" s="89"/>
      <c r="K260" s="59"/>
    </row>
    <row r="261" spans="1:11" s="185" customFormat="1" ht="51">
      <c r="A261" s="101"/>
      <c r="B261" s="186" t="s">
        <v>445</v>
      </c>
      <c r="C261" s="184"/>
      <c r="D261" s="184"/>
      <c r="E261" s="464"/>
      <c r="F261" s="89"/>
      <c r="K261" s="52"/>
    </row>
    <row r="262" spans="1:11" s="185" customFormat="1" ht="63.75">
      <c r="A262" s="101"/>
      <c r="B262" s="44" t="s">
        <v>446</v>
      </c>
      <c r="C262" s="187"/>
      <c r="D262" s="187"/>
      <c r="E262" s="466"/>
      <c r="F262" s="89"/>
      <c r="K262" s="59"/>
    </row>
    <row r="263" spans="1:11" s="185" customFormat="1" ht="27.75" customHeight="1">
      <c r="A263" s="101"/>
      <c r="B263" s="44" t="s">
        <v>447</v>
      </c>
      <c r="C263" s="187"/>
      <c r="D263" s="187"/>
      <c r="E263" s="466"/>
      <c r="F263" s="89"/>
      <c r="K263" s="53"/>
    </row>
    <row r="264" spans="1:11" s="185" customFormat="1">
      <c r="A264" s="101"/>
      <c r="B264" s="188"/>
      <c r="C264" s="187"/>
      <c r="D264" s="187"/>
      <c r="E264" s="466"/>
      <c r="F264" s="89"/>
    </row>
    <row r="265" spans="1:11" s="185" customFormat="1">
      <c r="A265" s="101"/>
      <c r="B265" s="46" t="s">
        <v>191</v>
      </c>
      <c r="C265" s="187"/>
      <c r="D265" s="187"/>
      <c r="E265" s="466"/>
      <c r="F265" s="89"/>
    </row>
    <row r="266" spans="1:11" s="185" customFormat="1" ht="25.5">
      <c r="A266" s="101"/>
      <c r="B266" s="52" t="s">
        <v>206</v>
      </c>
      <c r="C266" s="48" t="s">
        <v>49</v>
      </c>
      <c r="D266" s="53">
        <v>292</v>
      </c>
      <c r="E266" s="466"/>
      <c r="F266" s="89">
        <f>+D266*E266</f>
        <v>0</v>
      </c>
    </row>
    <row r="267" spans="1:11" s="185" customFormat="1">
      <c r="A267" s="101"/>
      <c r="B267" s="52"/>
      <c r="C267" s="96"/>
      <c r="D267" s="53"/>
      <c r="E267" s="467"/>
      <c r="F267" s="87"/>
    </row>
    <row r="268" spans="1:11" s="185" customFormat="1">
      <c r="A268" s="101"/>
      <c r="B268" s="52" t="s">
        <v>448</v>
      </c>
      <c r="C268" s="48" t="s">
        <v>49</v>
      </c>
      <c r="D268" s="53">
        <v>6</v>
      </c>
      <c r="E268" s="466"/>
      <c r="F268" s="89">
        <f>+D268*E268</f>
        <v>0</v>
      </c>
    </row>
    <row r="269" spans="1:11" s="185" customFormat="1">
      <c r="A269" s="101"/>
      <c r="B269" s="188"/>
      <c r="C269" s="187"/>
      <c r="D269" s="187"/>
      <c r="E269" s="466"/>
      <c r="F269" s="89"/>
    </row>
    <row r="270" spans="1:11" s="185" customFormat="1" ht="76.5">
      <c r="A270" s="101" t="s">
        <v>187</v>
      </c>
      <c r="B270" s="64" t="s">
        <v>220</v>
      </c>
      <c r="C270" s="187"/>
      <c r="D270" s="187"/>
      <c r="E270" s="466"/>
      <c r="F270" s="89"/>
    </row>
    <row r="271" spans="1:11" s="185" customFormat="1" ht="63.75">
      <c r="A271" s="101"/>
      <c r="B271" s="69" t="s">
        <v>63</v>
      </c>
      <c r="C271" s="187"/>
      <c r="D271" s="187"/>
      <c r="E271" s="466"/>
      <c r="F271" s="89"/>
    </row>
    <row r="272" spans="1:11" s="185" customFormat="1" ht="25.5">
      <c r="A272" s="101"/>
      <c r="B272" s="69" t="s">
        <v>62</v>
      </c>
      <c r="C272" s="187"/>
      <c r="D272" s="187"/>
      <c r="E272" s="466"/>
      <c r="F272" s="89"/>
    </row>
    <row r="273" spans="1:6" s="185" customFormat="1">
      <c r="A273" s="101"/>
      <c r="B273" s="69" t="s">
        <v>46</v>
      </c>
      <c r="C273" s="187"/>
      <c r="D273" s="187"/>
      <c r="E273" s="466"/>
      <c r="F273" s="89"/>
    </row>
    <row r="274" spans="1:6" s="185" customFormat="1">
      <c r="A274" s="101"/>
      <c r="B274" s="64"/>
      <c r="C274" s="187"/>
      <c r="D274" s="187"/>
      <c r="E274" s="466"/>
      <c r="F274" s="89"/>
    </row>
    <row r="275" spans="1:6" s="185" customFormat="1">
      <c r="A275" s="101"/>
      <c r="B275" s="47" t="s">
        <v>188</v>
      </c>
      <c r="C275" s="187"/>
      <c r="D275" s="168"/>
      <c r="E275" s="466"/>
      <c r="F275" s="89"/>
    </row>
    <row r="276" spans="1:6" s="185" customFormat="1" ht="39" thickBot="1">
      <c r="A276" s="253"/>
      <c r="B276" s="244" t="s">
        <v>105</v>
      </c>
      <c r="C276" s="237" t="s">
        <v>49</v>
      </c>
      <c r="D276" s="244">
        <f>10.4+71.65+23.96+9.68+9.08+2.4+35.5+35.5+8.4+20.62+14.9+17.5+20.64+12.65+9.4+3.7*3</f>
        <v>313.38</v>
      </c>
      <c r="E276" s="473"/>
      <c r="F276" s="178">
        <f>+D276*E276</f>
        <v>0</v>
      </c>
    </row>
    <row r="277" spans="1:6" s="185" customFormat="1" ht="13.5" thickTop="1">
      <c r="A277" s="101"/>
      <c r="B277" s="52"/>
      <c r="C277" s="48"/>
      <c r="D277" s="52"/>
      <c r="E277" s="470"/>
      <c r="F277" s="87"/>
    </row>
    <row r="278" spans="1:6" s="185" customFormat="1" ht="76.5">
      <c r="A278" s="101" t="s">
        <v>219</v>
      </c>
      <c r="B278" s="64" t="s">
        <v>221</v>
      </c>
      <c r="C278" s="48"/>
      <c r="D278" s="52"/>
      <c r="E278" s="470"/>
      <c r="F278" s="87"/>
    </row>
    <row r="279" spans="1:6" s="185" customFormat="1" ht="63.75">
      <c r="A279" s="101"/>
      <c r="B279" s="69" t="s">
        <v>63</v>
      </c>
      <c r="C279" s="48"/>
      <c r="D279" s="52"/>
      <c r="E279" s="470"/>
      <c r="F279" s="87"/>
    </row>
    <row r="280" spans="1:6" s="185" customFormat="1" ht="25.5">
      <c r="A280" s="101"/>
      <c r="B280" s="69" t="s">
        <v>62</v>
      </c>
      <c r="C280" s="48"/>
      <c r="D280" s="52"/>
      <c r="E280" s="470"/>
      <c r="F280" s="87"/>
    </row>
    <row r="281" spans="1:6" s="185" customFormat="1">
      <c r="A281" s="101"/>
      <c r="B281" s="69" t="s">
        <v>46</v>
      </c>
      <c r="C281" s="48"/>
      <c r="D281" s="52"/>
      <c r="E281" s="470"/>
      <c r="F281" s="87"/>
    </row>
    <row r="282" spans="1:6" s="185" customFormat="1">
      <c r="A282" s="101"/>
      <c r="B282" s="67"/>
      <c r="C282" s="48"/>
      <c r="D282" s="52"/>
      <c r="E282" s="470"/>
      <c r="F282" s="87"/>
    </row>
    <row r="283" spans="1:6" s="185" customFormat="1">
      <c r="A283" s="102" t="s">
        <v>229</v>
      </c>
      <c r="B283" s="67" t="s">
        <v>231</v>
      </c>
      <c r="C283" s="48"/>
      <c r="D283" s="52"/>
      <c r="E283" s="470"/>
      <c r="F283" s="87"/>
    </row>
    <row r="284" spans="1:6" s="185" customFormat="1">
      <c r="A284" s="102"/>
      <c r="B284" s="66" t="s">
        <v>226</v>
      </c>
      <c r="C284" s="48" t="s">
        <v>20</v>
      </c>
      <c r="D284" s="68">
        <f>16.05+34.58+15.52</f>
        <v>66.149999999999991</v>
      </c>
      <c r="E284" s="470"/>
      <c r="F284" s="89">
        <f>+D284*E284</f>
        <v>0</v>
      </c>
    </row>
    <row r="285" spans="1:6" s="185" customFormat="1">
      <c r="A285" s="102"/>
      <c r="B285" s="66"/>
      <c r="C285" s="48"/>
      <c r="D285" s="68"/>
      <c r="E285" s="470"/>
      <c r="F285" s="87"/>
    </row>
    <row r="286" spans="1:6" s="185" customFormat="1">
      <c r="A286" s="102" t="s">
        <v>230</v>
      </c>
      <c r="B286" s="66" t="s">
        <v>227</v>
      </c>
      <c r="C286" s="48"/>
      <c r="D286" s="68"/>
      <c r="E286" s="470"/>
      <c r="F286" s="87"/>
    </row>
    <row r="287" spans="1:6" s="185" customFormat="1" ht="38.25">
      <c r="A287" s="101"/>
      <c r="B287" s="66" t="s">
        <v>228</v>
      </c>
      <c r="C287" s="48" t="s">
        <v>20</v>
      </c>
      <c r="D287" s="68">
        <f>9.04+16.15+82.93+28.05+76.53+28.7+6.2+16.28+6.65+16.15+18.06+2+12.64+12.67+12.64+1*3+2*3</f>
        <v>353.68999999999994</v>
      </c>
      <c r="E287" s="470"/>
      <c r="F287" s="89">
        <f>+D287*E287</f>
        <v>0</v>
      </c>
    </row>
    <row r="288" spans="1:6" s="185" customFormat="1">
      <c r="A288" s="101"/>
      <c r="B288" s="52"/>
      <c r="C288" s="48"/>
      <c r="D288" s="52"/>
      <c r="E288" s="470"/>
      <c r="F288" s="87"/>
    </row>
    <row r="289" spans="1:13" s="185" customFormat="1" ht="51">
      <c r="A289" s="101" t="s">
        <v>222</v>
      </c>
      <c r="B289" s="52" t="s">
        <v>223</v>
      </c>
      <c r="C289" s="48"/>
      <c r="D289" s="52"/>
      <c r="E289" s="470"/>
      <c r="F289" s="87"/>
    </row>
    <row r="290" spans="1:13" s="185" customFormat="1" ht="51">
      <c r="A290" s="101"/>
      <c r="B290" s="52" t="s">
        <v>224</v>
      </c>
      <c r="C290" s="48"/>
      <c r="D290" s="52"/>
      <c r="E290" s="470"/>
      <c r="F290" s="87"/>
    </row>
    <row r="291" spans="1:13" s="185" customFormat="1">
      <c r="A291" s="101"/>
      <c r="B291" s="52" t="s">
        <v>225</v>
      </c>
      <c r="C291" s="48"/>
      <c r="D291" s="52"/>
      <c r="E291" s="470"/>
      <c r="F291" s="87"/>
    </row>
    <row r="292" spans="1:13" s="185" customFormat="1">
      <c r="A292" s="101"/>
      <c r="B292" s="52"/>
      <c r="C292" s="48"/>
      <c r="D292" s="52"/>
      <c r="E292" s="470"/>
      <c r="F292" s="87"/>
    </row>
    <row r="293" spans="1:13" s="185" customFormat="1">
      <c r="A293" s="101"/>
      <c r="B293" s="125" t="s">
        <v>103</v>
      </c>
      <c r="C293" s="48" t="s">
        <v>19</v>
      </c>
      <c r="D293" s="127">
        <f>3.1*6</f>
        <v>18.600000000000001</v>
      </c>
      <c r="E293" s="470"/>
      <c r="F293" s="89">
        <f>+D293*E293</f>
        <v>0</v>
      </c>
    </row>
    <row r="294" spans="1:13" s="185" customFormat="1" ht="13.5" thickBot="1">
      <c r="A294" s="101"/>
      <c r="B294" s="64"/>
      <c r="C294" s="187"/>
      <c r="D294" s="187"/>
      <c r="E294" s="466"/>
      <c r="F294" s="89"/>
      <c r="I294" s="168"/>
    </row>
    <row r="295" spans="1:13" s="193" customFormat="1" ht="15.95" customHeight="1" thickTop="1" thickBot="1">
      <c r="A295" s="104" t="str">
        <f>A256</f>
        <v>4.</v>
      </c>
      <c r="B295" s="23" t="s">
        <v>56</v>
      </c>
      <c r="C295" s="23"/>
      <c r="D295" s="23"/>
      <c r="E295" s="28"/>
      <c r="F295" s="35">
        <f>SUM(F266:F293)</f>
        <v>0</v>
      </c>
      <c r="G295" s="189"/>
      <c r="H295" s="190"/>
      <c r="I295" s="191"/>
      <c r="J295" s="190"/>
      <c r="K295" s="190"/>
      <c r="L295" s="190"/>
      <c r="M295" s="192"/>
    </row>
    <row r="296" spans="1:13" s="65" customFormat="1" ht="15" customHeight="1" thickTop="1" thickBot="1">
      <c r="A296" s="97" t="s">
        <v>27</v>
      </c>
      <c r="B296" s="454" t="s">
        <v>189</v>
      </c>
      <c r="C296" s="6"/>
      <c r="D296" s="10"/>
      <c r="E296" s="29"/>
      <c r="F296" s="36"/>
      <c r="H296" s="138"/>
      <c r="I296" s="54"/>
      <c r="J296" s="138"/>
    </row>
    <row r="297" spans="1:13" s="65" customFormat="1" ht="12.75" customHeight="1" thickTop="1">
      <c r="A297" s="103"/>
      <c r="B297" s="5"/>
      <c r="C297" s="7"/>
      <c r="D297" s="11"/>
      <c r="E297" s="468"/>
      <c r="F297" s="37"/>
      <c r="H297" s="138"/>
      <c r="I297" s="54"/>
      <c r="J297" s="138"/>
    </row>
    <row r="298" spans="1:13" s="185" customFormat="1" ht="38.25">
      <c r="A298" s="101" t="s">
        <v>35</v>
      </c>
      <c r="B298" s="59" t="s">
        <v>232</v>
      </c>
      <c r="C298" s="194"/>
      <c r="D298" s="194"/>
      <c r="E298" s="463"/>
      <c r="F298" s="89"/>
      <c r="I298" s="84"/>
    </row>
    <row r="299" spans="1:13" s="185" customFormat="1" ht="38.25">
      <c r="A299" s="101"/>
      <c r="B299" s="70" t="s">
        <v>237</v>
      </c>
      <c r="C299" s="194"/>
      <c r="D299" s="194"/>
      <c r="E299" s="463"/>
      <c r="F299" s="89"/>
      <c r="I299" s="84"/>
    </row>
    <row r="300" spans="1:13" s="185" customFormat="1" ht="51">
      <c r="A300" s="101"/>
      <c r="B300" s="71" t="s">
        <v>233</v>
      </c>
      <c r="C300" s="194"/>
      <c r="D300" s="194"/>
      <c r="E300" s="463"/>
      <c r="F300" s="89"/>
      <c r="I300" s="168"/>
    </row>
    <row r="301" spans="1:13" s="78" customFormat="1" ht="25.5">
      <c r="A301" s="106"/>
      <c r="B301" s="71" t="s">
        <v>238</v>
      </c>
      <c r="C301" s="71"/>
      <c r="D301" s="71"/>
      <c r="E301" s="469"/>
      <c r="F301" s="195"/>
      <c r="I301" s="47"/>
    </row>
    <row r="302" spans="1:13" s="78" customFormat="1" ht="51">
      <c r="A302" s="106"/>
      <c r="B302" s="72" t="s">
        <v>234</v>
      </c>
      <c r="C302" s="72"/>
      <c r="D302" s="72"/>
      <c r="E302" s="470"/>
      <c r="F302" s="196"/>
      <c r="I302" s="47"/>
    </row>
    <row r="303" spans="1:13" s="185" customFormat="1" ht="25.5">
      <c r="A303" s="101"/>
      <c r="B303" s="71" t="s">
        <v>444</v>
      </c>
      <c r="C303" s="194"/>
      <c r="D303" s="194"/>
      <c r="E303" s="463"/>
      <c r="F303" s="89"/>
      <c r="I303" s="47"/>
    </row>
    <row r="304" spans="1:13" ht="13.5" customHeight="1">
      <c r="A304" s="116"/>
      <c r="B304" s="197"/>
      <c r="C304" s="198"/>
      <c r="D304" s="199"/>
      <c r="E304" s="471"/>
      <c r="F304" s="89"/>
      <c r="I304" s="137"/>
      <c r="J304" s="54"/>
    </row>
    <row r="305" spans="1:9" s="78" customFormat="1" ht="89.25">
      <c r="A305" s="106"/>
      <c r="B305" s="82" t="s">
        <v>338</v>
      </c>
      <c r="C305" s="120" t="s">
        <v>19</v>
      </c>
      <c r="D305" s="72">
        <f>0.3*(7.81+7.2+2*0.52+14.58+0.73+1.72+7.74+26.82+7.74+2.53+4.5+3*0.8+6.55+0.32+3*0.4+6.6+3.98+46.53+9.58+36.5+2*0.8+2*1.88+5*0.5*1.52+0.93*0.5*8+13.88+55.42-6*1.25+2.98+25.2*0.45+21.78*1.66+12.9*0.78+8.09*1.25+8.09*0.43)</f>
        <v>103.46340000000001</v>
      </c>
      <c r="E305" s="470"/>
      <c r="F305" s="196">
        <f>+D305*E305</f>
        <v>0</v>
      </c>
    </row>
    <row r="306" spans="1:9" s="78" customFormat="1">
      <c r="A306" s="106"/>
      <c r="B306" s="71"/>
      <c r="C306" s="71"/>
      <c r="D306" s="71"/>
      <c r="E306" s="469"/>
      <c r="F306" s="195"/>
    </row>
    <row r="307" spans="1:9" s="78" customFormat="1" ht="51">
      <c r="A307" s="106" t="s">
        <v>438</v>
      </c>
      <c r="B307" s="61" t="s">
        <v>426</v>
      </c>
      <c r="C307" s="72"/>
      <c r="D307" s="72"/>
      <c r="E307" s="470"/>
      <c r="F307" s="195"/>
    </row>
    <row r="308" spans="1:9" s="78" customFormat="1" ht="63.75">
      <c r="A308" s="106"/>
      <c r="B308" s="73" t="s">
        <v>427</v>
      </c>
      <c r="C308" s="64"/>
      <c r="D308" s="64"/>
      <c r="E308" s="472"/>
      <c r="F308" s="195"/>
    </row>
    <row r="309" spans="1:9" s="78" customFormat="1" ht="25.5">
      <c r="A309" s="106"/>
      <c r="B309" s="74" t="s">
        <v>239</v>
      </c>
      <c r="C309" s="72"/>
      <c r="D309" s="72"/>
      <c r="E309" s="470"/>
      <c r="F309" s="196"/>
      <c r="I309" s="47"/>
    </row>
    <row r="310" spans="1:9" s="78" customFormat="1" ht="76.5">
      <c r="A310" s="106"/>
      <c r="B310" s="73" t="s">
        <v>235</v>
      </c>
      <c r="C310" s="64"/>
      <c r="D310" s="64"/>
      <c r="E310" s="472"/>
      <c r="F310" s="195"/>
      <c r="I310" s="47"/>
    </row>
    <row r="311" spans="1:9" s="78" customFormat="1" ht="51">
      <c r="A311" s="106"/>
      <c r="B311" s="71" t="s">
        <v>233</v>
      </c>
      <c r="C311" s="72"/>
      <c r="D311" s="72"/>
      <c r="E311" s="470"/>
      <c r="F311" s="195"/>
      <c r="I311" s="47"/>
    </row>
    <row r="312" spans="1:9" s="78" customFormat="1" ht="51">
      <c r="A312" s="106"/>
      <c r="B312" s="72" t="s">
        <v>234</v>
      </c>
      <c r="C312" s="72"/>
      <c r="D312" s="72"/>
      <c r="E312" s="470"/>
      <c r="F312" s="195"/>
      <c r="I312" s="47"/>
    </row>
    <row r="313" spans="1:9" s="78" customFormat="1" ht="13.5" thickBot="1">
      <c r="A313" s="254"/>
      <c r="B313" s="255" t="s">
        <v>46</v>
      </c>
      <c r="C313" s="256"/>
      <c r="D313" s="256"/>
      <c r="E313" s="473"/>
      <c r="F313" s="257"/>
      <c r="I313" s="47"/>
    </row>
    <row r="314" spans="1:9" s="78" customFormat="1" ht="13.5" thickTop="1">
      <c r="A314" s="106"/>
      <c r="B314" s="76"/>
      <c r="C314" s="72"/>
      <c r="D314" s="72"/>
      <c r="E314" s="470"/>
      <c r="F314" s="196"/>
      <c r="I314" s="47"/>
    </row>
    <row r="315" spans="1:9" s="78" customFormat="1">
      <c r="A315" s="106"/>
      <c r="B315" s="74" t="s">
        <v>240</v>
      </c>
      <c r="C315" s="72"/>
      <c r="D315" s="47"/>
      <c r="E315" s="470"/>
      <c r="F315" s="196"/>
      <c r="I315" s="47"/>
    </row>
    <row r="316" spans="1:9" s="78" customFormat="1" ht="178.5">
      <c r="A316" s="106"/>
      <c r="B316" s="52" t="s">
        <v>428</v>
      </c>
      <c r="C316" s="48" t="s">
        <v>49</v>
      </c>
      <c r="D316" s="127">
        <f>0.4*(8.12*11+15.82*2+9.82*4+5.5*10+6*4+4.46*49+4.5*3+9.96*4+11.06*8+8.12*3+7.3*2+6*6+1.86+5.82+6.64*3+5.4*56+6.1*3+6.88*3+9.58*9+5.5*6+6*33+5.22*10+4.6*7+2*(1.4*10+1.2*10+1.15*37+1.6*37+1.35*41+1.55*41+1.4*111+0.85*111+1.4*67+1.3*67+1.4*43+1.9*43+1.4*38+1.5*38+0.94*2+0.75*2+0.55*2+1.4+2.5+1.4+1.5+1.15*2+1.2*2+1.35*14+1.55*14+1.4*3+1.5*3+1.3*25+1.2*25+1.4*17+0.9*17+1.3*8+0.96*8+1.35*6+1.55*6+1.4*3+2.7*3+1.4*11+0.85*11+1.4*6+1.6*6))</f>
        <v>1527.4960000000001</v>
      </c>
      <c r="E316" s="470"/>
      <c r="F316" s="196">
        <f>+D316*E316</f>
        <v>0</v>
      </c>
      <c r="I316" s="47"/>
    </row>
    <row r="317" spans="1:9" s="78" customFormat="1">
      <c r="A317" s="106"/>
      <c r="B317" s="72"/>
      <c r="C317" s="72"/>
      <c r="D317" s="72"/>
      <c r="E317" s="470"/>
      <c r="F317" s="195"/>
      <c r="I317" s="47"/>
    </row>
    <row r="318" spans="1:9" s="78" customFormat="1" ht="51">
      <c r="A318" s="106" t="s">
        <v>439</v>
      </c>
      <c r="B318" s="61" t="s">
        <v>268</v>
      </c>
      <c r="C318" s="71"/>
      <c r="D318" s="71"/>
      <c r="E318" s="469"/>
      <c r="F318" s="195"/>
      <c r="I318" s="47"/>
    </row>
    <row r="319" spans="1:9" s="78" customFormat="1" ht="51">
      <c r="A319" s="106"/>
      <c r="B319" s="61" t="s">
        <v>270</v>
      </c>
      <c r="C319" s="71"/>
      <c r="D319" s="71"/>
      <c r="E319" s="469"/>
      <c r="F319" s="195"/>
      <c r="I319" s="47"/>
    </row>
    <row r="320" spans="1:9" s="78" customFormat="1" ht="25.5">
      <c r="A320" s="106"/>
      <c r="B320" s="74" t="s">
        <v>269</v>
      </c>
      <c r="C320" s="71"/>
      <c r="D320" s="71"/>
      <c r="E320" s="469"/>
      <c r="F320" s="195"/>
      <c r="I320" s="47"/>
    </row>
    <row r="321" spans="1:9" s="78" customFormat="1" ht="51">
      <c r="A321" s="106"/>
      <c r="B321" s="71" t="s">
        <v>233</v>
      </c>
      <c r="C321" s="71"/>
      <c r="D321" s="47"/>
      <c r="E321" s="469"/>
      <c r="F321" s="195"/>
      <c r="I321" s="47"/>
    </row>
    <row r="322" spans="1:9" s="78" customFormat="1" ht="51">
      <c r="A322" s="106"/>
      <c r="B322" s="72" t="s">
        <v>234</v>
      </c>
      <c r="C322" s="71"/>
      <c r="D322" s="47"/>
      <c r="E322" s="469"/>
      <c r="F322" s="195"/>
      <c r="I322" s="47"/>
    </row>
    <row r="323" spans="1:9" s="78" customFormat="1">
      <c r="A323" s="106"/>
      <c r="B323" s="75" t="s">
        <v>46</v>
      </c>
      <c r="C323" s="162"/>
      <c r="D323" s="53"/>
      <c r="E323" s="466"/>
      <c r="F323" s="89"/>
      <c r="I323" s="47"/>
    </row>
    <row r="324" spans="1:9" s="78" customFormat="1">
      <c r="A324" s="106"/>
      <c r="B324" s="52"/>
      <c r="C324" s="162"/>
      <c r="D324" s="52"/>
      <c r="E324" s="466"/>
      <c r="F324" s="89"/>
      <c r="I324" s="47"/>
    </row>
    <row r="325" spans="1:9" s="78" customFormat="1" ht="77.25" thickBot="1">
      <c r="A325" s="254"/>
      <c r="B325" s="258" t="s">
        <v>429</v>
      </c>
      <c r="C325" s="259" t="s">
        <v>20</v>
      </c>
      <c r="D325" s="260">
        <f>0.4*(15.5+7.4+39+69.85+57.65+28.75+41.3+16+45.3+16.15+17.7+16.15+10.05+12+2.2+19.2+44.9+33.8+18.5+12.85+41.66+14.2+11.5+14.2+9.05+12.65+10.61+3.9+2.02+3.77+2.92+0.48)</f>
        <v>260.48399999999992</v>
      </c>
      <c r="E325" s="474"/>
      <c r="F325" s="257">
        <f>+D325*E325</f>
        <v>0</v>
      </c>
      <c r="I325" s="47"/>
    </row>
    <row r="326" spans="1:9" s="78" customFormat="1" ht="13.5" thickTop="1">
      <c r="A326" s="106"/>
      <c r="B326" s="52"/>
      <c r="C326" s="96"/>
      <c r="D326" s="121"/>
      <c r="E326" s="475"/>
      <c r="F326" s="195"/>
      <c r="I326" s="47"/>
    </row>
    <row r="327" spans="1:9" s="78" customFormat="1" ht="63.75">
      <c r="A327" s="106" t="s">
        <v>440</v>
      </c>
      <c r="B327" s="52" t="s">
        <v>431</v>
      </c>
      <c r="C327" s="96"/>
      <c r="D327" s="121"/>
      <c r="E327" s="475"/>
      <c r="F327" s="195"/>
      <c r="I327" s="47"/>
    </row>
    <row r="328" spans="1:9" s="78" customFormat="1" ht="38.25">
      <c r="A328" s="106"/>
      <c r="B328" s="52" t="s">
        <v>355</v>
      </c>
      <c r="C328" s="96"/>
      <c r="D328" s="121"/>
      <c r="E328" s="475"/>
      <c r="F328" s="195"/>
      <c r="I328" s="47"/>
    </row>
    <row r="329" spans="1:9" s="78" customFormat="1" ht="25.5">
      <c r="A329" s="106"/>
      <c r="B329" s="52" t="s">
        <v>356</v>
      </c>
      <c r="C329" s="96"/>
      <c r="D329" s="121"/>
      <c r="E329" s="475"/>
      <c r="F329" s="195"/>
      <c r="I329" s="47"/>
    </row>
    <row r="330" spans="1:9" s="78" customFormat="1">
      <c r="A330" s="106"/>
      <c r="B330" s="52" t="s">
        <v>225</v>
      </c>
      <c r="C330" s="96"/>
      <c r="D330" s="121"/>
      <c r="E330" s="475"/>
      <c r="F330" s="195"/>
      <c r="I330" s="47"/>
    </row>
    <row r="331" spans="1:9" s="78" customFormat="1">
      <c r="A331" s="106"/>
      <c r="B331" s="52"/>
      <c r="C331" s="96"/>
      <c r="D331" s="121"/>
      <c r="E331" s="475"/>
      <c r="F331" s="195"/>
      <c r="I331" s="47"/>
    </row>
    <row r="332" spans="1:9" s="78" customFormat="1">
      <c r="A332" s="106"/>
      <c r="B332" s="52" t="s">
        <v>357</v>
      </c>
      <c r="C332" s="96"/>
      <c r="D332" s="121"/>
      <c r="E332" s="475"/>
      <c r="F332" s="195"/>
      <c r="I332" s="47"/>
    </row>
    <row r="333" spans="1:9" s="78" customFormat="1" ht="38.25">
      <c r="A333" s="106"/>
      <c r="B333" s="52" t="s">
        <v>375</v>
      </c>
      <c r="C333" s="96" t="s">
        <v>358</v>
      </c>
      <c r="D333" s="53">
        <f>9*(0.162+0.3)*1.6*2+(0.162+0.3)*(1.55+1.85+2.45+3.05+1.6+1.9+2.2+2.5)+1.7*(0.1635+0.3)*20</f>
        <v>36.964799999999997</v>
      </c>
      <c r="E333" s="464"/>
      <c r="F333" s="89">
        <f>+D333*E333</f>
        <v>0</v>
      </c>
    </row>
    <row r="334" spans="1:9" ht="12.75" customHeight="1" thickBot="1">
      <c r="A334" s="456"/>
      <c r="B334" s="175"/>
      <c r="C334" s="176"/>
      <c r="D334" s="177"/>
      <c r="E334" s="476"/>
      <c r="F334" s="178"/>
    </row>
    <row r="335" spans="1:9" ht="15" customHeight="1" thickTop="1" thickBot="1">
      <c r="A335" s="22" t="str">
        <f>A296</f>
        <v>5.</v>
      </c>
      <c r="B335" s="24" t="s">
        <v>190</v>
      </c>
      <c r="C335" s="200"/>
      <c r="D335" s="201"/>
      <c r="E335" s="477"/>
      <c r="F335" s="16">
        <f>SUM(F300:F334)</f>
        <v>0</v>
      </c>
      <c r="I335" s="137"/>
    </row>
    <row r="336" spans="1:9" ht="15" customHeight="1" thickTop="1" thickBot="1">
      <c r="A336" s="97" t="s">
        <v>36</v>
      </c>
      <c r="B336" s="454" t="s">
        <v>57</v>
      </c>
      <c r="C336" s="6"/>
      <c r="D336" s="10"/>
      <c r="E336" s="478"/>
      <c r="F336" s="36"/>
    </row>
    <row r="337" spans="1:11" ht="12.75" customHeight="1" thickTop="1">
      <c r="A337" s="105"/>
      <c r="B337" s="202"/>
      <c r="C337" s="203"/>
      <c r="D337" s="204"/>
      <c r="E337" s="463"/>
      <c r="F337" s="89"/>
      <c r="I337" s="77"/>
    </row>
    <row r="338" spans="1:11" s="78" customFormat="1" ht="38.25">
      <c r="A338" s="106" t="s">
        <v>242</v>
      </c>
      <c r="B338" s="61" t="s">
        <v>432</v>
      </c>
      <c r="C338" s="71"/>
      <c r="D338" s="71"/>
      <c r="E338" s="469"/>
      <c r="F338" s="195"/>
      <c r="I338" s="54"/>
      <c r="J338" s="138"/>
      <c r="K338" s="59"/>
    </row>
    <row r="339" spans="1:11" s="78" customFormat="1" ht="51">
      <c r="A339" s="106"/>
      <c r="B339" s="61" t="s">
        <v>433</v>
      </c>
      <c r="C339" s="71"/>
      <c r="D339" s="71"/>
      <c r="E339" s="469"/>
      <c r="F339" s="195"/>
    </row>
    <row r="340" spans="1:11" s="78" customFormat="1" ht="25.5">
      <c r="A340" s="106"/>
      <c r="B340" s="61" t="s">
        <v>241</v>
      </c>
      <c r="C340" s="71"/>
      <c r="D340" s="71"/>
      <c r="E340" s="469"/>
      <c r="F340" s="195"/>
      <c r="I340" s="47"/>
    </row>
    <row r="341" spans="1:11" s="78" customFormat="1" ht="25.5">
      <c r="A341" s="106"/>
      <c r="B341" s="61" t="s">
        <v>246</v>
      </c>
      <c r="C341" s="71"/>
      <c r="D341" s="71"/>
      <c r="E341" s="469"/>
      <c r="F341" s="195"/>
      <c r="I341" s="47"/>
    </row>
    <row r="342" spans="1:11" ht="12.75" customHeight="1">
      <c r="A342" s="106"/>
      <c r="B342" s="47"/>
      <c r="C342" s="203"/>
      <c r="D342" s="204"/>
      <c r="E342" s="463"/>
      <c r="F342" s="89"/>
      <c r="I342" s="49"/>
      <c r="J342" s="275"/>
      <c r="K342" s="125"/>
    </row>
    <row r="343" spans="1:11" ht="12.75" customHeight="1">
      <c r="A343" s="106"/>
      <c r="B343" s="50" t="s">
        <v>43</v>
      </c>
      <c r="C343" s="48"/>
      <c r="D343" s="125"/>
      <c r="E343" s="463"/>
      <c r="F343" s="89"/>
      <c r="I343" s="49"/>
      <c r="J343" s="275"/>
      <c r="K343" s="125"/>
    </row>
    <row r="344" spans="1:11" ht="12.75" customHeight="1">
      <c r="A344" s="106"/>
      <c r="B344" s="51" t="s">
        <v>130</v>
      </c>
      <c r="C344" s="48"/>
      <c r="D344" s="51">
        <f>20.4+6.8+78.3+142+318.53</f>
        <v>566.03</v>
      </c>
      <c r="E344" s="463"/>
      <c r="F344" s="89"/>
      <c r="I344" s="49"/>
      <c r="J344" s="275"/>
      <c r="K344" s="125"/>
    </row>
    <row r="345" spans="1:11" ht="12.75" customHeight="1">
      <c r="A345" s="106"/>
      <c r="B345" s="47"/>
      <c r="C345" s="203"/>
      <c r="D345" s="204"/>
      <c r="E345" s="463"/>
      <c r="F345" s="89"/>
      <c r="I345" s="49"/>
      <c r="J345" s="275"/>
      <c r="K345" s="125"/>
    </row>
    <row r="346" spans="1:11" ht="12.75" customHeight="1">
      <c r="A346" s="106"/>
      <c r="B346" s="50" t="s">
        <v>44</v>
      </c>
      <c r="C346" s="48"/>
      <c r="D346" s="125"/>
      <c r="E346" s="463"/>
      <c r="F346" s="89"/>
      <c r="I346" s="49"/>
      <c r="J346" s="275"/>
      <c r="K346" s="125"/>
    </row>
    <row r="347" spans="1:11" ht="12.75" customHeight="1">
      <c r="A347" s="106"/>
      <c r="B347" s="51" t="s">
        <v>131</v>
      </c>
      <c r="C347" s="48"/>
      <c r="D347" s="160">
        <f>72.55+13.7+81.65</f>
        <v>167.9</v>
      </c>
      <c r="E347" s="463"/>
      <c r="F347" s="89"/>
      <c r="I347" s="49"/>
      <c r="J347" s="275"/>
      <c r="K347" s="125"/>
    </row>
    <row r="348" spans="1:11" ht="12.75" customHeight="1">
      <c r="A348" s="106"/>
      <c r="B348" s="51"/>
      <c r="C348" s="48"/>
      <c r="D348" s="125"/>
      <c r="E348" s="463"/>
      <c r="F348" s="89"/>
      <c r="I348" s="49"/>
      <c r="J348" s="275"/>
      <c r="K348" s="125"/>
    </row>
    <row r="349" spans="1:11" ht="12.75" customHeight="1">
      <c r="A349" s="106"/>
      <c r="B349" s="50" t="s">
        <v>132</v>
      </c>
      <c r="C349" s="48"/>
      <c r="D349" s="125"/>
      <c r="E349" s="463"/>
      <c r="F349" s="89"/>
      <c r="I349" s="49"/>
      <c r="J349" s="275"/>
      <c r="K349" s="125"/>
    </row>
    <row r="350" spans="1:11" ht="12.75" customHeight="1">
      <c r="A350" s="106"/>
      <c r="B350" s="51" t="s">
        <v>133</v>
      </c>
      <c r="C350" s="48"/>
      <c r="D350" s="51">
        <f>13.35+0.86+45.99+13.35</f>
        <v>73.55</v>
      </c>
      <c r="E350" s="463"/>
      <c r="F350" s="89"/>
      <c r="I350" s="49"/>
      <c r="J350" s="275"/>
      <c r="K350" s="125"/>
    </row>
    <row r="351" spans="1:11" ht="12.75" customHeight="1">
      <c r="A351" s="105"/>
      <c r="B351" s="51"/>
      <c r="C351" s="48"/>
      <c r="D351" s="125"/>
      <c r="E351" s="463"/>
      <c r="F351" s="89"/>
      <c r="I351" s="137"/>
    </row>
    <row r="352" spans="1:11" ht="12.75" customHeight="1">
      <c r="A352" s="105"/>
      <c r="B352" s="51" t="s">
        <v>134</v>
      </c>
      <c r="C352" s="48"/>
      <c r="D352" s="151">
        <v>7.3</v>
      </c>
      <c r="E352" s="463"/>
      <c r="F352" s="89"/>
      <c r="I352" s="137"/>
      <c r="J352" s="59"/>
    </row>
    <row r="353" spans="1:11" ht="12.75" customHeight="1">
      <c r="A353" s="105"/>
      <c r="B353" s="77"/>
      <c r="C353" s="203"/>
      <c r="D353" s="204"/>
      <c r="E353" s="463"/>
      <c r="F353" s="89"/>
      <c r="I353" s="137"/>
      <c r="J353" s="59"/>
    </row>
    <row r="354" spans="1:11" ht="12.75" customHeight="1">
      <c r="A354" s="105"/>
      <c r="B354" s="77" t="s">
        <v>245</v>
      </c>
      <c r="C354" s="203" t="s">
        <v>19</v>
      </c>
      <c r="D354" s="204">
        <f>SUM(D343:D353)</f>
        <v>814.77999999999986</v>
      </c>
      <c r="E354" s="463"/>
      <c r="F354" s="89">
        <f>+D354*E354</f>
        <v>0</v>
      </c>
      <c r="I354" s="137"/>
      <c r="J354" s="59"/>
    </row>
    <row r="355" spans="1:11" ht="12.75" customHeight="1">
      <c r="A355" s="105"/>
      <c r="B355" s="77"/>
      <c r="C355" s="203"/>
      <c r="D355" s="204"/>
      <c r="E355" s="463"/>
      <c r="F355" s="89"/>
      <c r="I355" s="137"/>
      <c r="J355" s="59"/>
    </row>
    <row r="356" spans="1:11" s="78" customFormat="1" ht="51">
      <c r="A356" s="106" t="s">
        <v>243</v>
      </c>
      <c r="B356" s="61" t="s">
        <v>434</v>
      </c>
      <c r="C356" s="71"/>
      <c r="D356" s="71"/>
      <c r="E356" s="469"/>
      <c r="F356" s="195"/>
      <c r="I356" s="47"/>
    </row>
    <row r="357" spans="1:11" s="78" customFormat="1" ht="51">
      <c r="A357" s="106"/>
      <c r="B357" s="61" t="s">
        <v>435</v>
      </c>
      <c r="C357" s="71"/>
      <c r="D357" s="71"/>
      <c r="E357" s="469"/>
      <c r="F357" s="195"/>
      <c r="I357" s="47"/>
    </row>
    <row r="358" spans="1:11" s="78" customFormat="1" ht="25.5">
      <c r="A358" s="106"/>
      <c r="B358" s="61" t="s">
        <v>241</v>
      </c>
      <c r="C358" s="71"/>
      <c r="D358" s="71"/>
      <c r="E358" s="469"/>
      <c r="F358" s="195"/>
      <c r="I358" s="47"/>
    </row>
    <row r="359" spans="1:11" s="78" customFormat="1">
      <c r="A359" s="106"/>
      <c r="B359" s="71" t="s">
        <v>22</v>
      </c>
      <c r="C359" s="182"/>
      <c r="D359" s="91"/>
      <c r="E359" s="464"/>
      <c r="F359" s="89"/>
      <c r="I359" s="47"/>
    </row>
    <row r="360" spans="1:11" ht="12.75" customHeight="1">
      <c r="A360" s="105"/>
      <c r="B360" s="202"/>
      <c r="C360" s="203"/>
      <c r="D360" s="204"/>
      <c r="E360" s="463"/>
      <c r="F360" s="89"/>
      <c r="J360" s="138"/>
    </row>
    <row r="361" spans="1:11" s="78" customFormat="1">
      <c r="A361" s="106"/>
      <c r="B361" s="50" t="s">
        <v>137</v>
      </c>
      <c r="C361" s="48"/>
      <c r="D361" s="125"/>
      <c r="E361" s="469"/>
      <c r="F361" s="195"/>
      <c r="I361" s="54"/>
      <c r="J361" s="138"/>
      <c r="K361" s="59"/>
    </row>
    <row r="362" spans="1:11" s="78" customFormat="1" ht="25.5">
      <c r="A362" s="106"/>
      <c r="B362" s="51" t="s">
        <v>138</v>
      </c>
      <c r="C362" s="48"/>
      <c r="D362" s="51">
        <f>15.5+12+41.3+18.5+16+12.85+10.05+9.05</f>
        <v>135.25</v>
      </c>
      <c r="E362" s="469"/>
      <c r="F362" s="195"/>
      <c r="I362" s="54"/>
      <c r="J362" s="138"/>
      <c r="K362" s="59"/>
    </row>
    <row r="363" spans="1:11" s="78" customFormat="1">
      <c r="A363" s="106"/>
      <c r="B363" s="50"/>
      <c r="C363" s="48"/>
      <c r="D363" s="125"/>
      <c r="E363" s="469"/>
      <c r="F363" s="195"/>
      <c r="I363" s="54"/>
      <c r="J363" s="138"/>
      <c r="K363" s="59"/>
    </row>
    <row r="364" spans="1:11" s="78" customFormat="1">
      <c r="A364" s="106"/>
      <c r="B364" s="50" t="s">
        <v>139</v>
      </c>
      <c r="C364" s="48"/>
      <c r="D364" s="125"/>
      <c r="E364" s="469"/>
      <c r="F364" s="195"/>
      <c r="I364" s="49"/>
      <c r="J364" s="275"/>
      <c r="K364" s="125"/>
    </row>
    <row r="365" spans="1:11" s="78" customFormat="1" ht="25.5">
      <c r="A365" s="106"/>
      <c r="B365" s="51" t="s">
        <v>140</v>
      </c>
      <c r="C365" s="48"/>
      <c r="D365" s="51">
        <f>57.65+33.8+45.3+41.66+16.15+14.2+17.7+11.3+16.15+14.2</f>
        <v>268.11</v>
      </c>
      <c r="E365" s="469"/>
      <c r="F365" s="195"/>
      <c r="I365" s="47"/>
    </row>
    <row r="366" spans="1:11" s="78" customFormat="1">
      <c r="A366" s="106"/>
      <c r="B366" s="50"/>
      <c r="C366" s="48"/>
      <c r="D366" s="125"/>
      <c r="E366" s="469"/>
      <c r="F366" s="195"/>
      <c r="I366" s="47"/>
    </row>
    <row r="367" spans="1:11" s="78" customFormat="1">
      <c r="A367" s="106"/>
      <c r="B367" s="50" t="s">
        <v>43</v>
      </c>
      <c r="C367" s="48"/>
      <c r="D367" s="125"/>
      <c r="E367" s="469"/>
      <c r="F367" s="195"/>
      <c r="I367" s="47"/>
    </row>
    <row r="368" spans="1:11" s="78" customFormat="1">
      <c r="A368" s="106"/>
      <c r="B368" s="51" t="s">
        <v>141</v>
      </c>
      <c r="C368" s="48"/>
      <c r="D368" s="160">
        <f>39+19.2+44.9</f>
        <v>103.1</v>
      </c>
      <c r="E368" s="469"/>
      <c r="F368" s="195"/>
      <c r="I368" s="47"/>
    </row>
    <row r="369" spans="1:9" s="78" customFormat="1">
      <c r="A369" s="106"/>
      <c r="B369" s="62"/>
      <c r="C369" s="90"/>
      <c r="D369" s="205"/>
      <c r="E369" s="469"/>
      <c r="F369" s="195"/>
      <c r="I369" s="47"/>
    </row>
    <row r="370" spans="1:9" s="78" customFormat="1" ht="13.5" thickBot="1">
      <c r="A370" s="254"/>
      <c r="B370" s="261" t="s">
        <v>244</v>
      </c>
      <c r="C370" s="259" t="s">
        <v>20</v>
      </c>
      <c r="D370" s="262">
        <f>SUM(D362:D369)</f>
        <v>506.46000000000004</v>
      </c>
      <c r="E370" s="479"/>
      <c r="F370" s="178">
        <f>+D370*E370</f>
        <v>0</v>
      </c>
      <c r="I370" s="47"/>
    </row>
    <row r="371" spans="1:9" s="78" customFormat="1" ht="13.5" thickTop="1">
      <c r="A371" s="106"/>
      <c r="B371" s="47"/>
      <c r="C371" s="96"/>
      <c r="D371" s="113"/>
      <c r="E371" s="467"/>
      <c r="F371" s="89"/>
      <c r="I371" s="47"/>
    </row>
    <row r="372" spans="1:9" s="78" customFormat="1" ht="38.25">
      <c r="A372" s="106" t="s">
        <v>304</v>
      </c>
      <c r="B372" s="47" t="s">
        <v>372</v>
      </c>
      <c r="C372" s="96"/>
      <c r="D372" s="113"/>
      <c r="E372" s="467"/>
      <c r="F372" s="89"/>
      <c r="I372" s="47"/>
    </row>
    <row r="373" spans="1:9" s="78" customFormat="1" ht="51">
      <c r="A373" s="106"/>
      <c r="B373" s="47" t="s">
        <v>305</v>
      </c>
      <c r="C373" s="96"/>
      <c r="D373" s="113"/>
      <c r="E373" s="467"/>
      <c r="F373" s="89"/>
      <c r="I373" s="47"/>
    </row>
    <row r="374" spans="1:9" s="78" customFormat="1" ht="51">
      <c r="A374" s="106"/>
      <c r="B374" s="47" t="s">
        <v>306</v>
      </c>
      <c r="C374" s="96"/>
      <c r="D374" s="113"/>
      <c r="E374" s="467"/>
      <c r="F374" s="89"/>
    </row>
    <row r="375" spans="1:9" s="78" customFormat="1" ht="76.5">
      <c r="A375" s="106"/>
      <c r="B375" s="47" t="s">
        <v>373</v>
      </c>
      <c r="C375" s="96"/>
      <c r="D375" s="113"/>
      <c r="E375" s="467"/>
      <c r="F375" s="89"/>
    </row>
    <row r="376" spans="1:9" s="78" customFormat="1" ht="51">
      <c r="A376" s="106"/>
      <c r="B376" s="47" t="s">
        <v>308</v>
      </c>
      <c r="C376" s="96"/>
      <c r="D376" s="113"/>
      <c r="E376" s="467"/>
      <c r="F376" s="89"/>
      <c r="I376" s="47"/>
    </row>
    <row r="377" spans="1:9" s="78" customFormat="1" ht="89.25">
      <c r="A377" s="106"/>
      <c r="B377" s="47" t="s">
        <v>309</v>
      </c>
      <c r="C377" s="96"/>
      <c r="D377" s="113"/>
      <c r="E377" s="467"/>
      <c r="F377" s="89"/>
      <c r="I377" s="47"/>
    </row>
    <row r="378" spans="1:9" s="78" customFormat="1" ht="63.75">
      <c r="A378" s="106"/>
      <c r="B378" s="47" t="s">
        <v>310</v>
      </c>
      <c r="C378" s="96"/>
      <c r="D378" s="113"/>
      <c r="E378" s="467"/>
      <c r="F378" s="89"/>
      <c r="I378" s="47"/>
    </row>
    <row r="379" spans="1:9" s="78" customFormat="1" ht="38.25">
      <c r="A379" s="106"/>
      <c r="B379" s="47" t="s">
        <v>311</v>
      </c>
      <c r="C379" s="96"/>
      <c r="D379" s="113"/>
      <c r="E379" s="467"/>
      <c r="F379" s="89"/>
      <c r="I379" s="47"/>
    </row>
    <row r="380" spans="1:9" s="78" customFormat="1">
      <c r="A380" s="106"/>
      <c r="B380" s="47" t="s">
        <v>312</v>
      </c>
      <c r="C380" s="96"/>
      <c r="D380" s="113"/>
      <c r="E380" s="467"/>
      <c r="F380" s="89"/>
      <c r="I380" s="47"/>
    </row>
    <row r="381" spans="1:9" s="78" customFormat="1">
      <c r="A381" s="106"/>
      <c r="B381" s="47"/>
      <c r="C381" s="96"/>
      <c r="D381" s="113"/>
      <c r="E381" s="467"/>
      <c r="F381" s="89"/>
      <c r="I381" s="47"/>
    </row>
    <row r="382" spans="1:9" s="78" customFormat="1" ht="38.25">
      <c r="A382" s="106"/>
      <c r="B382" s="47" t="s">
        <v>374</v>
      </c>
      <c r="C382" s="96"/>
      <c r="D382" s="113"/>
      <c r="E382" s="467"/>
      <c r="F382" s="89"/>
      <c r="I382" s="47"/>
    </row>
    <row r="383" spans="1:9" s="78" customFormat="1" ht="13.5" thickBot="1">
      <c r="A383" s="254"/>
      <c r="B383" s="258" t="s">
        <v>296</v>
      </c>
      <c r="C383" s="259" t="s">
        <v>19</v>
      </c>
      <c r="D383" s="258">
        <f>2*(0.17+0.3)*19+1.48*2+4.2</f>
        <v>25.02</v>
      </c>
      <c r="E383" s="479"/>
      <c r="F383" s="178">
        <f>+D383*E383</f>
        <v>0</v>
      </c>
      <c r="I383" s="47"/>
    </row>
    <row r="384" spans="1:9" s="78" customFormat="1" ht="9.75" customHeight="1" thickTop="1">
      <c r="A384" s="106"/>
      <c r="B384" s="52"/>
      <c r="C384" s="96"/>
      <c r="D384" s="52"/>
      <c r="E384" s="467"/>
      <c r="F384" s="89"/>
      <c r="I384" s="47"/>
    </row>
    <row r="385" spans="1:9" s="78" customFormat="1" ht="38.25">
      <c r="A385" s="106" t="s">
        <v>359</v>
      </c>
      <c r="B385" s="52" t="s">
        <v>371</v>
      </c>
      <c r="C385" s="96"/>
      <c r="D385" s="52"/>
      <c r="E385" s="467"/>
      <c r="F385" s="89"/>
      <c r="I385" s="47"/>
    </row>
    <row r="386" spans="1:9" s="78" customFormat="1" ht="63.75">
      <c r="A386" s="106"/>
      <c r="B386" s="52" t="s">
        <v>361</v>
      </c>
      <c r="C386" s="96"/>
      <c r="D386" s="52"/>
      <c r="E386" s="467"/>
      <c r="F386" s="89"/>
      <c r="I386" s="47"/>
    </row>
    <row r="387" spans="1:9" s="78" customFormat="1" ht="38.25">
      <c r="A387" s="106"/>
      <c r="B387" s="52" t="s">
        <v>360</v>
      </c>
      <c r="C387" s="96"/>
      <c r="D387" s="52"/>
      <c r="E387" s="467"/>
      <c r="F387" s="89"/>
      <c r="I387" s="47"/>
    </row>
    <row r="388" spans="1:9" s="78" customFormat="1" ht="38.25">
      <c r="A388" s="106"/>
      <c r="B388" s="52" t="s">
        <v>362</v>
      </c>
      <c r="C388" s="96"/>
      <c r="D388" s="52"/>
      <c r="E388" s="467"/>
      <c r="F388" s="89"/>
      <c r="I388" s="47"/>
    </row>
    <row r="389" spans="1:9" s="78" customFormat="1" ht="76.5">
      <c r="A389" s="106"/>
      <c r="B389" s="52" t="s">
        <v>436</v>
      </c>
      <c r="C389" s="96"/>
      <c r="D389" s="52"/>
      <c r="E389" s="467"/>
      <c r="F389" s="89"/>
      <c r="I389" s="47"/>
    </row>
    <row r="390" spans="1:9" s="78" customFormat="1" ht="76.5">
      <c r="A390" s="106"/>
      <c r="B390" s="47" t="s">
        <v>307</v>
      </c>
      <c r="C390" s="96"/>
      <c r="D390" s="52"/>
      <c r="E390" s="467"/>
      <c r="F390" s="89"/>
      <c r="I390" s="47"/>
    </row>
    <row r="391" spans="1:9" s="78" customFormat="1" ht="102">
      <c r="A391" s="106"/>
      <c r="B391" s="47" t="s">
        <v>363</v>
      </c>
      <c r="C391" s="96"/>
      <c r="D391" s="52"/>
      <c r="E391" s="467"/>
      <c r="F391" s="89"/>
      <c r="I391" s="47"/>
    </row>
    <row r="392" spans="1:9" s="78" customFormat="1" ht="102">
      <c r="A392" s="106"/>
      <c r="B392" s="52" t="s">
        <v>364</v>
      </c>
      <c r="C392" s="96"/>
      <c r="D392" s="52"/>
      <c r="E392" s="467"/>
      <c r="F392" s="89"/>
    </row>
    <row r="393" spans="1:9" s="78" customFormat="1" ht="76.5">
      <c r="A393" s="106"/>
      <c r="B393" s="52" t="s">
        <v>365</v>
      </c>
      <c r="C393" s="96"/>
      <c r="D393" s="52"/>
      <c r="E393" s="467"/>
      <c r="F393" s="89"/>
      <c r="I393" s="47"/>
    </row>
    <row r="394" spans="1:9" s="78" customFormat="1" ht="76.5">
      <c r="A394" s="106"/>
      <c r="B394" s="52" t="s">
        <v>366</v>
      </c>
      <c r="C394" s="96"/>
      <c r="D394" s="52"/>
      <c r="E394" s="467"/>
      <c r="F394" s="89"/>
      <c r="I394" s="47"/>
    </row>
    <row r="395" spans="1:9" s="78" customFormat="1" ht="13.5" thickBot="1">
      <c r="A395" s="254"/>
      <c r="B395" s="244" t="s">
        <v>367</v>
      </c>
      <c r="C395" s="259"/>
      <c r="D395" s="244"/>
      <c r="E395" s="479"/>
      <c r="F395" s="178"/>
      <c r="I395" s="47"/>
    </row>
    <row r="396" spans="1:9" s="78" customFormat="1" ht="13.5" thickTop="1">
      <c r="A396" s="106"/>
      <c r="B396" s="52"/>
      <c r="C396" s="96"/>
      <c r="D396" s="52"/>
      <c r="E396" s="467"/>
      <c r="F396" s="89"/>
      <c r="I396" s="47"/>
    </row>
    <row r="397" spans="1:9" s="78" customFormat="1">
      <c r="A397" s="106"/>
      <c r="B397" s="52" t="s">
        <v>368</v>
      </c>
      <c r="C397" s="96"/>
      <c r="D397" s="52"/>
      <c r="E397" s="467"/>
      <c r="F397" s="89"/>
      <c r="I397" s="47"/>
    </row>
    <row r="398" spans="1:9" s="78" customFormat="1">
      <c r="A398" s="106"/>
      <c r="B398" s="52" t="s">
        <v>369</v>
      </c>
      <c r="C398" s="96" t="s">
        <v>19</v>
      </c>
      <c r="D398" s="53">
        <f>1.93*2.39</f>
        <v>4.6127000000000002</v>
      </c>
      <c r="E398" s="467"/>
      <c r="F398" s="89">
        <f>+D398*E398</f>
        <v>0</v>
      </c>
      <c r="I398" s="47"/>
    </row>
    <row r="399" spans="1:9" s="78" customFormat="1">
      <c r="A399" s="106"/>
      <c r="B399" s="52"/>
      <c r="C399" s="96"/>
      <c r="D399" s="53"/>
      <c r="E399" s="467"/>
      <c r="F399" s="89"/>
      <c r="I399" s="47"/>
    </row>
    <row r="400" spans="1:9" s="78" customFormat="1" ht="38.25">
      <c r="A400" s="106" t="s">
        <v>370</v>
      </c>
      <c r="B400" s="52" t="s">
        <v>376</v>
      </c>
      <c r="C400" s="96"/>
      <c r="D400" s="53"/>
      <c r="E400" s="467"/>
      <c r="F400" s="89"/>
      <c r="I400" s="47"/>
    </row>
    <row r="401" spans="1:10" s="78" customFormat="1" ht="63.75">
      <c r="A401" s="106"/>
      <c r="B401" s="52" t="s">
        <v>377</v>
      </c>
      <c r="C401" s="96"/>
      <c r="D401" s="53"/>
      <c r="E401" s="467"/>
      <c r="F401" s="89"/>
      <c r="I401" s="47"/>
    </row>
    <row r="402" spans="1:10" s="78" customFormat="1" ht="76.5">
      <c r="A402" s="106"/>
      <c r="B402" s="52" t="s">
        <v>378</v>
      </c>
      <c r="C402" s="96"/>
      <c r="D402" s="53"/>
      <c r="E402" s="467"/>
      <c r="F402" s="89"/>
      <c r="I402" s="47"/>
    </row>
    <row r="403" spans="1:10" s="78" customFormat="1">
      <c r="A403" s="106"/>
      <c r="B403" s="52" t="s">
        <v>225</v>
      </c>
      <c r="C403" s="96"/>
      <c r="D403" s="53"/>
      <c r="E403" s="467"/>
      <c r="F403" s="89"/>
      <c r="I403" s="47"/>
    </row>
    <row r="404" spans="1:10" s="78" customFormat="1">
      <c r="A404" s="106"/>
      <c r="B404" s="52"/>
      <c r="C404" s="96"/>
      <c r="D404" s="53"/>
      <c r="E404" s="467"/>
      <c r="F404" s="89"/>
      <c r="I404" s="47"/>
    </row>
    <row r="405" spans="1:10" s="78" customFormat="1" ht="25.5">
      <c r="A405" s="106"/>
      <c r="B405" s="43" t="s">
        <v>379</v>
      </c>
      <c r="C405" s="96" t="s">
        <v>19</v>
      </c>
      <c r="D405" s="43">
        <f>22.9+1.6*1.6+1.55*1.6+1.7*(1.9+2.39+2.45)</f>
        <v>39.398000000000003</v>
      </c>
      <c r="E405" s="467"/>
      <c r="F405" s="89">
        <f>+D405*E405</f>
        <v>0</v>
      </c>
      <c r="I405" s="47"/>
    </row>
    <row r="406" spans="1:10" ht="12.75" customHeight="1" thickBot="1">
      <c r="A406" s="105"/>
      <c r="B406" s="77"/>
      <c r="C406" s="206"/>
      <c r="D406" s="207"/>
      <c r="E406" s="466"/>
      <c r="F406" s="89"/>
      <c r="I406" s="137"/>
      <c r="J406" s="59"/>
    </row>
    <row r="407" spans="1:10" ht="15" customHeight="1" thickTop="1" thickBot="1">
      <c r="A407" s="22" t="str">
        <f>A336</f>
        <v>6.</v>
      </c>
      <c r="B407" s="24" t="s">
        <v>58</v>
      </c>
      <c r="C407" s="200"/>
      <c r="D407" s="201"/>
      <c r="E407" s="477"/>
      <c r="F407" s="16">
        <f>SUM(F340:F406)</f>
        <v>0</v>
      </c>
      <c r="I407" s="137"/>
    </row>
    <row r="408" spans="1:10" ht="15" customHeight="1" thickTop="1" thickBot="1">
      <c r="A408" s="97" t="s">
        <v>37</v>
      </c>
      <c r="B408" s="454" t="s">
        <v>50</v>
      </c>
      <c r="C408" s="6"/>
      <c r="D408" s="10"/>
      <c r="E408" s="478"/>
      <c r="F408" s="36"/>
      <c r="I408" s="137"/>
    </row>
    <row r="409" spans="1:10" ht="12.75" customHeight="1" thickTop="1">
      <c r="A409" s="103"/>
      <c r="B409" s="5"/>
      <c r="C409" s="7"/>
      <c r="D409" s="11"/>
      <c r="E409" s="468"/>
      <c r="F409" s="37"/>
    </row>
    <row r="410" spans="1:10" s="78" customFormat="1" ht="128.25" customHeight="1">
      <c r="A410" s="106" t="s">
        <v>258</v>
      </c>
      <c r="B410" s="395" t="s">
        <v>521</v>
      </c>
      <c r="C410" s="71"/>
      <c r="D410" s="71"/>
      <c r="E410" s="469"/>
      <c r="F410" s="195"/>
      <c r="I410" s="47"/>
    </row>
    <row r="411" spans="1:10" ht="12.75" customHeight="1">
      <c r="A411" s="107"/>
      <c r="B411" s="208" t="s">
        <v>22</v>
      </c>
      <c r="C411" s="20"/>
      <c r="D411" s="21"/>
      <c r="E411" s="480"/>
      <c r="F411" s="38"/>
    </row>
    <row r="412" spans="1:10" ht="12.75" customHeight="1">
      <c r="A412" s="107"/>
      <c r="B412" s="85"/>
      <c r="C412" s="20"/>
      <c r="D412" s="21"/>
      <c r="E412" s="480"/>
      <c r="F412" s="38"/>
    </row>
    <row r="413" spans="1:10" ht="12.75" customHeight="1">
      <c r="A413" s="107"/>
      <c r="B413" s="79" t="s">
        <v>256</v>
      </c>
      <c r="C413" s="209" t="s">
        <v>19</v>
      </c>
      <c r="D413" s="80">
        <f>28.72*329.5</f>
        <v>9463.24</v>
      </c>
      <c r="E413" s="463"/>
      <c r="F413" s="89">
        <f>+D413*E413</f>
        <v>0</v>
      </c>
    </row>
    <row r="414" spans="1:10" ht="12.75" customHeight="1">
      <c r="A414" s="107"/>
      <c r="B414" s="85"/>
      <c r="C414" s="20"/>
      <c r="D414" s="21"/>
      <c r="E414" s="480"/>
      <c r="F414" s="38"/>
    </row>
    <row r="415" spans="1:10" s="78" customFormat="1" ht="38.25">
      <c r="A415" s="106" t="s">
        <v>259</v>
      </c>
      <c r="B415" s="70" t="s">
        <v>250</v>
      </c>
      <c r="C415" s="71"/>
      <c r="D415" s="71"/>
      <c r="E415" s="469"/>
      <c r="F415" s="195"/>
      <c r="I415" s="47"/>
    </row>
    <row r="416" spans="1:10" s="78" customFormat="1" ht="63.75">
      <c r="A416" s="106"/>
      <c r="B416" s="70" t="s">
        <v>249</v>
      </c>
      <c r="C416" s="71"/>
      <c r="D416" s="71"/>
      <c r="E416" s="469"/>
      <c r="F416" s="195"/>
      <c r="I416" s="47"/>
    </row>
    <row r="417" spans="1:9" s="78" customFormat="1" ht="63.75">
      <c r="A417" s="106"/>
      <c r="B417" s="70" t="s">
        <v>251</v>
      </c>
      <c r="C417" s="71"/>
      <c r="D417" s="71"/>
      <c r="E417" s="469"/>
      <c r="F417" s="195"/>
      <c r="I417" s="47"/>
    </row>
    <row r="418" spans="1:9" s="78" customFormat="1" ht="114.75">
      <c r="A418" s="106"/>
      <c r="B418" s="70" t="s">
        <v>408</v>
      </c>
      <c r="C418" s="71"/>
      <c r="D418" s="71"/>
      <c r="E418" s="469"/>
      <c r="F418" s="195"/>
      <c r="I418" s="47"/>
    </row>
    <row r="419" spans="1:9" s="78" customFormat="1" ht="76.5">
      <c r="A419" s="106"/>
      <c r="B419" s="70" t="s">
        <v>252</v>
      </c>
      <c r="C419" s="72"/>
      <c r="D419" s="47"/>
      <c r="E419" s="470"/>
      <c r="F419" s="195"/>
      <c r="I419" s="47"/>
    </row>
    <row r="420" spans="1:9" s="78" customFormat="1" ht="51">
      <c r="A420" s="106"/>
      <c r="B420" s="70" t="s">
        <v>254</v>
      </c>
      <c r="C420" s="72"/>
      <c r="D420" s="47"/>
      <c r="E420" s="470"/>
      <c r="F420" s="195"/>
    </row>
    <row r="421" spans="1:9" s="78" customFormat="1" ht="51">
      <c r="A421" s="106"/>
      <c r="B421" s="70" t="s">
        <v>253</v>
      </c>
      <c r="C421" s="72"/>
      <c r="D421" s="47"/>
      <c r="E421" s="470"/>
      <c r="F421" s="195"/>
    </row>
    <row r="422" spans="1:9" s="78" customFormat="1" ht="38.25">
      <c r="A422" s="106"/>
      <c r="B422" s="70" t="s">
        <v>255</v>
      </c>
      <c r="C422" s="71"/>
      <c r="D422" s="47"/>
      <c r="E422" s="469"/>
      <c r="F422" s="195"/>
    </row>
    <row r="423" spans="1:9" s="78" customFormat="1" ht="13.5" thickBot="1">
      <c r="A423" s="254"/>
      <c r="B423" s="263" t="s">
        <v>22</v>
      </c>
      <c r="C423" s="259"/>
      <c r="D423" s="245"/>
      <c r="E423" s="479"/>
      <c r="F423" s="178">
        <f>+D423*E423</f>
        <v>0</v>
      </c>
      <c r="I423" s="59"/>
    </row>
    <row r="424" spans="1:9" s="78" customFormat="1" ht="13.5" thickTop="1">
      <c r="A424" s="106"/>
      <c r="B424" s="52"/>
      <c r="C424" s="48"/>
      <c r="D424" s="53"/>
      <c r="E424" s="464"/>
      <c r="F424" s="89"/>
      <c r="I424" s="59"/>
    </row>
    <row r="425" spans="1:9" s="78" customFormat="1">
      <c r="A425" s="106"/>
      <c r="B425" s="50" t="s">
        <v>97</v>
      </c>
      <c r="C425" s="48"/>
      <c r="D425" s="86"/>
      <c r="E425" s="464"/>
      <c r="F425" s="87"/>
      <c r="G425" s="59"/>
      <c r="I425" s="59"/>
    </row>
    <row r="426" spans="1:9" s="78" customFormat="1" ht="165.75">
      <c r="A426" s="106"/>
      <c r="B426" s="51" t="s">
        <v>101</v>
      </c>
      <c r="C426" s="48"/>
      <c r="D426" s="82">
        <f>19.8+269.7+2.95+14.3+32.35+34.67+72.7+474.6+14.8+209.95+45.55+400.95+12.2+117.85+6.3+29.73+242.53+91.5+57.96+22.57+21.88+23.82+19.7+57.96+6.7*1.3+1.5*3.35+5.65*2.6+2.65*3.7+0.4*20.18*2+2.55*2+4.7*12.08+2.8*4.78+2.15*4.95+4.05*2.6+3.7*18.1+2.3*2.6+2*5.97+0.35*(1.67*2+3.66*2)+1*10.75+1*4.53+1*16.05+2*3.5+1*(3.5+2.82*2)-(2.22*2.37*9+2.43*2.35*4+13.66*2.48+2.86*1.5+2.86*2.35*2+2.35*1.8-3*18)</f>
        <v>2511.1841000000004</v>
      </c>
      <c r="E426" s="464"/>
      <c r="F426" s="87"/>
      <c r="G426" s="59"/>
      <c r="I426" s="59"/>
    </row>
    <row r="427" spans="1:9" s="78" customFormat="1" ht="76.5">
      <c r="A427" s="106"/>
      <c r="B427" s="51" t="s">
        <v>102</v>
      </c>
      <c r="C427" s="48"/>
      <c r="D427" s="82">
        <f>1370.3+20+750+1*3+5*0.18+2*2.98+2*5.9+2*2.38+1.2*4.2+3*6.75+1*28.05+1.7*14.3+1*28.7+1*83+(1.2+9.1)*1+2*6.77+0.35*(3.66+1.7)+3*(2.4+3.95)+3*3.02-(1.3*2.42+1.45*13.7+1.5*4.05)</f>
        <v>2380.8100000000013</v>
      </c>
      <c r="E427" s="464"/>
      <c r="F427" s="87"/>
      <c r="G427" s="59"/>
      <c r="I427" s="59"/>
    </row>
    <row r="428" spans="1:9" s="78" customFormat="1" ht="63.75">
      <c r="A428" s="106"/>
      <c r="B428" s="51" t="s">
        <v>125</v>
      </c>
      <c r="C428" s="48"/>
      <c r="D428" s="82">
        <f>292.55+185.51+119+37-(36.75+1.3*2.6*3-3*3)+16.5+54.1+110.5+316.8+67+0.5*3.22+0.7*7.65+12.1*3.55-(1.1*4.2+1.1*3.5*2-3*4)</f>
        <v>1210.6699999999998</v>
      </c>
      <c r="E428" s="464"/>
      <c r="F428" s="87"/>
      <c r="G428" s="59"/>
      <c r="I428" s="59"/>
    </row>
    <row r="429" spans="1:9" s="78" customFormat="1">
      <c r="A429" s="106"/>
      <c r="B429" s="52"/>
      <c r="C429" s="90"/>
      <c r="D429" s="53"/>
      <c r="E429" s="463"/>
      <c r="F429" s="89"/>
      <c r="I429" s="59"/>
    </row>
    <row r="430" spans="1:9" s="78" customFormat="1" ht="25.5">
      <c r="A430" s="106"/>
      <c r="B430" s="52" t="s">
        <v>352</v>
      </c>
      <c r="C430" s="96"/>
      <c r="D430" s="53"/>
      <c r="E430" s="467"/>
      <c r="F430" s="89"/>
      <c r="I430" s="59"/>
    </row>
    <row r="431" spans="1:9" s="78" customFormat="1">
      <c r="A431" s="106"/>
      <c r="B431" s="52" t="s">
        <v>353</v>
      </c>
      <c r="C431" s="96"/>
      <c r="D431" s="53">
        <f>70+0.25*2*8*19</f>
        <v>146</v>
      </c>
      <c r="E431" s="467"/>
      <c r="F431" s="89"/>
      <c r="I431" s="59"/>
    </row>
    <row r="432" spans="1:9" s="78" customFormat="1">
      <c r="A432" s="106"/>
      <c r="B432" s="52"/>
      <c r="C432" s="96"/>
      <c r="D432" s="53"/>
      <c r="E432" s="467"/>
      <c r="F432" s="89"/>
      <c r="I432" s="59"/>
    </row>
    <row r="433" spans="1:9" s="78" customFormat="1">
      <c r="A433" s="106"/>
      <c r="B433" s="52" t="s">
        <v>257</v>
      </c>
      <c r="C433" s="90" t="s">
        <v>261</v>
      </c>
      <c r="D433" s="43">
        <f>SUM(D426:D432)</f>
        <v>6248.6641000000018</v>
      </c>
      <c r="E433" s="463"/>
      <c r="F433" s="89">
        <f>+D433*E433</f>
        <v>0</v>
      </c>
      <c r="I433" s="59"/>
    </row>
    <row r="434" spans="1:9" s="78" customFormat="1">
      <c r="A434" s="106"/>
      <c r="B434" s="52"/>
      <c r="C434" s="90"/>
      <c r="D434" s="53"/>
      <c r="E434" s="463"/>
      <c r="F434" s="89"/>
      <c r="I434" s="59"/>
    </row>
    <row r="435" spans="1:9" s="78" customFormat="1" ht="63.75">
      <c r="A435" s="106" t="s">
        <v>279</v>
      </c>
      <c r="B435" s="92" t="s">
        <v>281</v>
      </c>
      <c r="C435" s="90"/>
      <c r="D435" s="53"/>
      <c r="E435" s="463"/>
      <c r="F435" s="89"/>
      <c r="I435" s="59"/>
    </row>
    <row r="436" spans="1:9" s="78" customFormat="1" ht="25.5">
      <c r="A436" s="106"/>
      <c r="B436" s="92" t="s">
        <v>280</v>
      </c>
      <c r="C436" s="90"/>
      <c r="D436" s="53"/>
      <c r="E436" s="463"/>
      <c r="F436" s="89"/>
      <c r="I436" s="59"/>
    </row>
    <row r="437" spans="1:9" s="78" customFormat="1" ht="26.25" thickBot="1">
      <c r="A437" s="254"/>
      <c r="B437" s="264" t="s">
        <v>278</v>
      </c>
      <c r="C437" s="259"/>
      <c r="D437" s="245"/>
      <c r="E437" s="479"/>
      <c r="F437" s="178"/>
      <c r="I437" s="59"/>
    </row>
    <row r="438" spans="1:9" s="78" customFormat="1" ht="13.5" thickTop="1">
      <c r="A438" s="106"/>
      <c r="B438" s="52"/>
      <c r="C438" s="90"/>
      <c r="D438" s="53"/>
      <c r="E438" s="463"/>
      <c r="F438" s="89"/>
      <c r="I438" s="59"/>
    </row>
    <row r="439" spans="1:9" s="78" customFormat="1" ht="25.5">
      <c r="A439" s="106"/>
      <c r="B439" s="56" t="s">
        <v>126</v>
      </c>
      <c r="C439" s="90"/>
      <c r="D439" s="91"/>
      <c r="E439" s="463"/>
      <c r="F439" s="89"/>
      <c r="I439" s="59"/>
    </row>
    <row r="440" spans="1:9" s="78" customFormat="1" ht="51">
      <c r="A440" s="106"/>
      <c r="B440" s="62" t="s">
        <v>127</v>
      </c>
      <c r="C440" s="90"/>
      <c r="D440" s="62">
        <f>0.5*15.5+0.8*7.4+0.2*39+0.2*69.85+0.2*57.65+0.9*28.75+0.2*41.3+0.6*16+0.2*45.3+0.2*16.15+0.2*17.7+0.2*16.15+0.9*10.05</f>
        <v>118.81000000000002</v>
      </c>
      <c r="E440" s="463"/>
      <c r="F440" s="89"/>
      <c r="I440" s="59"/>
    </row>
    <row r="441" spans="1:9" s="78" customFormat="1">
      <c r="A441" s="106"/>
      <c r="B441" s="210"/>
      <c r="C441" s="144"/>
      <c r="D441" s="211"/>
      <c r="E441" s="463"/>
      <c r="F441" s="89"/>
      <c r="I441" s="59"/>
    </row>
    <row r="442" spans="1:9" s="78" customFormat="1">
      <c r="A442" s="106"/>
      <c r="B442" s="56" t="s">
        <v>107</v>
      </c>
      <c r="C442" s="90"/>
      <c r="D442" s="91"/>
      <c r="E442" s="463"/>
      <c r="F442" s="89"/>
      <c r="I442" s="59"/>
    </row>
    <row r="443" spans="1:9" s="78" customFormat="1" ht="51">
      <c r="A443" s="106"/>
      <c r="B443" s="62" t="s">
        <v>209</v>
      </c>
      <c r="C443" s="90"/>
      <c r="D443" s="93">
        <f>2*12.65*3+1*(18.06+16.13)+2*3.6+1*(9.05+16.15+82.95+43.71)+1.2*5.45+4*6.7+3*(28.05+14.32+28.7)</f>
        <v>515.70000000000005</v>
      </c>
      <c r="E443" s="463"/>
      <c r="F443" s="89"/>
      <c r="I443" s="59"/>
    </row>
    <row r="444" spans="1:9" s="78" customFormat="1">
      <c r="A444" s="106"/>
      <c r="B444" s="52"/>
      <c r="C444" s="90"/>
      <c r="D444" s="53"/>
      <c r="E444" s="463"/>
      <c r="F444" s="89"/>
      <c r="I444" s="59"/>
    </row>
    <row r="445" spans="1:9" s="78" customFormat="1">
      <c r="A445" s="106"/>
      <c r="B445" s="52" t="s">
        <v>275</v>
      </c>
      <c r="C445" s="90" t="s">
        <v>19</v>
      </c>
      <c r="D445" s="53">
        <f>SUM(D440:D444)</f>
        <v>634.5100000000001</v>
      </c>
      <c r="E445" s="463"/>
      <c r="F445" s="89">
        <f>+D445*E445</f>
        <v>0</v>
      </c>
      <c r="I445" s="59"/>
    </row>
    <row r="446" spans="1:9" s="78" customFormat="1">
      <c r="A446" s="106"/>
      <c r="B446" s="52"/>
      <c r="C446" s="90"/>
      <c r="D446" s="53"/>
      <c r="E446" s="463"/>
      <c r="F446" s="89"/>
      <c r="I446" s="59"/>
    </row>
    <row r="447" spans="1:9" s="78" customFormat="1" ht="89.25">
      <c r="A447" s="106" t="s">
        <v>260</v>
      </c>
      <c r="B447" s="78" t="s">
        <v>437</v>
      </c>
      <c r="C447" s="48"/>
      <c r="D447" s="53"/>
      <c r="E447" s="464"/>
      <c r="F447" s="87"/>
    </row>
    <row r="448" spans="1:9" s="78" customFormat="1" ht="38.25">
      <c r="A448" s="106"/>
      <c r="B448" s="78" t="s">
        <v>262</v>
      </c>
      <c r="C448" s="48"/>
      <c r="D448" s="53"/>
      <c r="E448" s="464"/>
      <c r="F448" s="87"/>
    </row>
    <row r="449" spans="1:11" s="78" customFormat="1" ht="25.5">
      <c r="A449" s="106"/>
      <c r="B449" s="78" t="s">
        <v>48</v>
      </c>
      <c r="C449" s="90"/>
      <c r="D449" s="53"/>
      <c r="E449" s="463"/>
      <c r="F449" s="89"/>
    </row>
    <row r="450" spans="1:11" s="78" customFormat="1">
      <c r="A450" s="106"/>
      <c r="B450" s="81" t="s">
        <v>22</v>
      </c>
      <c r="C450" s="48"/>
      <c r="D450" s="53"/>
      <c r="E450" s="464"/>
      <c r="F450" s="87"/>
    </row>
    <row r="451" spans="1:11" s="78" customFormat="1">
      <c r="A451" s="106"/>
      <c r="B451" s="50"/>
      <c r="C451" s="148"/>
      <c r="D451" s="149"/>
      <c r="E451" s="464"/>
      <c r="F451" s="87"/>
    </row>
    <row r="452" spans="1:11" s="78" customFormat="1">
      <c r="A452" s="106"/>
      <c r="B452" s="56" t="s">
        <v>264</v>
      </c>
      <c r="C452" s="144"/>
      <c r="D452" s="145"/>
      <c r="E452" s="463"/>
      <c r="F452" s="89"/>
      <c r="I452" s="54"/>
      <c r="J452" s="138"/>
      <c r="K452" s="59"/>
    </row>
    <row r="453" spans="1:11" s="78" customFormat="1" ht="89.25">
      <c r="A453" s="106"/>
      <c r="B453" s="82" t="s">
        <v>263</v>
      </c>
      <c r="C453" s="120"/>
      <c r="D453" s="82">
        <f>7.81+7.2+2*0.52+14.58+0.73+1.72+7.74+26.82+7.74+2.53+4.5+3*0.8+6.55+0.32+3*0.4+6.6+3.98+46.53+9.58+36.5+2*0.8+2*1.88+5*0.5*1.52+0.93*0.5*8+13.88+55.42-6*1.25+2.98+25.2*0.45+21.78*1.66+12.9*0.78+8.09*1.25+8.09*0.43</f>
        <v>344.87800000000004</v>
      </c>
      <c r="E453" s="463"/>
      <c r="F453" s="89"/>
      <c r="I453" s="54"/>
      <c r="J453" s="138"/>
      <c r="K453" s="59"/>
    </row>
    <row r="454" spans="1:11" s="78" customFormat="1">
      <c r="A454" s="106"/>
      <c r="B454" s="56"/>
      <c r="C454" s="144"/>
      <c r="D454" s="145"/>
      <c r="E454" s="463"/>
      <c r="F454" s="89"/>
      <c r="I454" s="54"/>
      <c r="J454" s="138"/>
      <c r="K454" s="59"/>
    </row>
    <row r="455" spans="1:11" s="78" customFormat="1">
      <c r="A455" s="106"/>
      <c r="B455" s="56" t="s">
        <v>265</v>
      </c>
      <c r="C455" s="144"/>
      <c r="D455" s="145"/>
      <c r="E455" s="463"/>
      <c r="F455" s="89"/>
      <c r="J455" s="138"/>
      <c r="K455" s="59"/>
    </row>
    <row r="456" spans="1:11" s="78" customFormat="1" ht="166.5" thickBot="1">
      <c r="A456" s="254"/>
      <c r="B456" s="258" t="s">
        <v>266</v>
      </c>
      <c r="C456" s="265"/>
      <c r="D456" s="266">
        <f>0.4*(8.12*11+15.82*2+9.82*4+5.5*10+6*4+4.46*49+4.5*3+9.96*4+11.06*8+8.12*3+7.3*2+6*6+1.86+5.82+6.64*3+5.4*56+6.1*3+6.88*3+9.58*9+5.5*6+6*33+5.22*10+4.6*7+2*(1.4*10+1.2*10+1.15*37+1.6*37+1.35*41+1.55*41+1.4*111+0.85*111+1.4*67+1.3*67+1.4*43+1.9*43+1.4*38+1.5*38+0.94*2+0.75*2+0.55*2+1.49+2.5+1.4+1.5+1.15*2+1.2*2+1.35*14+1.55*14+1.4*3+1.5*3+1.3*25+1.2*25+1.4*17+0.9*17+1.3*8+0.96*8+1.35*6+1.55*6+1.4*3+2.7*3+1.4*11+0.85*11+1.4*6+1.6*6))</f>
        <v>1527.5680000000002</v>
      </c>
      <c r="E456" s="479"/>
      <c r="F456" s="178"/>
      <c r="J456" s="138"/>
      <c r="K456" s="59"/>
    </row>
    <row r="457" spans="1:11" s="78" customFormat="1" ht="13.5" thickTop="1">
      <c r="A457" s="106"/>
      <c r="B457" s="56"/>
      <c r="C457" s="144"/>
      <c r="D457" s="145"/>
      <c r="E457" s="463"/>
      <c r="F457" s="89"/>
      <c r="I457" s="59"/>
    </row>
    <row r="458" spans="1:11" s="78" customFormat="1" ht="25.5">
      <c r="A458" s="106"/>
      <c r="B458" s="56" t="s">
        <v>267</v>
      </c>
      <c r="C458" s="144"/>
      <c r="D458" s="145"/>
      <c r="E458" s="463"/>
      <c r="F458" s="89"/>
      <c r="I458" s="59"/>
    </row>
    <row r="459" spans="1:11" s="78" customFormat="1" ht="76.5">
      <c r="A459" s="106"/>
      <c r="B459" s="51" t="s">
        <v>274</v>
      </c>
      <c r="C459" s="48"/>
      <c r="D459" s="55">
        <f>15.5+7.4+39+69.85+57.65+28.75+41.3+16+45.3+16.15+17.7+16.15+10.05+12+2.2+19.2+44.9+33.8+18.5+12.85+41.66+14.2+11.5+14.2+9.05+12.65+10.61+3.9+2.02+3.77+2.92+0.48</f>
        <v>651.20999999999981</v>
      </c>
      <c r="E459" s="463"/>
      <c r="F459" s="89"/>
      <c r="I459" s="59"/>
    </row>
    <row r="460" spans="1:11" s="78" customFormat="1">
      <c r="A460" s="106"/>
      <c r="B460" s="56"/>
      <c r="C460" s="144"/>
      <c r="D460" s="145"/>
      <c r="E460" s="463"/>
      <c r="F460" s="89"/>
      <c r="I460" s="59"/>
    </row>
    <row r="461" spans="1:11" s="78" customFormat="1">
      <c r="A461" s="106"/>
      <c r="B461" s="51" t="s">
        <v>276</v>
      </c>
      <c r="C461" s="90" t="s">
        <v>19</v>
      </c>
      <c r="D461" s="82">
        <f>SUM(D450:D460)</f>
        <v>2523.6559999999999</v>
      </c>
      <c r="E461" s="464"/>
      <c r="F461" s="89">
        <f>+D461*E461</f>
        <v>0</v>
      </c>
      <c r="I461" s="59"/>
    </row>
    <row r="462" spans="1:11" s="78" customFormat="1">
      <c r="A462" s="106"/>
      <c r="B462" s="52"/>
      <c r="C462" s="58"/>
      <c r="D462" s="53"/>
      <c r="E462" s="466"/>
      <c r="F462" s="89"/>
      <c r="I462" s="59"/>
    </row>
    <row r="463" spans="1:11" s="78" customFormat="1" ht="89.25">
      <c r="A463" s="106" t="s">
        <v>277</v>
      </c>
      <c r="B463" s="52" t="s">
        <v>348</v>
      </c>
      <c r="C463" s="96"/>
      <c r="D463" s="53"/>
      <c r="E463" s="467"/>
      <c r="F463" s="89"/>
      <c r="I463" s="59"/>
    </row>
    <row r="464" spans="1:11" s="78" customFormat="1" ht="38.25">
      <c r="A464" s="106"/>
      <c r="B464" s="52" t="s">
        <v>349</v>
      </c>
      <c r="C464" s="96"/>
      <c r="D464" s="53"/>
      <c r="E464" s="467"/>
      <c r="F464" s="89"/>
      <c r="I464" s="59"/>
    </row>
    <row r="465" spans="1:9" s="78" customFormat="1">
      <c r="A465" s="106"/>
      <c r="B465" s="81" t="s">
        <v>22</v>
      </c>
      <c r="C465" s="96"/>
      <c r="D465" s="53"/>
      <c r="E465" s="467"/>
      <c r="F465" s="89"/>
      <c r="I465" s="59"/>
    </row>
    <row r="466" spans="1:9" s="78" customFormat="1">
      <c r="A466" s="106"/>
      <c r="B466" s="52"/>
      <c r="C466" s="96"/>
      <c r="D466" s="53"/>
      <c r="E466" s="467"/>
      <c r="F466" s="89"/>
      <c r="I466" s="59"/>
    </row>
    <row r="467" spans="1:9" s="78" customFormat="1" ht="25.5">
      <c r="A467" s="106"/>
      <c r="B467" s="56" t="s">
        <v>126</v>
      </c>
      <c r="C467" s="90"/>
      <c r="D467" s="91"/>
      <c r="E467" s="467"/>
      <c r="F467" s="89"/>
      <c r="I467" s="59"/>
    </row>
    <row r="468" spans="1:9" s="78" customFormat="1" ht="51">
      <c r="A468" s="106"/>
      <c r="B468" s="62" t="s">
        <v>127</v>
      </c>
      <c r="C468" s="90"/>
      <c r="D468" s="62">
        <f>0.5*15.5+0.8*7.4+0.2*39+0.2*69.85+0.2*57.65+0.9*28.75+0.2*41.3+0.6*16+0.2*45.3+0.2*16.15+0.2*17.7+0.2*16.15+0.9*10.05</f>
        <v>118.81000000000002</v>
      </c>
      <c r="E468" s="467"/>
      <c r="F468" s="89"/>
    </row>
    <row r="469" spans="1:9" s="78" customFormat="1">
      <c r="A469" s="106"/>
      <c r="B469" s="210"/>
      <c r="C469" s="144"/>
      <c r="D469" s="211"/>
      <c r="E469" s="467"/>
      <c r="F469" s="89"/>
      <c r="I469" s="59"/>
    </row>
    <row r="470" spans="1:9" s="78" customFormat="1">
      <c r="A470" s="106"/>
      <c r="B470" s="56" t="s">
        <v>107</v>
      </c>
      <c r="C470" s="90"/>
      <c r="D470" s="91"/>
      <c r="E470" s="467"/>
      <c r="F470" s="89"/>
      <c r="I470" s="59"/>
    </row>
    <row r="471" spans="1:9" s="78" customFormat="1" ht="51">
      <c r="A471" s="106"/>
      <c r="B471" s="62" t="s">
        <v>350</v>
      </c>
      <c r="C471" s="90"/>
      <c r="D471" s="83">
        <f>2*12.65*3+1*(18.06+16.13)+2*3.6+1*(9.05+16.15+82.95+43.71)+1.2*5.45+4*6.7+3*(28.05+14.32+28.7+42.65+85.2+151.6)</f>
        <v>1354.05</v>
      </c>
      <c r="E471" s="467"/>
      <c r="F471" s="89"/>
      <c r="I471" s="59"/>
    </row>
    <row r="472" spans="1:9" s="78" customFormat="1">
      <c r="A472" s="106"/>
      <c r="B472" s="52"/>
      <c r="C472" s="96"/>
      <c r="D472" s="53"/>
      <c r="E472" s="467"/>
      <c r="F472" s="89"/>
      <c r="I472" s="59"/>
    </row>
    <row r="473" spans="1:9" s="78" customFormat="1">
      <c r="A473" s="106"/>
      <c r="B473" s="52" t="s">
        <v>351</v>
      </c>
      <c r="C473" s="96" t="s">
        <v>19</v>
      </c>
      <c r="D473" s="83">
        <f>SUM(D468:D472)</f>
        <v>1472.86</v>
      </c>
      <c r="E473" s="467"/>
      <c r="F473" s="89">
        <f>+D473*E473</f>
        <v>0</v>
      </c>
      <c r="I473" s="59"/>
    </row>
    <row r="474" spans="1:9" s="78" customFormat="1">
      <c r="A474" s="106"/>
      <c r="B474" s="52"/>
      <c r="C474" s="96"/>
      <c r="D474" s="53"/>
      <c r="E474" s="467"/>
      <c r="F474" s="89"/>
      <c r="I474" s="59"/>
    </row>
    <row r="475" spans="1:9" s="78" customFormat="1" ht="38.25">
      <c r="A475" s="106" t="s">
        <v>334</v>
      </c>
      <c r="B475" s="85" t="s">
        <v>52</v>
      </c>
      <c r="C475" s="48"/>
      <c r="D475" s="53"/>
      <c r="E475" s="464"/>
      <c r="F475" s="87"/>
      <c r="I475" s="59"/>
    </row>
    <row r="476" spans="1:9" s="78" customFormat="1" ht="76.5">
      <c r="A476" s="106"/>
      <c r="B476" s="88" t="s">
        <v>53</v>
      </c>
      <c r="C476" s="48"/>
      <c r="D476" s="53"/>
      <c r="E476" s="464"/>
      <c r="F476" s="87"/>
      <c r="I476" s="59"/>
    </row>
    <row r="477" spans="1:9" s="78" customFormat="1">
      <c r="A477" s="106"/>
      <c r="B477" s="52" t="s">
        <v>54</v>
      </c>
      <c r="C477" s="48"/>
      <c r="D477" s="53"/>
      <c r="E477" s="464"/>
      <c r="F477" s="87"/>
      <c r="I477" s="59"/>
    </row>
    <row r="478" spans="1:9" s="78" customFormat="1">
      <c r="A478" s="106"/>
      <c r="B478" s="52"/>
      <c r="C478" s="48"/>
      <c r="D478" s="53"/>
      <c r="E478" s="464"/>
      <c r="F478" s="89"/>
      <c r="I478" s="59"/>
    </row>
    <row r="479" spans="1:9" s="78" customFormat="1" ht="13.5" thickBot="1">
      <c r="A479" s="254"/>
      <c r="B479" s="244" t="s">
        <v>174</v>
      </c>
      <c r="C479" s="259" t="s">
        <v>19</v>
      </c>
      <c r="D479" s="245">
        <f>3.55*2.55+2*(0.19*2*3.14)*3.95</f>
        <v>18.47878</v>
      </c>
      <c r="E479" s="479"/>
      <c r="F479" s="178">
        <f>+D479*E479</f>
        <v>0</v>
      </c>
      <c r="I479" s="59"/>
    </row>
    <row r="480" spans="1:9" s="78" customFormat="1" ht="13.5" thickTop="1">
      <c r="A480" s="106"/>
      <c r="B480" s="52"/>
      <c r="C480" s="96"/>
      <c r="D480" s="53"/>
      <c r="E480" s="467"/>
      <c r="F480" s="89"/>
      <c r="I480" s="59"/>
    </row>
    <row r="481" spans="1:9" s="78" customFormat="1" ht="63.75">
      <c r="A481" s="106" t="s">
        <v>346</v>
      </c>
      <c r="B481" s="117" t="s">
        <v>335</v>
      </c>
      <c r="C481" s="96"/>
      <c r="D481" s="53"/>
      <c r="E481" s="467"/>
      <c r="F481" s="89"/>
      <c r="I481" s="59"/>
    </row>
    <row r="482" spans="1:9" s="78" customFormat="1" ht="63.75">
      <c r="A482" s="106"/>
      <c r="B482" s="70" t="s">
        <v>336</v>
      </c>
      <c r="C482" s="96"/>
      <c r="D482" s="53"/>
      <c r="E482" s="467"/>
      <c r="F482" s="89"/>
      <c r="I482" s="59"/>
    </row>
    <row r="483" spans="1:9" s="78" customFormat="1">
      <c r="A483" s="106"/>
      <c r="B483" s="52" t="s">
        <v>54</v>
      </c>
      <c r="C483" s="96"/>
      <c r="D483" s="53"/>
      <c r="E483" s="467"/>
      <c r="F483" s="89"/>
      <c r="I483" s="59"/>
    </row>
    <row r="484" spans="1:9" s="78" customFormat="1">
      <c r="A484" s="106"/>
      <c r="B484" s="52"/>
      <c r="C484" s="96"/>
      <c r="D484" s="53"/>
      <c r="E484" s="467"/>
      <c r="F484" s="89"/>
      <c r="I484" s="59"/>
    </row>
    <row r="485" spans="1:9" s="78" customFormat="1" ht="89.25">
      <c r="A485" s="106"/>
      <c r="B485" s="82" t="s">
        <v>338</v>
      </c>
      <c r="C485" s="120"/>
      <c r="D485" s="72">
        <f>0.3*(7.81+7.2+2*0.52+14.58+0.73+1.72+7.74+26.82+7.74+2.53+4.5+3*0.8+6.55+0.32+3*0.4+6.6+3.98+46.53+9.58+36.5+2*0.8+2*1.88+5*0.5*1.52+0.93*0.5*8+13.88+55.42-6*1.25+2.98+25.2*0.45+21.78*1.66+12.9*0.78+8.09*1.25+8.09*0.43)</f>
        <v>103.46340000000001</v>
      </c>
      <c r="E485" s="467"/>
      <c r="F485" s="89"/>
      <c r="I485" s="59"/>
    </row>
    <row r="486" spans="1:9" s="78" customFormat="1" ht="178.5">
      <c r="A486" s="106"/>
      <c r="B486" s="70" t="s">
        <v>337</v>
      </c>
      <c r="C486" s="96"/>
      <c r="D486" s="53">
        <f>0.3*0.4*(8.12*11+15.82*2+9.82*4+5.5*10+6*4+4.46*49+4.5*3+9.96*4+11.06*8+8.12*3+7.3*2+6*6+1.86+5.82+6.64*3+5.4*56+6.1*3+6.88*3+9.58*9+5.5*6+6*33+5.22*10+4.6*7+2*(1.4*10+1.2*10+1.15*37+1.6*37+1.35*41+1.55*41+1.4*111+0.85*111+1.4*67+1.3*67+1.4*43+1.9*43+1.4*38+1.5*38+0.94*2+0.75*2+0.55*2+1.49+2.5+1.4+1.5+1.15*2+1.2*2+1.35*14+1.55*14+1.4*3+1.5*3+1.3*25+1.2*25+1.4*17+0.9*17+1.3*8+0.96*8+1.35*6+1.55*6+1.4*3+2.7*3+1.4*11+0.85*11+1.4*6+1.6*6))</f>
        <v>458.2704</v>
      </c>
      <c r="E486" s="467"/>
      <c r="F486" s="89"/>
      <c r="I486" s="59"/>
    </row>
    <row r="487" spans="1:9" s="78" customFormat="1" ht="76.5">
      <c r="A487" s="106"/>
      <c r="B487" s="70" t="s">
        <v>339</v>
      </c>
      <c r="C487" s="96"/>
      <c r="D487" s="53">
        <f>0.2*(15.5+7.4+39+69.85+57.65+28.75+41.3+16+45.3+16.15+17.7+16.15+10.05+12+2.2+19.2+44.9+33.8+18.5+12.85+41.66+14.2+11.5+14.2+9.05+12.65+10.61+3.9+2.02+3.77+2.92+0.48)</f>
        <v>130.24199999999996</v>
      </c>
      <c r="E487" s="467"/>
      <c r="F487" s="89"/>
      <c r="I487" s="59"/>
    </row>
    <row r="488" spans="1:9" s="78" customFormat="1">
      <c r="A488" s="106"/>
      <c r="B488" s="52"/>
      <c r="C488" s="96"/>
      <c r="D488" s="53"/>
      <c r="E488" s="467"/>
      <c r="F488" s="89"/>
      <c r="I488" s="59"/>
    </row>
    <row r="489" spans="1:9" s="78" customFormat="1">
      <c r="A489" s="106"/>
      <c r="B489" s="52" t="s">
        <v>347</v>
      </c>
      <c r="C489" s="96" t="s">
        <v>19</v>
      </c>
      <c r="D489" s="53">
        <f>SUM(D485:D488)</f>
        <v>691.97579999999994</v>
      </c>
      <c r="E489" s="467"/>
      <c r="F489" s="89">
        <f>+D489*E489</f>
        <v>0</v>
      </c>
      <c r="I489" s="59"/>
    </row>
    <row r="490" spans="1:9" s="78" customFormat="1" ht="13.5" thickBot="1">
      <c r="A490" s="106"/>
      <c r="B490" s="52"/>
      <c r="C490" s="90"/>
      <c r="D490" s="53"/>
      <c r="E490" s="463"/>
      <c r="F490" s="89"/>
      <c r="I490" s="59"/>
    </row>
    <row r="491" spans="1:9" ht="15" customHeight="1" thickTop="1" thickBot="1">
      <c r="A491" s="22" t="str">
        <f>A408</f>
        <v>7.</v>
      </c>
      <c r="B491" s="24" t="s">
        <v>51</v>
      </c>
      <c r="C491" s="8"/>
      <c r="D491" s="3"/>
      <c r="E491" s="30"/>
      <c r="F491" s="16">
        <f>SUM(F410:F490)</f>
        <v>0</v>
      </c>
      <c r="G491" s="132">
        <f>F491/125</f>
        <v>0</v>
      </c>
      <c r="I491" s="137"/>
    </row>
    <row r="492" spans="1:9" ht="15" customHeight="1" thickTop="1" thickBot="1">
      <c r="A492" s="100" t="s">
        <v>38</v>
      </c>
      <c r="B492" s="129" t="s">
        <v>321</v>
      </c>
      <c r="C492" s="130"/>
      <c r="D492" s="130"/>
      <c r="E492" s="130"/>
      <c r="F492" s="131"/>
    </row>
    <row r="493" spans="1:9" s="78" customFormat="1" ht="13.5" thickTop="1">
      <c r="A493" s="106"/>
      <c r="B493" s="88"/>
      <c r="C493" s="48"/>
      <c r="D493" s="53"/>
      <c r="E493" s="464"/>
      <c r="F493" s="87"/>
      <c r="I493" s="59"/>
    </row>
    <row r="494" spans="1:9" s="78" customFormat="1" ht="38.25">
      <c r="A494" s="106" t="s">
        <v>288</v>
      </c>
      <c r="B494" s="88" t="s">
        <v>383</v>
      </c>
      <c r="C494" s="48"/>
      <c r="D494" s="53"/>
      <c r="E494" s="464"/>
      <c r="F494" s="87"/>
      <c r="I494" s="59"/>
    </row>
    <row r="495" spans="1:9" s="78" customFormat="1" ht="38.25">
      <c r="A495" s="106"/>
      <c r="B495" s="88" t="s">
        <v>380</v>
      </c>
      <c r="C495" s="48"/>
      <c r="D495" s="53"/>
      <c r="E495" s="464"/>
      <c r="F495" s="87"/>
      <c r="I495" s="59"/>
    </row>
    <row r="496" spans="1:9" s="78" customFormat="1" ht="38.25">
      <c r="A496" s="106"/>
      <c r="B496" s="88" t="s">
        <v>381</v>
      </c>
      <c r="C496" s="48"/>
      <c r="D496" s="53"/>
      <c r="E496" s="464"/>
      <c r="F496" s="87"/>
    </row>
    <row r="497" spans="1:9" s="78" customFormat="1" ht="51">
      <c r="A497" s="106"/>
      <c r="B497" s="61" t="s">
        <v>390</v>
      </c>
      <c r="C497" s="96"/>
      <c r="D497" s="53"/>
      <c r="E497" s="467"/>
      <c r="F497" s="89"/>
      <c r="I497" s="124"/>
    </row>
    <row r="498" spans="1:9" s="78" customFormat="1">
      <c r="A498" s="106"/>
      <c r="B498" s="88" t="s">
        <v>382</v>
      </c>
      <c r="C498" s="48"/>
      <c r="D498" s="53"/>
      <c r="E498" s="464"/>
      <c r="F498" s="87"/>
      <c r="I498" s="59"/>
    </row>
    <row r="499" spans="1:9" s="78" customFormat="1">
      <c r="A499" s="106"/>
      <c r="B499" s="88"/>
      <c r="C499" s="48"/>
      <c r="D499" s="53"/>
      <c r="E499" s="464"/>
      <c r="F499" s="87"/>
      <c r="I499" s="59"/>
    </row>
    <row r="500" spans="1:9" s="78" customFormat="1">
      <c r="A500" s="106"/>
      <c r="B500" s="88" t="s">
        <v>384</v>
      </c>
      <c r="C500" s="48"/>
      <c r="D500" s="53"/>
      <c r="E500" s="464"/>
      <c r="F500" s="87"/>
      <c r="I500" s="59"/>
    </row>
    <row r="501" spans="1:9" s="78" customFormat="1" ht="165.75">
      <c r="A501" s="106"/>
      <c r="B501" s="122" t="s">
        <v>387</v>
      </c>
      <c r="C501" s="48"/>
      <c r="D501" s="123">
        <f>0.6*18.08+0.8*6.72+0.9*9.65+1*(6.2+5.84+15.95)+0.45*16.3+1.6*(4.36+1.4)+0.95*(1.7+3.5*3)+0.45*(1*2+1.65+0.9*2+0.55)+0.78*(3.65+3.7+3.55+2.9+3.9+2.8)+1.1*11.2+1.05*34.7+0.58*(3.05+1.95)+0.45*(9.1+0.44+0.94+0.77+2.25+0.87+0.9)+0.95*(16.12+82.95+44+87.05+27.85)+0.72*6.15+1*(2.79*3+6.97)+1.05*58.9+0.95*(14.6+0.98+1.92+1.84+15.65)+0.6*(12.52+13.56)+0.5*(0.98+0.48)+2*3.75+0.45*(1.53+0.9*3+2.56+3.1+9.75+2.57)+1.8*2.64+1.85*4.2+1*15.52</f>
        <v>580.096</v>
      </c>
      <c r="E501" s="464"/>
      <c r="F501" s="87"/>
      <c r="I501" s="59"/>
    </row>
    <row r="502" spans="1:9" s="78" customFormat="1">
      <c r="A502" s="106"/>
      <c r="B502" s="88"/>
      <c r="C502" s="48"/>
      <c r="D502" s="53"/>
      <c r="E502" s="464"/>
      <c r="F502" s="87"/>
      <c r="I502" s="59"/>
    </row>
    <row r="503" spans="1:9" s="78" customFormat="1">
      <c r="A503" s="106"/>
      <c r="B503" s="88" t="s">
        <v>385</v>
      </c>
      <c r="C503" s="48"/>
      <c r="D503" s="53"/>
      <c r="E503" s="464"/>
      <c r="F503" s="87"/>
      <c r="I503" s="59"/>
    </row>
    <row r="504" spans="1:9" s="78" customFormat="1" ht="25.5">
      <c r="A504" s="106"/>
      <c r="B504" s="122" t="s">
        <v>386</v>
      </c>
      <c r="C504" s="48"/>
      <c r="D504" s="123">
        <f>6*1.56+0.95+1.58+15*1.95+6*1.03+11+3.54+2*2.92+3.94+1.69+0.38</f>
        <v>73.709999999999994</v>
      </c>
      <c r="E504" s="464"/>
      <c r="F504" s="87"/>
      <c r="I504" s="59"/>
    </row>
    <row r="505" spans="1:9" s="78" customFormat="1">
      <c r="A505" s="106"/>
      <c r="B505" s="122"/>
      <c r="C505" s="96"/>
      <c r="D505" s="123"/>
      <c r="E505" s="467"/>
      <c r="F505" s="89"/>
      <c r="I505" s="59"/>
    </row>
    <row r="506" spans="1:9" s="78" customFormat="1">
      <c r="A506" s="106"/>
      <c r="B506" s="122" t="s">
        <v>388</v>
      </c>
      <c r="C506" s="96" t="s">
        <v>19</v>
      </c>
      <c r="D506" s="123">
        <f>SUM(D501:D505)</f>
        <v>653.80600000000004</v>
      </c>
      <c r="E506" s="467"/>
      <c r="F506" s="89">
        <f>+D506*E506</f>
        <v>0</v>
      </c>
      <c r="I506" s="59"/>
    </row>
    <row r="507" spans="1:9" s="78" customFormat="1" ht="13.5" thickBot="1">
      <c r="A507" s="106"/>
      <c r="B507" s="88"/>
      <c r="C507" s="48"/>
      <c r="D507" s="53"/>
      <c r="E507" s="464"/>
      <c r="F507" s="87"/>
      <c r="I507" s="59"/>
    </row>
    <row r="508" spans="1:9" ht="15" customHeight="1" thickTop="1" thickBot="1">
      <c r="A508" s="22" t="str">
        <f>A492</f>
        <v>8.</v>
      </c>
      <c r="B508" s="24" t="s">
        <v>321</v>
      </c>
      <c r="C508" s="8"/>
      <c r="D508" s="3"/>
      <c r="E508" s="30"/>
      <c r="F508" s="16">
        <f>SUM(F506:F507)</f>
        <v>0</v>
      </c>
      <c r="I508" s="137"/>
    </row>
    <row r="509" spans="1:9" ht="15" customHeight="1" thickTop="1" thickBot="1">
      <c r="A509" s="100" t="s">
        <v>41</v>
      </c>
      <c r="B509" s="594" t="s">
        <v>313</v>
      </c>
      <c r="C509" s="595"/>
      <c r="D509" s="595"/>
      <c r="E509" s="595"/>
      <c r="F509" s="596"/>
    </row>
    <row r="510" spans="1:9" s="78" customFormat="1" ht="13.5" thickTop="1">
      <c r="A510" s="106"/>
      <c r="B510" s="88"/>
      <c r="C510" s="48"/>
      <c r="D510" s="53"/>
      <c r="E510" s="464"/>
      <c r="F510" s="87"/>
      <c r="I510" s="59"/>
    </row>
    <row r="511" spans="1:9" s="78" customFormat="1" ht="51">
      <c r="A511" s="106"/>
      <c r="B511" s="88" t="s">
        <v>354</v>
      </c>
      <c r="C511" s="96"/>
      <c r="D511" s="53"/>
      <c r="E511" s="467"/>
      <c r="F511" s="89"/>
      <c r="I511" s="59"/>
    </row>
    <row r="512" spans="1:9" s="78" customFormat="1">
      <c r="A512" s="106"/>
      <c r="B512" s="88"/>
      <c r="C512" s="96"/>
      <c r="D512" s="53"/>
      <c r="E512" s="467"/>
      <c r="F512" s="89"/>
      <c r="I512" s="59"/>
    </row>
    <row r="513" spans="1:9" s="78" customFormat="1" ht="25.5">
      <c r="A513" s="106" t="s">
        <v>320</v>
      </c>
      <c r="B513" s="88" t="s">
        <v>319</v>
      </c>
      <c r="C513" s="48"/>
      <c r="D513" s="53"/>
      <c r="E513" s="464"/>
      <c r="F513" s="87"/>
      <c r="I513" s="59"/>
    </row>
    <row r="514" spans="1:9" s="78" customFormat="1" ht="102">
      <c r="A514" s="106"/>
      <c r="B514" s="88" t="s">
        <v>316</v>
      </c>
      <c r="C514" s="48"/>
      <c r="D514" s="53"/>
      <c r="E514" s="464"/>
      <c r="F514" s="87"/>
      <c r="I514" s="110"/>
    </row>
    <row r="515" spans="1:9" s="78" customFormat="1" ht="25.5">
      <c r="A515" s="106"/>
      <c r="B515" s="88" t="s">
        <v>317</v>
      </c>
      <c r="C515" s="48"/>
      <c r="D515" s="53"/>
      <c r="E515" s="464"/>
      <c r="F515" s="87"/>
      <c r="I515" s="59"/>
    </row>
    <row r="516" spans="1:9" s="78" customFormat="1" ht="25.5">
      <c r="A516" s="106"/>
      <c r="B516" s="88" t="s">
        <v>318</v>
      </c>
      <c r="C516" s="48" t="s">
        <v>12</v>
      </c>
      <c r="D516" s="111">
        <v>1</v>
      </c>
      <c r="E516" s="464"/>
      <c r="F516" s="87">
        <f>D516*E516</f>
        <v>0</v>
      </c>
      <c r="I516" s="59"/>
    </row>
    <row r="517" spans="1:9" s="78" customFormat="1">
      <c r="A517" s="106"/>
      <c r="B517" s="88"/>
      <c r="C517" s="48"/>
      <c r="D517" s="111"/>
      <c r="E517" s="464"/>
      <c r="F517" s="87"/>
      <c r="I517" s="59"/>
    </row>
    <row r="518" spans="1:9" s="78" customFormat="1" ht="25.5">
      <c r="A518" s="106" t="s">
        <v>325</v>
      </c>
      <c r="B518" s="88" t="s">
        <v>326</v>
      </c>
      <c r="C518" s="48"/>
      <c r="D518" s="111"/>
      <c r="E518" s="464"/>
      <c r="F518" s="87"/>
      <c r="I518" s="59"/>
    </row>
    <row r="519" spans="1:9" s="78" customFormat="1" ht="89.25">
      <c r="A519" s="106"/>
      <c r="B519" s="88" t="s">
        <v>322</v>
      </c>
      <c r="C519" s="48"/>
      <c r="D519" s="111"/>
      <c r="E519" s="464"/>
      <c r="F519" s="87"/>
      <c r="I519" s="59"/>
    </row>
    <row r="520" spans="1:9" s="78" customFormat="1" ht="25.5">
      <c r="A520" s="106"/>
      <c r="B520" s="88" t="s">
        <v>317</v>
      </c>
      <c r="C520" s="96"/>
      <c r="D520" s="111"/>
      <c r="E520" s="467"/>
      <c r="F520" s="89"/>
      <c r="I520" s="59"/>
    </row>
    <row r="521" spans="1:9" s="78" customFormat="1" ht="25.5">
      <c r="A521" s="106"/>
      <c r="B521" s="88" t="s">
        <v>318</v>
      </c>
      <c r="C521" s="48" t="s">
        <v>12</v>
      </c>
      <c r="D521" s="111">
        <v>3</v>
      </c>
      <c r="E521" s="464"/>
      <c r="F521" s="87">
        <f>+D521*E521</f>
        <v>0</v>
      </c>
      <c r="I521" s="59"/>
    </row>
    <row r="522" spans="1:9" s="78" customFormat="1">
      <c r="A522" s="106"/>
      <c r="B522" s="88"/>
      <c r="C522" s="48"/>
      <c r="D522" s="53"/>
      <c r="E522" s="464"/>
      <c r="F522" s="87"/>
      <c r="I522" s="59"/>
    </row>
    <row r="523" spans="1:9" s="78" customFormat="1" ht="25.5">
      <c r="A523" s="106" t="s">
        <v>329</v>
      </c>
      <c r="B523" s="88" t="s">
        <v>315</v>
      </c>
      <c r="C523" s="48"/>
      <c r="D523" s="53"/>
      <c r="E523" s="464"/>
      <c r="F523" s="87"/>
      <c r="I523" s="59"/>
    </row>
    <row r="524" spans="1:9" s="78" customFormat="1" ht="76.5">
      <c r="A524" s="106"/>
      <c r="B524" s="88" t="s">
        <v>323</v>
      </c>
      <c r="C524" s="48"/>
      <c r="D524" s="53"/>
      <c r="E524" s="464"/>
      <c r="F524" s="87"/>
      <c r="I524" s="59"/>
    </row>
    <row r="525" spans="1:9" s="78" customFormat="1" ht="25.5">
      <c r="A525" s="106"/>
      <c r="B525" s="88" t="s">
        <v>317</v>
      </c>
      <c r="C525" s="48"/>
      <c r="D525" s="53"/>
      <c r="E525" s="464"/>
      <c r="F525" s="87"/>
      <c r="I525" s="59"/>
    </row>
    <row r="526" spans="1:9" s="78" customFormat="1" ht="25.5">
      <c r="A526" s="106"/>
      <c r="B526" s="88" t="s">
        <v>318</v>
      </c>
      <c r="C526" s="96"/>
      <c r="D526" s="53"/>
      <c r="E526" s="467"/>
      <c r="F526" s="89"/>
      <c r="I526" s="59"/>
    </row>
    <row r="527" spans="1:9" s="78" customFormat="1">
      <c r="A527" s="106"/>
      <c r="B527" s="88"/>
      <c r="C527" s="96"/>
      <c r="D527" s="53"/>
      <c r="E527" s="467"/>
      <c r="F527" s="89"/>
      <c r="I527" s="59"/>
    </row>
    <row r="528" spans="1:9" s="78" customFormat="1">
      <c r="A528" s="106"/>
      <c r="B528" s="88" t="s">
        <v>327</v>
      </c>
      <c r="C528" s="48" t="s">
        <v>12</v>
      </c>
      <c r="D528" s="111">
        <v>4</v>
      </c>
      <c r="E528" s="464"/>
      <c r="F528" s="87">
        <f>+D528*E528</f>
        <v>0</v>
      </c>
      <c r="I528" s="59"/>
    </row>
    <row r="529" spans="1:9" s="78" customFormat="1" ht="13.5" thickBot="1">
      <c r="A529" s="254"/>
      <c r="B529" s="267" t="s">
        <v>328</v>
      </c>
      <c r="C529" s="259" t="s">
        <v>12</v>
      </c>
      <c r="D529" s="268">
        <v>3</v>
      </c>
      <c r="E529" s="479"/>
      <c r="F529" s="178">
        <f>+D529*E529</f>
        <v>0</v>
      </c>
      <c r="I529" s="59"/>
    </row>
    <row r="530" spans="1:9" s="78" customFormat="1" ht="13.5" thickTop="1">
      <c r="A530" s="106"/>
      <c r="B530" s="88"/>
      <c r="C530" s="48"/>
      <c r="D530" s="53"/>
      <c r="E530" s="464"/>
      <c r="F530" s="87"/>
      <c r="I530" s="59"/>
    </row>
    <row r="531" spans="1:9" s="78" customFormat="1" ht="25.5">
      <c r="A531" s="106" t="s">
        <v>330</v>
      </c>
      <c r="B531" s="88" t="s">
        <v>315</v>
      </c>
      <c r="C531" s="48"/>
      <c r="D531" s="53"/>
      <c r="E531" s="464"/>
      <c r="F531" s="87"/>
      <c r="I531" s="59"/>
    </row>
    <row r="532" spans="1:9" s="78" customFormat="1" ht="76.5">
      <c r="A532" s="106"/>
      <c r="B532" s="88" t="s">
        <v>324</v>
      </c>
      <c r="C532" s="48"/>
      <c r="D532" s="53"/>
      <c r="E532" s="464"/>
      <c r="F532" s="87"/>
      <c r="I532" s="59"/>
    </row>
    <row r="533" spans="1:9" s="78" customFormat="1" ht="25.5">
      <c r="A533" s="106"/>
      <c r="B533" s="88" t="s">
        <v>317</v>
      </c>
      <c r="C533" s="48"/>
      <c r="D533" s="53"/>
      <c r="E533" s="464"/>
      <c r="F533" s="87"/>
      <c r="I533" s="59"/>
    </row>
    <row r="534" spans="1:9" s="78" customFormat="1" ht="25.5">
      <c r="A534" s="106"/>
      <c r="B534" s="88" t="s">
        <v>318</v>
      </c>
      <c r="C534" s="96"/>
      <c r="D534" s="115"/>
      <c r="E534" s="481"/>
      <c r="F534" s="89"/>
      <c r="I534" s="59"/>
    </row>
    <row r="535" spans="1:9" s="78" customFormat="1">
      <c r="A535" s="106"/>
      <c r="B535" s="88"/>
      <c r="C535" s="96"/>
      <c r="D535" s="115"/>
      <c r="E535" s="481"/>
      <c r="F535" s="89"/>
      <c r="I535" s="59"/>
    </row>
    <row r="536" spans="1:9" s="78" customFormat="1">
      <c r="A536" s="106"/>
      <c r="B536" s="88" t="s">
        <v>327</v>
      </c>
      <c r="C536" s="48" t="s">
        <v>12</v>
      </c>
      <c r="D536" s="114">
        <v>8</v>
      </c>
      <c r="E536" s="482"/>
      <c r="F536" s="87">
        <f>+D536*E536</f>
        <v>0</v>
      </c>
      <c r="I536" s="59"/>
    </row>
    <row r="537" spans="1:9" s="78" customFormat="1">
      <c r="A537" s="106"/>
      <c r="B537" s="88" t="s">
        <v>328</v>
      </c>
      <c r="C537" s="48" t="s">
        <v>12</v>
      </c>
      <c r="D537" s="114">
        <v>11</v>
      </c>
      <c r="E537" s="482"/>
      <c r="F537" s="87">
        <f>+D537*E537</f>
        <v>0</v>
      </c>
      <c r="I537" s="59"/>
    </row>
    <row r="538" spans="1:9" s="78" customFormat="1" ht="13.5" thickBot="1">
      <c r="A538" s="106"/>
      <c r="B538" s="88"/>
      <c r="C538" s="48"/>
      <c r="D538" s="53"/>
      <c r="E538" s="464"/>
      <c r="F538" s="87"/>
      <c r="I538" s="59"/>
    </row>
    <row r="539" spans="1:9" ht="15" customHeight="1" thickTop="1" thickBot="1">
      <c r="A539" s="22" t="str">
        <f>A509</f>
        <v>9.</v>
      </c>
      <c r="B539" s="24" t="s">
        <v>314</v>
      </c>
      <c r="C539" s="8"/>
      <c r="D539" s="3"/>
      <c r="E539" s="30"/>
      <c r="F539" s="16">
        <f>SUM(F514:F538)</f>
        <v>0</v>
      </c>
      <c r="I539" s="137"/>
    </row>
    <row r="540" spans="1:9" ht="15" customHeight="1" thickTop="1" thickBot="1">
      <c r="A540" s="100" t="s">
        <v>42</v>
      </c>
      <c r="B540" s="594" t="s">
        <v>5</v>
      </c>
      <c r="C540" s="595"/>
      <c r="D540" s="595"/>
      <c r="E540" s="595"/>
      <c r="F540" s="596"/>
    </row>
    <row r="541" spans="1:9" ht="12.75" customHeight="1" thickTop="1">
      <c r="A541" s="169"/>
      <c r="B541" s="170"/>
      <c r="C541" s="171"/>
      <c r="D541" s="172"/>
      <c r="E541" s="483"/>
      <c r="F541" s="173"/>
    </row>
    <row r="542" spans="1:9" s="78" customFormat="1" ht="41.25" customHeight="1">
      <c r="A542" s="106" t="s">
        <v>331</v>
      </c>
      <c r="B542" s="78" t="s">
        <v>340</v>
      </c>
      <c r="C542" s="120"/>
      <c r="D542" s="72"/>
      <c r="E542" s="463"/>
      <c r="F542" s="89"/>
      <c r="I542" s="124"/>
    </row>
    <row r="543" spans="1:9" s="78" customFormat="1" ht="63.75">
      <c r="A543" s="106"/>
      <c r="B543" s="78" t="s">
        <v>341</v>
      </c>
      <c r="C543" s="120"/>
      <c r="D543" s="72"/>
      <c r="E543" s="463"/>
      <c r="F543" s="89"/>
      <c r="I543" s="124"/>
    </row>
    <row r="544" spans="1:9" ht="12.75" customHeight="1">
      <c r="A544" s="116"/>
      <c r="B544" s="118" t="s">
        <v>22</v>
      </c>
      <c r="C544" s="128"/>
      <c r="D544" s="136"/>
      <c r="E544" s="467"/>
      <c r="F544" s="89"/>
    </row>
    <row r="545" spans="1:9" ht="12.75" customHeight="1">
      <c r="A545" s="116"/>
      <c r="B545" s="118"/>
      <c r="C545" s="128"/>
      <c r="D545" s="136"/>
      <c r="E545" s="467"/>
      <c r="F545" s="89"/>
    </row>
    <row r="546" spans="1:9" s="78" customFormat="1" ht="261" customHeight="1">
      <c r="A546" s="106"/>
      <c r="B546" s="78" t="s">
        <v>345</v>
      </c>
      <c r="C546" s="120" t="s">
        <v>19</v>
      </c>
      <c r="D546" s="72">
        <f>1*1*9+1.3*1.2*10+0.65*0.6+1.7*0.85+1.05*1.5*37+1.24*1.44*41+1.3*0.7*111+1.3*1.2*0.67+1.3*1.8*43+1.3*1.5*38+0.84*0.84+0.64*0.45*2+1.3*2.42+1.3*1.4+1.4*2.12+2.36*1.5*11+5.36*2.35*2+2.36*2.35*4+1.3*1.2*4+5.48*3.5+1.3*0.8*54+1.3*1.2*57+2.36*2.97*6+1.95*1.5*2+2.33*1.5*3+1.3*1.5*6+2.43*2.35*4+2.36*2.37+1.05*1.5*16+1.3*2.25*5+2.04*0.67+1.5*2.36*11+5.36*2.35*2+2.25*2.36*5+2.22*2.37*9+2.43*2.35*4+1.45*1.25*17+1.3*1.5*3+1.4*1.4+13.66*2.48+1.9*0.95*3+1.2*1.1+1.8*1.45*3+1.8*1.05*3+0.6*1.5*7+1.3*1.5*16+1.25*1.45+2.86*1.5+2.86*2.35*2+1.25*1.3*10+1.35*1.6*3+2.35*1.8+1.1*0.8*2+1.25*1.45*6+1.3*2.6*3+1.3*0.73*11+1.3*1.5*6+1.1*4.2*2+1.1*3.5*2+1.05*1.2*2+1.25*1.45*14+1.3*1.5*3+1.3*1.2*25+1.3*0.78*17</f>
        <v>1329.8960000000002</v>
      </c>
      <c r="E546" s="463"/>
      <c r="F546" s="87">
        <f>+D546*E546</f>
        <v>0</v>
      </c>
      <c r="I546" s="124"/>
    </row>
    <row r="547" spans="1:9" ht="12.75" customHeight="1">
      <c r="A547" s="116"/>
      <c r="B547" s="118"/>
      <c r="C547" s="128"/>
      <c r="D547" s="136"/>
      <c r="E547" s="467"/>
      <c r="F547" s="89"/>
    </row>
    <row r="548" spans="1:9" s="78" customFormat="1" ht="38.25">
      <c r="A548" s="106" t="s">
        <v>332</v>
      </c>
      <c r="B548" s="78" t="s">
        <v>342</v>
      </c>
      <c r="C548" s="120"/>
      <c r="D548" s="72"/>
      <c r="E548" s="463"/>
      <c r="F548" s="89"/>
      <c r="I548" s="124"/>
    </row>
    <row r="549" spans="1:9" s="78" customFormat="1" ht="38.25">
      <c r="A549" s="106"/>
      <c r="B549" s="78" t="s">
        <v>343</v>
      </c>
      <c r="C549" s="120"/>
      <c r="D549" s="72"/>
      <c r="E549" s="463"/>
      <c r="F549" s="89"/>
      <c r="I549" s="124"/>
    </row>
    <row r="550" spans="1:9" s="78" customFormat="1" ht="26.25" thickBot="1">
      <c r="A550" s="254"/>
      <c r="B550" s="269" t="s">
        <v>344</v>
      </c>
      <c r="C550" s="270" t="s">
        <v>12</v>
      </c>
      <c r="D550" s="261">
        <v>140</v>
      </c>
      <c r="E550" s="479"/>
      <c r="F550" s="178">
        <f>+D550*E550</f>
        <v>0</v>
      </c>
      <c r="I550" s="124"/>
    </row>
    <row r="551" spans="1:9" ht="12.75" customHeight="1" thickTop="1">
      <c r="A551" s="116"/>
      <c r="B551" s="118"/>
      <c r="C551" s="128"/>
      <c r="D551" s="136"/>
      <c r="E551" s="467"/>
      <c r="F551" s="89"/>
    </row>
    <row r="552" spans="1:9" s="78" customFormat="1" ht="51">
      <c r="A552" s="106" t="s">
        <v>333</v>
      </c>
      <c r="B552" s="78" t="s">
        <v>287</v>
      </c>
      <c r="C552" s="120"/>
      <c r="D552" s="72"/>
      <c r="E552" s="463"/>
      <c r="F552" s="89"/>
      <c r="I552" s="124"/>
    </row>
    <row r="553" spans="1:9" s="78" customFormat="1" ht="63.75">
      <c r="A553" s="106"/>
      <c r="B553" s="78" t="s">
        <v>282</v>
      </c>
      <c r="C553" s="120"/>
      <c r="D553" s="72"/>
      <c r="E553" s="463"/>
      <c r="F553" s="89"/>
      <c r="I553" s="124"/>
    </row>
    <row r="554" spans="1:9" s="78" customFormat="1" ht="51">
      <c r="A554" s="106"/>
      <c r="B554" s="78" t="s">
        <v>283</v>
      </c>
      <c r="C554" s="120"/>
      <c r="D554" s="72"/>
      <c r="E554" s="463"/>
      <c r="F554" s="89"/>
      <c r="I554" s="124"/>
    </row>
    <row r="555" spans="1:9" s="78" customFormat="1" ht="76.5">
      <c r="A555" s="106"/>
      <c r="B555" s="78" t="s">
        <v>284</v>
      </c>
      <c r="C555" s="120"/>
      <c r="D555" s="72"/>
      <c r="E555" s="463"/>
      <c r="F555" s="89"/>
      <c r="I555" s="124"/>
    </row>
    <row r="556" spans="1:9" s="78" customFormat="1" ht="63.75">
      <c r="A556" s="106"/>
      <c r="B556" s="78" t="s">
        <v>285</v>
      </c>
      <c r="C556" s="120"/>
      <c r="D556" s="72"/>
      <c r="E556" s="463"/>
      <c r="F556" s="89"/>
      <c r="I556" s="124"/>
    </row>
    <row r="557" spans="1:9" s="78" customFormat="1" ht="38.25">
      <c r="A557" s="106"/>
      <c r="B557" s="78" t="s">
        <v>286</v>
      </c>
      <c r="C557" s="120"/>
      <c r="D557" s="72"/>
      <c r="E557" s="463"/>
      <c r="F557" s="89"/>
      <c r="I557" s="124"/>
    </row>
    <row r="558" spans="1:9" s="78" customFormat="1" ht="15">
      <c r="A558" s="106"/>
      <c r="C558" s="120"/>
      <c r="D558" s="72"/>
      <c r="E558" s="463"/>
      <c r="F558" s="89"/>
      <c r="I558" s="124"/>
    </row>
    <row r="559" spans="1:9" s="78" customFormat="1" ht="15">
      <c r="A559" s="106"/>
      <c r="B559" s="78" t="s">
        <v>199</v>
      </c>
      <c r="C559" s="120" t="s">
        <v>19</v>
      </c>
      <c r="D559" s="72">
        <f>42.65+85.2+151.6</f>
        <v>279.45</v>
      </c>
      <c r="E559" s="463"/>
      <c r="F559" s="89">
        <f>+D559*E559</f>
        <v>0</v>
      </c>
      <c r="I559" s="124"/>
    </row>
    <row r="560" spans="1:9" ht="12.75" customHeight="1">
      <c r="A560" s="116"/>
      <c r="B560" s="118"/>
      <c r="C560" s="128"/>
      <c r="D560" s="136"/>
      <c r="E560" s="467"/>
      <c r="F560" s="89"/>
    </row>
    <row r="561" spans="1:10" s="78" customFormat="1" ht="25.5">
      <c r="A561" s="106" t="s">
        <v>397</v>
      </c>
      <c r="B561" s="78" t="s">
        <v>289</v>
      </c>
      <c r="C561" s="120"/>
      <c r="D561" s="72"/>
      <c r="E561" s="463"/>
      <c r="F561" s="89"/>
      <c r="I561" s="124"/>
    </row>
    <row r="562" spans="1:10" s="78" customFormat="1" ht="63.75">
      <c r="A562" s="106"/>
      <c r="B562" s="78" t="s">
        <v>389</v>
      </c>
      <c r="C562" s="120"/>
      <c r="D562" s="72"/>
      <c r="E562" s="463"/>
      <c r="F562" s="89"/>
      <c r="I562" s="124"/>
    </row>
    <row r="563" spans="1:10" s="78" customFormat="1" ht="38.25">
      <c r="A563" s="106"/>
      <c r="B563" s="78" t="s">
        <v>290</v>
      </c>
      <c r="C563" s="120"/>
      <c r="D563" s="72"/>
      <c r="E563" s="463"/>
      <c r="F563" s="89"/>
      <c r="I563" s="124"/>
    </row>
    <row r="564" spans="1:10" s="78" customFormat="1" ht="25.5">
      <c r="A564" s="106"/>
      <c r="B564" s="78" t="s">
        <v>394</v>
      </c>
      <c r="C564" s="120"/>
      <c r="D564" s="72"/>
      <c r="E564" s="463"/>
      <c r="F564" s="89"/>
      <c r="I564" s="124"/>
    </row>
    <row r="565" spans="1:10" ht="12.75" customHeight="1">
      <c r="A565" s="116"/>
      <c r="B565" s="118"/>
      <c r="C565" s="128"/>
      <c r="D565" s="136"/>
      <c r="E565" s="467"/>
      <c r="F565" s="89"/>
    </row>
    <row r="566" spans="1:10" ht="12.75" customHeight="1">
      <c r="A566" s="116"/>
      <c r="B566" s="117" t="s">
        <v>395</v>
      </c>
      <c r="C566" s="128" t="s">
        <v>12</v>
      </c>
      <c r="D566" s="164">
        <v>3</v>
      </c>
      <c r="E566" s="467"/>
      <c r="F566" s="89">
        <f>+D566*E566</f>
        <v>0</v>
      </c>
    </row>
    <row r="567" spans="1:10" ht="12.75" customHeight="1">
      <c r="A567" s="116"/>
      <c r="B567" s="118"/>
      <c r="C567" s="128"/>
      <c r="D567" s="136"/>
      <c r="E567" s="467"/>
      <c r="F567" s="89"/>
    </row>
    <row r="568" spans="1:10" s="78" customFormat="1" ht="25.5">
      <c r="A568" s="106" t="s">
        <v>399</v>
      </c>
      <c r="B568" s="78" t="s">
        <v>396</v>
      </c>
      <c r="C568" s="120"/>
      <c r="D568" s="72"/>
      <c r="E568" s="463"/>
      <c r="F568" s="89"/>
    </row>
    <row r="569" spans="1:10" ht="12.75" customHeight="1">
      <c r="A569" s="116"/>
      <c r="B569" s="118" t="s">
        <v>0</v>
      </c>
      <c r="C569" s="128"/>
      <c r="D569" s="136"/>
      <c r="E569" s="467"/>
      <c r="F569" s="89"/>
      <c r="I569" s="59"/>
      <c r="J569" s="59"/>
    </row>
    <row r="570" spans="1:10" ht="12.75" customHeight="1">
      <c r="A570" s="116"/>
      <c r="B570" s="118"/>
      <c r="C570" s="128"/>
      <c r="D570" s="136"/>
      <c r="E570" s="467"/>
      <c r="F570" s="89"/>
      <c r="I570" s="59"/>
      <c r="J570" s="59"/>
    </row>
    <row r="571" spans="1:10" ht="12.75" customHeight="1">
      <c r="A571" s="116"/>
      <c r="B571" s="49" t="s">
        <v>122</v>
      </c>
      <c r="C571" s="48" t="s">
        <v>12</v>
      </c>
      <c r="D571" s="150">
        <v>2</v>
      </c>
      <c r="E571" s="464"/>
      <c r="F571" s="87">
        <f>+D571*E571</f>
        <v>0</v>
      </c>
      <c r="I571" s="59"/>
      <c r="J571" s="59"/>
    </row>
    <row r="572" spans="1:10" ht="12.75" customHeight="1" thickBot="1">
      <c r="A572" s="456"/>
      <c r="B572" s="241" t="s">
        <v>123</v>
      </c>
      <c r="C572" s="259" t="s">
        <v>12</v>
      </c>
      <c r="D572" s="271">
        <v>2</v>
      </c>
      <c r="E572" s="479"/>
      <c r="F572" s="178">
        <f>+D572*E572</f>
        <v>0</v>
      </c>
      <c r="J572" s="138"/>
    </row>
    <row r="573" spans="1:10" ht="12.75" customHeight="1" thickTop="1">
      <c r="A573" s="116"/>
      <c r="B573" s="49"/>
      <c r="C573" s="96"/>
      <c r="D573" s="164"/>
      <c r="E573" s="467"/>
      <c r="F573" s="89"/>
      <c r="J573" s="138"/>
    </row>
    <row r="574" spans="1:10" s="78" customFormat="1" ht="25.5">
      <c r="A574" s="106" t="s">
        <v>400</v>
      </c>
      <c r="B574" s="78" t="s">
        <v>398</v>
      </c>
      <c r="C574" s="120"/>
      <c r="D574" s="72"/>
      <c r="E574" s="463"/>
      <c r="F574" s="89"/>
    </row>
    <row r="575" spans="1:10" ht="12.75" customHeight="1">
      <c r="A575" s="116"/>
      <c r="B575" s="118" t="s">
        <v>0</v>
      </c>
      <c r="C575" s="128"/>
      <c r="D575" s="136"/>
      <c r="E575" s="467"/>
      <c r="F575" s="89"/>
      <c r="I575" s="59"/>
      <c r="J575" s="59"/>
    </row>
    <row r="576" spans="1:10" ht="12.75" customHeight="1">
      <c r="A576" s="116"/>
      <c r="B576" s="118"/>
      <c r="C576" s="128"/>
      <c r="D576" s="136"/>
      <c r="E576" s="467"/>
      <c r="F576" s="89"/>
      <c r="I576" s="59"/>
      <c r="J576" s="59"/>
    </row>
    <row r="577" spans="1:6" ht="12.75" customHeight="1">
      <c r="A577" s="116"/>
      <c r="B577" s="95" t="s">
        <v>301</v>
      </c>
      <c r="C577" s="96" t="s">
        <v>12</v>
      </c>
      <c r="D577" s="164">
        <v>1</v>
      </c>
      <c r="E577" s="467"/>
      <c r="F577" s="87">
        <f>+D577*E577</f>
        <v>0</v>
      </c>
    </row>
    <row r="578" spans="1:6" ht="12.75" customHeight="1">
      <c r="A578" s="116"/>
      <c r="B578" s="95" t="s">
        <v>303</v>
      </c>
      <c r="C578" s="96" t="s">
        <v>12</v>
      </c>
      <c r="D578" s="164">
        <v>1</v>
      </c>
      <c r="E578" s="467"/>
      <c r="F578" s="87">
        <f>+D578*E578</f>
        <v>0</v>
      </c>
    </row>
    <row r="579" spans="1:6" ht="12.75" customHeight="1">
      <c r="A579" s="116"/>
      <c r="B579" s="95" t="s">
        <v>302</v>
      </c>
      <c r="C579" s="96" t="s">
        <v>12</v>
      </c>
      <c r="D579" s="164">
        <v>1</v>
      </c>
      <c r="E579" s="467"/>
      <c r="F579" s="87">
        <f>+D579*E579</f>
        <v>0</v>
      </c>
    </row>
    <row r="580" spans="1:6" ht="12.75" customHeight="1">
      <c r="A580" s="116"/>
      <c r="B580" s="118"/>
      <c r="C580" s="128"/>
      <c r="D580" s="136"/>
      <c r="E580" s="467"/>
      <c r="F580" s="89"/>
    </row>
    <row r="581" spans="1:6" s="78" customFormat="1" ht="63.75">
      <c r="A581" s="106" t="s">
        <v>401</v>
      </c>
      <c r="B581" s="78" t="s">
        <v>402</v>
      </c>
      <c r="C581" s="120"/>
      <c r="D581" s="72"/>
      <c r="E581" s="463"/>
      <c r="F581" s="89"/>
    </row>
    <row r="582" spans="1:6" ht="12.75" customHeight="1">
      <c r="A582" s="116"/>
      <c r="B582" s="135" t="s">
        <v>22</v>
      </c>
      <c r="C582" s="128"/>
      <c r="D582" s="136"/>
      <c r="E582" s="467"/>
      <c r="F582" s="89"/>
    </row>
    <row r="583" spans="1:6" ht="12.75" customHeight="1">
      <c r="A583" s="116"/>
      <c r="B583" s="119"/>
      <c r="C583" s="128"/>
      <c r="D583" s="136"/>
      <c r="E583" s="467"/>
      <c r="F583" s="89"/>
    </row>
    <row r="584" spans="1:6" ht="12.75" customHeight="1">
      <c r="A584" s="116"/>
      <c r="B584" s="119" t="s">
        <v>403</v>
      </c>
      <c r="C584" s="128"/>
      <c r="D584" s="136"/>
      <c r="E584" s="467"/>
      <c r="F584" s="89"/>
    </row>
    <row r="585" spans="1:6" s="78" customFormat="1" ht="260.25" customHeight="1">
      <c r="A585" s="106"/>
      <c r="B585" s="78" t="s">
        <v>345</v>
      </c>
      <c r="C585" s="120"/>
      <c r="D585" s="72">
        <f>1*1*9+1.3*1.2*10+0.65*0.6+1.7*0.85+1.05*1.5*37+1.24*1.44*41+1.3*0.7*111+1.3*1.2*0.67+1.3*1.8*43+1.3*1.5*38+0.84*0.84+0.64*0.45*2+1.3*2.42+1.3*1.4+1.4*2.12+2.36*1.5*11+5.36*2.35*2+2.36*2.35*4+1.3*1.2*4+5.48*3.5+1.3*0.8*54+1.3*1.2*57+2.36*2.97*6+1.95*1.5*2+2.33*1.5*3+1.3*1.5*6+2.43*2.35*4+2.36*2.37+1.05*1.5*16+1.3*2.25*5+2.04*0.67+1.5*2.36*11+5.36*2.35*2+2.25*2.36*5+2.22*2.37*9+2.43*2.35*4+1.45*1.25*17+1.3*1.5*3+1.4*1.4+13.66*2.48+1.9*0.95*3+1.2*1.1+1.8*1.45*3+1.8*1.05*3+0.6*1.5*7+1.3*1.5*16+1.25*1.45+2.86*1.5+2.86*2.35*2+1.25*1.3*10+1.35*1.6*3+2.35*1.8+1.1*0.8*2+1.25*1.45*6+1.3*2.6*3+1.3*0.73*11+1.3*1.5*6+1.1*4.2*2+1.1*3.5*2+1.05*1.2*2+1.25*1.45*14+1.3*1.5*3+1.3*1.2*25+1.3*0.78*17</f>
        <v>1329.8960000000002</v>
      </c>
      <c r="E585" s="463"/>
      <c r="F585" s="89"/>
    </row>
    <row r="586" spans="1:6" ht="12.75" customHeight="1">
      <c r="A586" s="116"/>
      <c r="B586" s="119"/>
      <c r="C586" s="128"/>
      <c r="D586" s="136"/>
      <c r="E586" s="467"/>
      <c r="F586" s="89"/>
    </row>
    <row r="587" spans="1:6" ht="12.75" customHeight="1">
      <c r="A587" s="116"/>
      <c r="B587" s="119" t="s">
        <v>404</v>
      </c>
      <c r="C587" s="128"/>
      <c r="D587" s="136"/>
      <c r="E587" s="467"/>
      <c r="F587" s="89"/>
    </row>
    <row r="588" spans="1:6" ht="12.75" customHeight="1">
      <c r="A588" s="116"/>
      <c r="B588" s="43" t="s">
        <v>405</v>
      </c>
      <c r="C588" s="128"/>
      <c r="D588" s="43">
        <f>36.96+814.78+25.02+39.4</f>
        <v>916.16</v>
      </c>
      <c r="E588" s="467"/>
      <c r="F588" s="89"/>
    </row>
    <row r="589" spans="1:6" ht="12.75" customHeight="1">
      <c r="A589" s="116"/>
      <c r="B589" s="118"/>
      <c r="C589" s="128"/>
      <c r="D589" s="136"/>
      <c r="E589" s="467"/>
      <c r="F589" s="89"/>
    </row>
    <row r="590" spans="1:6" ht="12.75" customHeight="1" thickBot="1">
      <c r="A590" s="456"/>
      <c r="B590" s="272" t="s">
        <v>441</v>
      </c>
      <c r="C590" s="270" t="s">
        <v>19</v>
      </c>
      <c r="D590" s="262">
        <f>SUM(D585:D589)</f>
        <v>2246.056</v>
      </c>
      <c r="E590" s="479"/>
      <c r="F590" s="178">
        <f>+D590*E590</f>
        <v>0</v>
      </c>
    </row>
    <row r="591" spans="1:6" ht="12.75" customHeight="1" thickTop="1">
      <c r="A591" s="116"/>
      <c r="B591" s="118"/>
      <c r="C591" s="128"/>
      <c r="D591" s="136"/>
      <c r="E591" s="467"/>
      <c r="F591" s="89"/>
    </row>
    <row r="592" spans="1:6" s="78" customFormat="1" ht="76.5">
      <c r="A592" s="106" t="s">
        <v>406</v>
      </c>
      <c r="B592" s="78" t="s">
        <v>155</v>
      </c>
      <c r="C592" s="120"/>
      <c r="D592" s="72"/>
      <c r="E592" s="463"/>
      <c r="F592" s="89"/>
    </row>
    <row r="593" spans="1:6" s="78" customFormat="1" ht="114.75">
      <c r="A593" s="106"/>
      <c r="B593" s="78" t="s">
        <v>156</v>
      </c>
      <c r="C593" s="120"/>
      <c r="D593" s="72"/>
      <c r="E593" s="464"/>
      <c r="F593" s="87"/>
    </row>
    <row r="594" spans="1:6" s="78" customFormat="1">
      <c r="A594" s="106"/>
      <c r="B594" s="78" t="s">
        <v>153</v>
      </c>
      <c r="C594" s="120"/>
      <c r="D594" s="72"/>
      <c r="E594" s="464"/>
      <c r="F594" s="87"/>
    </row>
    <row r="595" spans="1:6" s="78" customFormat="1" ht="25.5">
      <c r="A595" s="106"/>
      <c r="B595" s="80" t="s">
        <v>157</v>
      </c>
      <c r="C595" s="120"/>
      <c r="D595" s="72"/>
      <c r="E595" s="464"/>
      <c r="F595" s="87"/>
    </row>
    <row r="596" spans="1:6" s="78" customFormat="1" ht="25.5">
      <c r="A596" s="106"/>
      <c r="B596" s="80" t="s">
        <v>158</v>
      </c>
      <c r="C596" s="120"/>
      <c r="D596" s="72"/>
      <c r="E596" s="464"/>
      <c r="F596" s="89"/>
    </row>
    <row r="597" spans="1:6" s="78" customFormat="1" ht="25.5">
      <c r="A597" s="106"/>
      <c r="B597" s="80" t="s">
        <v>152</v>
      </c>
      <c r="C597" s="120"/>
      <c r="D597" s="72"/>
      <c r="E597" s="464"/>
      <c r="F597" s="87"/>
    </row>
    <row r="598" spans="1:6" s="78" customFormat="1" ht="25.5">
      <c r="A598" s="106"/>
      <c r="B598" s="80" t="s">
        <v>159</v>
      </c>
      <c r="C598" s="120"/>
      <c r="D598" s="72"/>
      <c r="E598" s="464"/>
      <c r="F598" s="87"/>
    </row>
    <row r="599" spans="1:6" s="78" customFormat="1">
      <c r="A599" s="106"/>
      <c r="B599" s="78" t="s">
        <v>154</v>
      </c>
      <c r="C599" s="120"/>
      <c r="D599" s="72"/>
      <c r="E599" s="464"/>
      <c r="F599" s="87"/>
    </row>
    <row r="600" spans="1:6" s="78" customFormat="1" ht="51">
      <c r="A600" s="106"/>
      <c r="B600" s="80" t="s">
        <v>160</v>
      </c>
      <c r="C600" s="120"/>
      <c r="D600" s="72"/>
      <c r="E600" s="464"/>
      <c r="F600" s="87"/>
    </row>
    <row r="601" spans="1:6" s="78" customFormat="1" ht="76.5">
      <c r="A601" s="106"/>
      <c r="B601" s="80" t="s">
        <v>162</v>
      </c>
      <c r="C601" s="120"/>
      <c r="D601" s="72"/>
      <c r="E601" s="464"/>
      <c r="F601" s="87"/>
    </row>
    <row r="602" spans="1:6" s="78" customFormat="1">
      <c r="A602" s="106"/>
      <c r="B602" s="72" t="s">
        <v>0</v>
      </c>
      <c r="C602" s="120" t="s">
        <v>12</v>
      </c>
      <c r="D602" s="212">
        <v>250</v>
      </c>
      <c r="E602" s="463"/>
      <c r="F602" s="89">
        <f>+D602*E602</f>
        <v>0</v>
      </c>
    </row>
    <row r="603" spans="1:6" s="78" customFormat="1" ht="8.25" customHeight="1">
      <c r="A603" s="106"/>
      <c r="B603" s="72"/>
      <c r="C603" s="120"/>
      <c r="D603" s="72"/>
      <c r="E603" s="466"/>
      <c r="F603" s="89"/>
    </row>
    <row r="604" spans="1:6" s="78" customFormat="1" ht="51">
      <c r="A604" s="106" t="s">
        <v>442</v>
      </c>
      <c r="B604" s="72" t="s">
        <v>161</v>
      </c>
      <c r="C604" s="120"/>
      <c r="D604" s="72"/>
      <c r="E604" s="466"/>
      <c r="F604" s="89"/>
    </row>
    <row r="605" spans="1:6" s="78" customFormat="1" ht="51">
      <c r="A605" s="106"/>
      <c r="B605" s="72" t="s">
        <v>291</v>
      </c>
      <c r="C605" s="120"/>
      <c r="D605" s="72"/>
      <c r="E605" s="464"/>
      <c r="F605" s="87"/>
    </row>
    <row r="606" spans="1:6" s="78" customFormat="1" ht="63.75">
      <c r="A606" s="106"/>
      <c r="B606" s="72" t="s">
        <v>292</v>
      </c>
      <c r="C606" s="120"/>
      <c r="D606" s="212"/>
      <c r="E606" s="463"/>
      <c r="F606" s="89"/>
    </row>
    <row r="607" spans="1:6" s="78" customFormat="1" ht="38.25">
      <c r="A607" s="106"/>
      <c r="B607" s="47" t="s">
        <v>163</v>
      </c>
      <c r="C607" s="213"/>
      <c r="D607" s="64"/>
      <c r="E607" s="466"/>
      <c r="F607" s="89"/>
    </row>
    <row r="608" spans="1:6" s="78" customFormat="1" ht="26.25" thickBot="1">
      <c r="A608" s="254"/>
      <c r="B608" s="269" t="s">
        <v>164</v>
      </c>
      <c r="C608" s="270" t="s">
        <v>165</v>
      </c>
      <c r="D608" s="273">
        <v>6</v>
      </c>
      <c r="E608" s="479"/>
      <c r="F608" s="178">
        <f>+D608*E608</f>
        <v>0</v>
      </c>
    </row>
    <row r="609" spans="1:16" s="78" customFormat="1" ht="13.5" thickTop="1">
      <c r="A609" s="106"/>
      <c r="B609" s="47"/>
      <c r="C609" s="120"/>
      <c r="D609" s="72"/>
      <c r="E609" s="464"/>
      <c r="F609" s="87"/>
    </row>
    <row r="610" spans="1:16" s="78" customFormat="1" ht="30" customHeight="1">
      <c r="A610" s="106" t="s">
        <v>443</v>
      </c>
      <c r="B610" s="380" t="s">
        <v>488</v>
      </c>
      <c r="C610" s="213"/>
      <c r="D610" s="43"/>
      <c r="E610" s="466"/>
      <c r="F610" s="89"/>
    </row>
    <row r="611" spans="1:16" s="78" customFormat="1" ht="14.25" customHeight="1">
      <c r="A611" s="106"/>
      <c r="B611" s="381" t="s">
        <v>489</v>
      </c>
      <c r="C611" s="382" t="s">
        <v>481</v>
      </c>
      <c r="D611" s="164">
        <v>1</v>
      </c>
      <c r="E611" s="467"/>
      <c r="F611" s="87">
        <f>+D611*E611</f>
        <v>0</v>
      </c>
    </row>
    <row r="612" spans="1:16" ht="12.75" customHeight="1" thickBot="1">
      <c r="A612" s="116"/>
      <c r="B612" s="138"/>
      <c r="C612" s="158"/>
      <c r="D612" s="152"/>
      <c r="E612" s="466"/>
      <c r="F612" s="89"/>
      <c r="K612" s="137"/>
      <c r="L612" s="137"/>
      <c r="M612" s="137"/>
      <c r="N612" s="137"/>
      <c r="O612" s="137"/>
      <c r="P612" s="137"/>
    </row>
    <row r="613" spans="1:16" ht="15" customHeight="1" thickTop="1" thickBot="1">
      <c r="A613" s="22" t="str">
        <f>A540</f>
        <v>10.</v>
      </c>
      <c r="B613" s="24" t="s">
        <v>1</v>
      </c>
      <c r="C613" s="25"/>
      <c r="D613" s="2"/>
      <c r="E613" s="27"/>
      <c r="F613" s="16">
        <f>SUM(F543:F611)</f>
        <v>0</v>
      </c>
    </row>
    <row r="614" spans="1:16" ht="15" customHeight="1" thickTop="1">
      <c r="A614" s="389"/>
      <c r="B614" s="390"/>
      <c r="C614" s="390"/>
      <c r="D614" s="391"/>
      <c r="E614" s="392"/>
      <c r="F614" s="392"/>
    </row>
    <row r="615" spans="1:16" ht="15" customHeight="1" thickBot="1">
      <c r="A615" s="385"/>
      <c r="B615" s="455"/>
      <c r="C615" s="455"/>
      <c r="D615" s="386"/>
      <c r="E615" s="387"/>
      <c r="F615" s="388"/>
    </row>
    <row r="616" spans="1:16" ht="17.25" thickTop="1" thickBot="1">
      <c r="A616" s="393" t="s">
        <v>487</v>
      </c>
      <c r="B616" s="455" t="s">
        <v>483</v>
      </c>
      <c r="C616" s="17"/>
      <c r="D616" s="18"/>
      <c r="E616" s="31"/>
      <c r="F616" s="39"/>
      <c r="I616" s="137"/>
    </row>
    <row r="617" spans="1:16" ht="17.25" thickTop="1" thickBot="1">
      <c r="A617" s="108"/>
      <c r="B617" s="25"/>
      <c r="C617" s="9"/>
      <c r="D617" s="12"/>
      <c r="E617" s="32"/>
      <c r="F617" s="40"/>
      <c r="I617" s="137"/>
    </row>
    <row r="618" spans="1:16" ht="17.25" thickTop="1" thickBot="1">
      <c r="A618" s="22" t="s">
        <v>6</v>
      </c>
      <c r="B618" s="25" t="s">
        <v>2</v>
      </c>
      <c r="C618" s="9"/>
      <c r="D618" s="12"/>
      <c r="E618" s="32"/>
      <c r="F618" s="16">
        <f>F213</f>
        <v>0</v>
      </c>
      <c r="I618" s="19"/>
    </row>
    <row r="619" spans="1:16" ht="20.100000000000001" customHeight="1" thickTop="1" thickBot="1">
      <c r="A619" s="22" t="str">
        <f>A214</f>
        <v>2.</v>
      </c>
      <c r="B619" s="24" t="str">
        <f>B214</f>
        <v>ЗИДАРСКИ РАДОВИ</v>
      </c>
      <c r="C619" s="25"/>
      <c r="D619" s="2"/>
      <c r="E619" s="33"/>
      <c r="F619" s="41">
        <f>F235</f>
        <v>0</v>
      </c>
      <c r="I619" s="137"/>
    </row>
    <row r="620" spans="1:16" ht="20.100000000000001" customHeight="1" thickTop="1" thickBot="1">
      <c r="A620" s="22" t="str">
        <f>A236</f>
        <v>3.</v>
      </c>
      <c r="B620" s="24" t="str">
        <f>B236</f>
        <v>ИЗОЛАТЕРСКИ РАДОВИ</v>
      </c>
      <c r="C620" s="25"/>
      <c r="D620" s="2"/>
      <c r="E620" s="33"/>
      <c r="F620" s="41">
        <f>F255</f>
        <v>0</v>
      </c>
      <c r="I620" s="137"/>
    </row>
    <row r="621" spans="1:16" ht="20.100000000000001" customHeight="1" thickTop="1" thickBot="1">
      <c r="A621" s="22" t="str">
        <f>A256</f>
        <v>4.</v>
      </c>
      <c r="B621" s="24" t="str">
        <f>B256</f>
        <v>ЛИМАРСКИ РАДОВИ</v>
      </c>
      <c r="C621" s="25"/>
      <c r="D621" s="2"/>
      <c r="E621" s="33"/>
      <c r="F621" s="41">
        <f>F295</f>
        <v>0</v>
      </c>
      <c r="I621" s="137"/>
    </row>
    <row r="622" spans="1:16" ht="20.100000000000001" customHeight="1" thickTop="1" thickBot="1">
      <c r="A622" s="22" t="str">
        <f>A296</f>
        <v>5.</v>
      </c>
      <c r="B622" s="24" t="str">
        <f>B296</f>
        <v>КАМЕНОРЕЗАЧКИ РАДОВИ</v>
      </c>
      <c r="C622" s="25"/>
      <c r="D622" s="2"/>
      <c r="E622" s="33"/>
      <c r="F622" s="41">
        <f>F335</f>
        <v>0</v>
      </c>
      <c r="I622" s="137"/>
    </row>
    <row r="623" spans="1:16" ht="20.100000000000001" customHeight="1" thickTop="1" thickBot="1">
      <c r="A623" s="22" t="str">
        <f>A336</f>
        <v>6.</v>
      </c>
      <c r="B623" s="24" t="str">
        <f>B336</f>
        <v>ТЕРАЦЕРСКИ РАДОВИ</v>
      </c>
      <c r="C623" s="25"/>
      <c r="D623" s="2"/>
      <c r="E623" s="33"/>
      <c r="F623" s="41">
        <f>F407</f>
        <v>0</v>
      </c>
      <c r="I623" s="137"/>
    </row>
    <row r="624" spans="1:16" ht="20.100000000000001" customHeight="1" thickTop="1" thickBot="1">
      <c r="A624" s="22" t="str">
        <f>A408</f>
        <v>7.</v>
      </c>
      <c r="B624" s="24" t="str">
        <f>B408</f>
        <v>ФАСАДЕРСКИ РАДОВИ</v>
      </c>
      <c r="C624" s="25"/>
      <c r="D624" s="2"/>
      <c r="E624" s="33"/>
      <c r="F624" s="41">
        <f>F491</f>
        <v>0</v>
      </c>
      <c r="I624" s="137"/>
    </row>
    <row r="625" spans="1:10" ht="20.100000000000001" customHeight="1" thickTop="1" thickBot="1">
      <c r="A625" s="22" t="str">
        <f>A492</f>
        <v>8.</v>
      </c>
      <c r="B625" s="24" t="str">
        <f>B492</f>
        <v>МОЛЕРСКО ФАРБАРСКИ РАДОВИ</v>
      </c>
      <c r="C625" s="25"/>
      <c r="D625" s="2"/>
      <c r="E625" s="33"/>
      <c r="F625" s="41">
        <f>F508</f>
        <v>0</v>
      </c>
      <c r="I625" s="137"/>
    </row>
    <row r="626" spans="1:10" ht="20.100000000000001" customHeight="1" thickTop="1" thickBot="1">
      <c r="A626" s="22" t="str">
        <f>A509</f>
        <v>9.</v>
      </c>
      <c r="B626" s="24" t="str">
        <f>B509</f>
        <v>СЛИВНИЦИ</v>
      </c>
      <c r="C626" s="25"/>
      <c r="D626" s="2"/>
      <c r="E626" s="33"/>
      <c r="F626" s="41">
        <f>F539</f>
        <v>0</v>
      </c>
      <c r="I626" s="137"/>
    </row>
    <row r="627" spans="1:10" ht="20.100000000000001" customHeight="1" thickTop="1" thickBot="1">
      <c r="A627" s="22" t="str">
        <f>A540</f>
        <v>10.</v>
      </c>
      <c r="B627" s="24" t="str">
        <f>B540</f>
        <v>РАЗНИ РАДОВИ</v>
      </c>
      <c r="C627" s="25"/>
      <c r="D627" s="2"/>
      <c r="E627" s="33"/>
      <c r="F627" s="41">
        <f>F613</f>
        <v>0</v>
      </c>
      <c r="I627" s="137"/>
      <c r="J627" s="59"/>
    </row>
    <row r="628" spans="1:10" ht="14.25" thickTop="1" thickBot="1">
      <c r="A628" s="159"/>
      <c r="B628" s="214"/>
      <c r="C628" s="214"/>
      <c r="D628" s="168"/>
      <c r="E628" s="113"/>
      <c r="F628" s="112"/>
      <c r="J628" s="59"/>
    </row>
    <row r="629" spans="1:10" ht="16.5" thickTop="1" thickBot="1">
      <c r="A629" s="215"/>
      <c r="B629" s="200"/>
      <c r="C629" s="216"/>
      <c r="D629" s="133" t="s">
        <v>517</v>
      </c>
      <c r="E629" s="134"/>
      <c r="F629" s="42">
        <f>SUM(F618:F628)</f>
        <v>0</v>
      </c>
      <c r="G629" s="274"/>
      <c r="I629" s="191"/>
      <c r="J629" s="59"/>
    </row>
    <row r="630" spans="1:10" ht="13.5" thickTop="1">
      <c r="A630" s="159"/>
      <c r="B630" s="214"/>
      <c r="C630" s="214"/>
      <c r="D630" s="168"/>
      <c r="E630" s="113"/>
      <c r="F630" s="112"/>
      <c r="J630" s="59"/>
    </row>
    <row r="631" spans="1:10">
      <c r="A631" s="159"/>
      <c r="B631" s="214"/>
      <c r="C631" s="214"/>
      <c r="D631" s="168"/>
      <c r="E631" s="113"/>
      <c r="F631" s="112"/>
      <c r="H631" s="168"/>
      <c r="I631" s="183"/>
      <c r="J631" s="59"/>
    </row>
    <row r="632" spans="1:10">
      <c r="A632" s="159"/>
      <c r="B632" s="214"/>
      <c r="C632" s="214"/>
      <c r="D632" s="168"/>
      <c r="E632" s="113"/>
      <c r="F632" s="112"/>
      <c r="J632" s="59"/>
    </row>
    <row r="633" spans="1:10">
      <c r="A633" s="159"/>
      <c r="B633" s="214"/>
      <c r="C633" s="214"/>
      <c r="D633" s="168"/>
      <c r="E633" s="218"/>
      <c r="F633" s="112"/>
      <c r="H633" s="168"/>
      <c r="J633" s="59"/>
    </row>
    <row r="634" spans="1:10">
      <c r="A634" s="159"/>
      <c r="B634" s="214"/>
      <c r="C634" s="214"/>
      <c r="D634" s="168"/>
      <c r="E634" s="214"/>
      <c r="F634" s="112"/>
      <c r="J634" s="59"/>
    </row>
    <row r="635" spans="1:10">
      <c r="A635" s="159"/>
      <c r="B635" s="214"/>
      <c r="C635" s="214"/>
      <c r="D635" s="168"/>
      <c r="E635" s="218"/>
      <c r="F635" s="112"/>
      <c r="J635" s="59"/>
    </row>
    <row r="636" spans="1:10">
      <c r="A636" s="159"/>
      <c r="C636" s="214"/>
      <c r="D636" s="168"/>
      <c r="F636" s="112"/>
      <c r="J636" s="59"/>
    </row>
    <row r="637" spans="1:10">
      <c r="A637" s="159"/>
      <c r="C637" s="214"/>
      <c r="D637" s="168"/>
      <c r="F637" s="112"/>
      <c r="J637" s="59"/>
    </row>
    <row r="638" spans="1:10">
      <c r="A638" s="159"/>
      <c r="C638" s="214"/>
      <c r="D638" s="168"/>
      <c r="E638" s="113"/>
      <c r="F638" s="112"/>
      <c r="J638" s="59"/>
    </row>
    <row r="639" spans="1:10">
      <c r="A639" s="159"/>
      <c r="B639" s="214"/>
      <c r="C639" s="214"/>
      <c r="D639" s="168"/>
      <c r="E639" s="113"/>
      <c r="F639" s="112"/>
      <c r="J639" s="59"/>
    </row>
    <row r="640" spans="1:10">
      <c r="A640" s="159"/>
      <c r="B640" s="137"/>
      <c r="C640" s="137"/>
      <c r="D640" s="603"/>
      <c r="E640" s="603"/>
      <c r="F640" s="604"/>
      <c r="I640" s="137"/>
      <c r="J640" s="59"/>
    </row>
    <row r="641" spans="1:10">
      <c r="A641" s="159"/>
      <c r="B641" s="137"/>
      <c r="C641" s="137"/>
      <c r="D641" s="603"/>
      <c r="E641" s="603"/>
      <c r="F641" s="604"/>
      <c r="I641" s="137"/>
      <c r="J641" s="59"/>
    </row>
    <row r="642" spans="1:10">
      <c r="A642" s="159"/>
      <c r="B642" s="137"/>
      <c r="C642" s="137"/>
      <c r="D642" s="219"/>
      <c r="E642" s="220"/>
      <c r="F642" s="221"/>
      <c r="I642" s="137"/>
      <c r="J642" s="59"/>
    </row>
    <row r="643" spans="1:10">
      <c r="A643" s="159"/>
      <c r="B643" s="140"/>
      <c r="C643" s="137"/>
      <c r="D643" s="603"/>
      <c r="E643" s="603"/>
      <c r="F643" s="604"/>
      <c r="I643" s="137"/>
      <c r="J643" s="59"/>
    </row>
    <row r="644" spans="1:10">
      <c r="A644" s="159"/>
      <c r="B644" s="140"/>
      <c r="C644" s="137"/>
      <c r="D644" s="457"/>
      <c r="E644" s="220"/>
      <c r="F644" s="221"/>
      <c r="I644" s="137"/>
      <c r="J644" s="59"/>
    </row>
    <row r="645" spans="1:10">
      <c r="A645" s="159"/>
      <c r="B645" s="140"/>
      <c r="C645" s="137"/>
      <c r="D645" s="457"/>
      <c r="E645" s="220"/>
      <c r="F645" s="221"/>
      <c r="I645" s="137"/>
      <c r="J645" s="59"/>
    </row>
    <row r="646" spans="1:10">
      <c r="A646" s="159"/>
      <c r="B646" s="140"/>
      <c r="C646" s="137"/>
      <c r="D646" s="603"/>
      <c r="E646" s="603"/>
      <c r="F646" s="604"/>
      <c r="I646" s="137"/>
      <c r="J646" s="59"/>
    </row>
    <row r="647" spans="1:10">
      <c r="A647" s="159"/>
      <c r="B647" s="140"/>
      <c r="C647" s="137"/>
      <c r="D647" s="603"/>
      <c r="E647" s="603"/>
      <c r="F647" s="604"/>
      <c r="I647" s="137"/>
      <c r="J647" s="59"/>
    </row>
    <row r="648" spans="1:10">
      <c r="A648" s="159"/>
      <c r="B648" s="140"/>
      <c r="C648" s="137"/>
      <c r="D648" s="219"/>
      <c r="E648" s="220"/>
      <c r="F648" s="221"/>
      <c r="I648" s="137"/>
      <c r="J648" s="59"/>
    </row>
    <row r="649" spans="1:10">
      <c r="A649" s="159"/>
      <c r="B649" s="140"/>
      <c r="C649" s="137"/>
      <c r="D649" s="603"/>
      <c r="E649" s="603"/>
      <c r="F649" s="604"/>
      <c r="I649" s="137"/>
      <c r="J649" s="59"/>
    </row>
    <row r="650" spans="1:10">
      <c r="A650" s="222"/>
      <c r="B650" s="118"/>
      <c r="C650" s="214"/>
      <c r="D650" s="223"/>
      <c r="E650" s="220"/>
      <c r="F650" s="221"/>
      <c r="I650" s="137"/>
      <c r="J650" s="59"/>
    </row>
    <row r="651" spans="1:10">
      <c r="A651" s="159"/>
      <c r="B651" s="214"/>
      <c r="C651" s="214"/>
      <c r="D651" s="220"/>
      <c r="E651" s="220"/>
      <c r="F651" s="221"/>
      <c r="I651" s="137"/>
      <c r="J651" s="59"/>
    </row>
    <row r="652" spans="1:10">
      <c r="A652" s="159"/>
      <c r="B652" s="214"/>
      <c r="C652" s="214"/>
      <c r="D652" s="220"/>
      <c r="E652" s="220"/>
      <c r="F652" s="221"/>
      <c r="I652" s="137"/>
      <c r="J652" s="59"/>
    </row>
    <row r="653" spans="1:10" ht="13.5" thickBot="1">
      <c r="A653" s="224"/>
      <c r="B653" s="225"/>
      <c r="C653" s="225"/>
      <c r="D653" s="226"/>
      <c r="E653" s="227"/>
      <c r="F653" s="228"/>
      <c r="I653" s="137"/>
      <c r="J653" s="59"/>
    </row>
    <row r="654" spans="1:10" ht="13.5" thickTop="1">
      <c r="A654" s="229"/>
      <c r="B654" s="230"/>
      <c r="C654" s="231"/>
      <c r="D654" s="223"/>
      <c r="E654" s="220"/>
      <c r="F654" s="220"/>
      <c r="I654" s="137"/>
      <c r="J654" s="59"/>
    </row>
    <row r="655" spans="1:10">
      <c r="A655" s="229"/>
      <c r="B655" s="230"/>
      <c r="C655" s="231"/>
      <c r="D655" s="223"/>
      <c r="E655" s="220"/>
      <c r="F655" s="220"/>
      <c r="I655" s="137"/>
      <c r="J655" s="59"/>
    </row>
    <row r="656" spans="1:10">
      <c r="A656" s="229"/>
      <c r="B656" s="230"/>
      <c r="C656" s="231"/>
      <c r="D656" s="223"/>
      <c r="E656" s="220"/>
      <c r="F656" s="220"/>
      <c r="I656" s="137"/>
      <c r="J656" s="59"/>
    </row>
    <row r="657" spans="1:10">
      <c r="A657" s="229"/>
      <c r="B657" s="230"/>
      <c r="C657" s="231"/>
      <c r="D657" s="223"/>
      <c r="E657" s="220"/>
      <c r="F657" s="220"/>
      <c r="I657" s="137"/>
      <c r="J657" s="59"/>
    </row>
    <row r="658" spans="1:10">
      <c r="A658" s="229"/>
      <c r="B658" s="230"/>
      <c r="C658" s="231"/>
      <c r="D658" s="223"/>
      <c r="E658" s="220"/>
      <c r="F658" s="220"/>
      <c r="I658" s="137"/>
      <c r="J658" s="59"/>
    </row>
    <row r="659" spans="1:10">
      <c r="A659" s="229"/>
      <c r="B659" s="230"/>
      <c r="C659" s="231"/>
      <c r="D659" s="223"/>
      <c r="E659" s="220"/>
      <c r="F659" s="220"/>
      <c r="I659" s="137"/>
      <c r="J659" s="59"/>
    </row>
    <row r="660" spans="1:10">
      <c r="B660" s="233"/>
      <c r="C660" s="233"/>
      <c r="I660" s="137"/>
      <c r="J660" s="59"/>
    </row>
    <row r="661" spans="1:10">
      <c r="B661" s="233"/>
      <c r="C661" s="233"/>
      <c r="I661" s="137"/>
      <c r="J661" s="59"/>
    </row>
    <row r="662" spans="1:10">
      <c r="B662" s="233"/>
      <c r="C662" s="233"/>
      <c r="I662" s="137"/>
      <c r="J662" s="59"/>
    </row>
    <row r="663" spans="1:10">
      <c r="B663" s="233"/>
      <c r="C663" s="233"/>
      <c r="I663" s="137"/>
      <c r="J663" s="59"/>
    </row>
    <row r="664" spans="1:10">
      <c r="B664" s="233"/>
      <c r="C664" s="233"/>
      <c r="I664" s="137"/>
      <c r="J664" s="59"/>
    </row>
    <row r="665" spans="1:10">
      <c r="B665" s="233"/>
      <c r="C665" s="233"/>
      <c r="I665" s="137"/>
      <c r="J665" s="59"/>
    </row>
    <row r="666" spans="1:10">
      <c r="B666" s="233"/>
      <c r="C666" s="233"/>
      <c r="I666" s="137"/>
      <c r="J666" s="59"/>
    </row>
    <row r="667" spans="1:10">
      <c r="B667" s="233"/>
      <c r="C667" s="233"/>
      <c r="I667" s="137"/>
      <c r="J667" s="59"/>
    </row>
    <row r="668" spans="1:10">
      <c r="B668" s="233"/>
      <c r="C668" s="233"/>
      <c r="I668" s="137"/>
      <c r="J668" s="59"/>
    </row>
    <row r="669" spans="1:10">
      <c r="B669" s="233"/>
      <c r="C669" s="233"/>
      <c r="I669" s="137"/>
      <c r="J669" s="59"/>
    </row>
    <row r="670" spans="1:10">
      <c r="B670" s="233"/>
      <c r="C670" s="233"/>
      <c r="I670" s="137"/>
      <c r="J670" s="59"/>
    </row>
    <row r="671" spans="1:10">
      <c r="B671" s="233"/>
      <c r="C671" s="233"/>
      <c r="I671" s="137"/>
      <c r="J671" s="59"/>
    </row>
    <row r="672" spans="1:10">
      <c r="B672" s="233"/>
      <c r="C672" s="233"/>
      <c r="I672" s="137"/>
      <c r="J672" s="59"/>
    </row>
    <row r="673" spans="1:10">
      <c r="A673" s="59"/>
      <c r="B673" s="233"/>
      <c r="C673" s="233"/>
      <c r="I673" s="137"/>
      <c r="J673" s="59"/>
    </row>
    <row r="674" spans="1:10">
      <c r="A674" s="59"/>
      <c r="B674" s="233"/>
      <c r="C674" s="233"/>
      <c r="I674" s="137"/>
      <c r="J674" s="59"/>
    </row>
    <row r="675" spans="1:10">
      <c r="A675" s="59"/>
      <c r="B675" s="233"/>
      <c r="C675" s="233"/>
      <c r="I675" s="137"/>
      <c r="J675" s="59"/>
    </row>
    <row r="676" spans="1:10">
      <c r="A676" s="59"/>
      <c r="B676" s="233"/>
      <c r="C676" s="233"/>
      <c r="I676" s="137"/>
      <c r="J676" s="59"/>
    </row>
    <row r="677" spans="1:10">
      <c r="A677" s="59"/>
      <c r="B677" s="233"/>
      <c r="C677" s="233"/>
      <c r="I677" s="137"/>
      <c r="J677" s="59"/>
    </row>
    <row r="678" spans="1:10">
      <c r="A678" s="59"/>
      <c r="B678" s="233"/>
      <c r="C678" s="233"/>
      <c r="I678" s="137"/>
      <c r="J678" s="59"/>
    </row>
    <row r="679" spans="1:10">
      <c r="A679" s="59"/>
      <c r="B679" s="233"/>
      <c r="C679" s="233"/>
      <c r="I679" s="137"/>
      <c r="J679" s="59"/>
    </row>
    <row r="680" spans="1:10">
      <c r="A680" s="59"/>
      <c r="B680" s="233"/>
      <c r="C680" s="233"/>
      <c r="I680" s="137"/>
      <c r="J680" s="59"/>
    </row>
    <row r="681" spans="1:10">
      <c r="A681" s="59"/>
      <c r="B681" s="233"/>
      <c r="C681" s="233"/>
      <c r="I681" s="137"/>
      <c r="J681" s="59"/>
    </row>
    <row r="682" spans="1:10">
      <c r="A682" s="59"/>
      <c r="B682" s="233"/>
      <c r="C682" s="233"/>
      <c r="I682" s="137"/>
      <c r="J682" s="59"/>
    </row>
    <row r="683" spans="1:10">
      <c r="A683" s="59"/>
      <c r="B683" s="233"/>
      <c r="C683" s="233"/>
      <c r="I683" s="137"/>
      <c r="J683" s="59"/>
    </row>
    <row r="684" spans="1:10">
      <c r="A684" s="59"/>
      <c r="B684" s="233"/>
      <c r="C684" s="233"/>
      <c r="I684" s="137"/>
      <c r="J684" s="59"/>
    </row>
    <row r="685" spans="1:10">
      <c r="A685" s="59"/>
      <c r="B685" s="233"/>
      <c r="C685" s="233"/>
      <c r="I685" s="137"/>
      <c r="J685" s="59"/>
    </row>
    <row r="686" spans="1:10">
      <c r="A686" s="59"/>
      <c r="B686" s="233"/>
      <c r="C686" s="233"/>
      <c r="I686" s="137"/>
      <c r="J686" s="59"/>
    </row>
    <row r="687" spans="1:10">
      <c r="A687" s="59"/>
      <c r="B687" s="233"/>
      <c r="C687" s="233"/>
      <c r="I687" s="137"/>
      <c r="J687" s="59"/>
    </row>
    <row r="688" spans="1:10">
      <c r="A688" s="59"/>
      <c r="B688" s="233"/>
      <c r="C688" s="233"/>
      <c r="I688" s="137"/>
      <c r="J688" s="59"/>
    </row>
    <row r="689" spans="1:10">
      <c r="A689" s="59"/>
      <c r="B689" s="233"/>
      <c r="C689" s="233"/>
      <c r="I689" s="137"/>
      <c r="J689" s="59"/>
    </row>
    <row r="690" spans="1:10">
      <c r="A690" s="59"/>
      <c r="B690" s="233"/>
      <c r="C690" s="233"/>
      <c r="I690" s="137"/>
      <c r="J690" s="59"/>
    </row>
    <row r="691" spans="1:10">
      <c r="A691" s="59"/>
      <c r="B691" s="233"/>
      <c r="C691" s="233"/>
      <c r="I691" s="137"/>
      <c r="J691" s="59"/>
    </row>
    <row r="692" spans="1:10">
      <c r="A692" s="59"/>
      <c r="B692" s="233"/>
      <c r="C692" s="233"/>
      <c r="I692" s="137"/>
      <c r="J692" s="59"/>
    </row>
    <row r="693" spans="1:10">
      <c r="A693" s="59"/>
      <c r="B693" s="233"/>
      <c r="C693" s="233"/>
      <c r="I693" s="137"/>
      <c r="J693" s="59"/>
    </row>
    <row r="694" spans="1:10">
      <c r="A694" s="59"/>
      <c r="B694" s="233"/>
      <c r="C694" s="233"/>
      <c r="I694" s="137"/>
      <c r="J694" s="59"/>
    </row>
    <row r="695" spans="1:10">
      <c r="A695" s="59"/>
      <c r="B695" s="233"/>
      <c r="C695" s="233"/>
      <c r="I695" s="137"/>
      <c r="J695" s="59"/>
    </row>
    <row r="696" spans="1:10">
      <c r="A696" s="59"/>
      <c r="B696" s="233"/>
      <c r="C696" s="233"/>
      <c r="I696" s="137"/>
      <c r="J696" s="59"/>
    </row>
    <row r="697" spans="1:10">
      <c r="A697" s="59"/>
      <c r="B697" s="233"/>
      <c r="C697" s="233"/>
      <c r="I697" s="137"/>
      <c r="J697" s="59"/>
    </row>
    <row r="698" spans="1:10">
      <c r="A698" s="59"/>
      <c r="B698" s="233"/>
      <c r="C698" s="233"/>
      <c r="I698" s="137"/>
      <c r="J698" s="59"/>
    </row>
    <row r="699" spans="1:10">
      <c r="A699" s="59"/>
      <c r="B699" s="233"/>
      <c r="C699" s="233"/>
      <c r="I699" s="137"/>
      <c r="J699" s="59"/>
    </row>
    <row r="700" spans="1:10">
      <c r="A700" s="59"/>
      <c r="B700" s="233"/>
      <c r="C700" s="233"/>
      <c r="I700" s="137"/>
      <c r="J700" s="59"/>
    </row>
    <row r="701" spans="1:10">
      <c r="A701" s="59"/>
      <c r="B701" s="233"/>
      <c r="C701" s="233"/>
      <c r="I701" s="137"/>
      <c r="J701" s="59"/>
    </row>
    <row r="702" spans="1:10">
      <c r="A702" s="59"/>
      <c r="B702" s="233"/>
      <c r="C702" s="233"/>
      <c r="I702" s="137"/>
      <c r="J702" s="59"/>
    </row>
    <row r="703" spans="1:10">
      <c r="A703" s="59"/>
      <c r="B703" s="233"/>
      <c r="C703" s="233"/>
      <c r="I703" s="137"/>
      <c r="J703" s="59"/>
    </row>
    <row r="704" spans="1:10">
      <c r="A704" s="59"/>
      <c r="B704" s="233"/>
      <c r="C704" s="233"/>
      <c r="I704" s="137"/>
      <c r="J704" s="59"/>
    </row>
    <row r="705" spans="1:10">
      <c r="A705" s="59"/>
      <c r="B705" s="233"/>
      <c r="C705" s="233"/>
      <c r="I705" s="137"/>
      <c r="J705" s="59"/>
    </row>
    <row r="706" spans="1:10">
      <c r="A706" s="59"/>
      <c r="B706" s="233"/>
      <c r="C706" s="233"/>
      <c r="I706" s="137"/>
      <c r="J706" s="59"/>
    </row>
    <row r="707" spans="1:10">
      <c r="A707" s="59"/>
      <c r="B707" s="233"/>
      <c r="C707" s="233"/>
      <c r="I707" s="137"/>
      <c r="J707" s="59"/>
    </row>
    <row r="708" spans="1:10">
      <c r="A708" s="59"/>
      <c r="B708" s="233"/>
      <c r="C708" s="233"/>
      <c r="I708" s="137"/>
      <c r="J708" s="59"/>
    </row>
    <row r="709" spans="1:10">
      <c r="A709" s="59"/>
      <c r="B709" s="233"/>
      <c r="C709" s="233"/>
      <c r="I709" s="137"/>
      <c r="J709" s="59"/>
    </row>
    <row r="710" spans="1:10">
      <c r="A710" s="59"/>
      <c r="B710" s="233"/>
      <c r="C710" s="233"/>
      <c r="I710" s="137"/>
      <c r="J710" s="59"/>
    </row>
    <row r="711" spans="1:10">
      <c r="A711" s="59"/>
      <c r="B711" s="233"/>
      <c r="C711" s="233"/>
      <c r="I711" s="137"/>
      <c r="J711" s="59"/>
    </row>
    <row r="712" spans="1:10">
      <c r="A712" s="59"/>
      <c r="B712" s="233"/>
      <c r="C712" s="233"/>
      <c r="I712" s="137"/>
      <c r="J712" s="59"/>
    </row>
    <row r="713" spans="1:10">
      <c r="A713" s="59"/>
      <c r="B713" s="233"/>
      <c r="C713" s="233"/>
      <c r="I713" s="137"/>
      <c r="J713" s="59"/>
    </row>
    <row r="714" spans="1:10">
      <c r="A714" s="59"/>
      <c r="B714" s="233"/>
      <c r="C714" s="233"/>
      <c r="I714" s="137"/>
      <c r="J714" s="59"/>
    </row>
    <row r="715" spans="1:10">
      <c r="A715" s="59"/>
      <c r="B715" s="233"/>
      <c r="C715" s="233"/>
      <c r="I715" s="137"/>
      <c r="J715" s="59"/>
    </row>
    <row r="716" spans="1:10">
      <c r="A716" s="59"/>
      <c r="B716" s="233"/>
      <c r="C716" s="233"/>
      <c r="I716" s="137"/>
      <c r="J716" s="59"/>
    </row>
    <row r="717" spans="1:10">
      <c r="A717" s="59"/>
      <c r="B717" s="233"/>
      <c r="C717" s="233"/>
      <c r="I717" s="137"/>
      <c r="J717" s="59"/>
    </row>
    <row r="718" spans="1:10">
      <c r="A718" s="59"/>
      <c r="B718" s="233"/>
      <c r="C718" s="233"/>
      <c r="I718" s="137"/>
      <c r="J718" s="59"/>
    </row>
    <row r="719" spans="1:10">
      <c r="A719" s="59"/>
      <c r="B719" s="233"/>
      <c r="C719" s="233"/>
      <c r="I719" s="137"/>
      <c r="J719" s="59"/>
    </row>
    <row r="720" spans="1:10">
      <c r="A720" s="59"/>
      <c r="B720" s="233"/>
      <c r="C720" s="233"/>
      <c r="I720" s="137"/>
      <c r="J720" s="59"/>
    </row>
    <row r="721" spans="1:10">
      <c r="A721" s="59"/>
      <c r="B721" s="233"/>
      <c r="C721" s="233"/>
      <c r="I721" s="137"/>
      <c r="J721" s="59"/>
    </row>
    <row r="722" spans="1:10">
      <c r="A722" s="59"/>
      <c r="B722" s="233"/>
      <c r="C722" s="233"/>
      <c r="I722" s="137"/>
      <c r="J722" s="59"/>
    </row>
    <row r="723" spans="1:10">
      <c r="A723" s="59"/>
      <c r="B723" s="233"/>
      <c r="C723" s="233"/>
      <c r="I723" s="137"/>
      <c r="J723" s="59"/>
    </row>
    <row r="724" spans="1:10">
      <c r="A724" s="59"/>
      <c r="B724" s="233"/>
      <c r="C724" s="233"/>
      <c r="I724" s="137"/>
      <c r="J724" s="59"/>
    </row>
    <row r="725" spans="1:10">
      <c r="A725" s="59"/>
      <c r="B725" s="233"/>
      <c r="C725" s="233"/>
      <c r="I725" s="137"/>
      <c r="J725" s="59"/>
    </row>
    <row r="726" spans="1:10">
      <c r="A726" s="59"/>
      <c r="B726" s="233"/>
      <c r="C726" s="233"/>
      <c r="I726" s="137"/>
      <c r="J726" s="59"/>
    </row>
    <row r="727" spans="1:10">
      <c r="A727" s="59"/>
      <c r="B727" s="233"/>
      <c r="C727" s="233"/>
      <c r="I727" s="137"/>
      <c r="J727" s="59"/>
    </row>
    <row r="728" spans="1:10">
      <c r="A728" s="59"/>
      <c r="B728" s="233"/>
      <c r="C728" s="233"/>
      <c r="I728" s="137"/>
      <c r="J728" s="59"/>
    </row>
    <row r="729" spans="1:10">
      <c r="A729" s="59"/>
      <c r="B729" s="233"/>
      <c r="C729" s="233"/>
      <c r="I729" s="137"/>
      <c r="J729" s="59"/>
    </row>
    <row r="730" spans="1:10">
      <c r="A730" s="59"/>
      <c r="B730" s="233"/>
      <c r="C730" s="233"/>
      <c r="I730" s="137"/>
      <c r="J730" s="59"/>
    </row>
    <row r="731" spans="1:10">
      <c r="A731" s="59"/>
      <c r="B731" s="233"/>
      <c r="C731" s="233"/>
      <c r="I731" s="137"/>
      <c r="J731" s="59"/>
    </row>
    <row r="732" spans="1:10">
      <c r="A732" s="59"/>
      <c r="B732" s="233"/>
      <c r="C732" s="233"/>
      <c r="I732" s="137"/>
      <c r="J732" s="59"/>
    </row>
    <row r="733" spans="1:10">
      <c r="A733" s="59"/>
      <c r="B733" s="233"/>
      <c r="C733" s="233"/>
      <c r="I733" s="137"/>
      <c r="J733" s="59"/>
    </row>
    <row r="734" spans="1:10">
      <c r="A734" s="59"/>
      <c r="B734" s="233"/>
      <c r="C734" s="233"/>
      <c r="I734" s="137"/>
      <c r="J734" s="59"/>
    </row>
    <row r="735" spans="1:10">
      <c r="A735" s="59"/>
      <c r="B735" s="233"/>
      <c r="C735" s="233"/>
      <c r="I735" s="137"/>
      <c r="J735" s="59"/>
    </row>
    <row r="736" spans="1:10">
      <c r="A736" s="59"/>
      <c r="B736" s="233"/>
      <c r="C736" s="233"/>
      <c r="I736" s="137"/>
      <c r="J736" s="59"/>
    </row>
    <row r="737" spans="1:10">
      <c r="A737" s="59"/>
      <c r="B737" s="233"/>
      <c r="C737" s="233"/>
      <c r="I737" s="137"/>
      <c r="J737" s="59"/>
    </row>
    <row r="738" spans="1:10">
      <c r="A738" s="59"/>
      <c r="B738" s="233"/>
      <c r="C738" s="233"/>
      <c r="I738" s="137"/>
      <c r="J738" s="59"/>
    </row>
    <row r="739" spans="1:10">
      <c r="A739" s="59"/>
      <c r="B739" s="233"/>
      <c r="C739" s="233"/>
      <c r="I739" s="137"/>
      <c r="J739" s="59"/>
    </row>
    <row r="740" spans="1:10">
      <c r="A740" s="59"/>
      <c r="B740" s="233"/>
      <c r="C740" s="233"/>
      <c r="I740" s="137"/>
      <c r="J740" s="59"/>
    </row>
    <row r="741" spans="1:10">
      <c r="A741" s="59"/>
      <c r="B741" s="233"/>
      <c r="C741" s="233"/>
      <c r="I741" s="137"/>
      <c r="J741" s="59"/>
    </row>
    <row r="742" spans="1:10">
      <c r="A742" s="59"/>
      <c r="B742" s="233"/>
      <c r="C742" s="233"/>
      <c r="I742" s="137"/>
      <c r="J742" s="59"/>
    </row>
    <row r="743" spans="1:10">
      <c r="A743" s="59"/>
      <c r="B743" s="233"/>
      <c r="C743" s="233"/>
      <c r="I743" s="137"/>
      <c r="J743" s="59"/>
    </row>
    <row r="744" spans="1:10">
      <c r="A744" s="59"/>
      <c r="B744" s="233"/>
      <c r="C744" s="233"/>
      <c r="I744" s="137"/>
      <c r="J744" s="59"/>
    </row>
    <row r="745" spans="1:10">
      <c r="A745" s="59"/>
      <c r="B745" s="233"/>
      <c r="C745" s="233"/>
      <c r="I745" s="137"/>
      <c r="J745" s="59"/>
    </row>
    <row r="746" spans="1:10">
      <c r="A746" s="59"/>
      <c r="B746" s="233"/>
      <c r="C746" s="233"/>
      <c r="I746" s="137"/>
      <c r="J746" s="59"/>
    </row>
    <row r="747" spans="1:10">
      <c r="A747" s="59"/>
      <c r="B747" s="233"/>
      <c r="C747" s="233"/>
      <c r="I747" s="137"/>
      <c r="J747" s="59"/>
    </row>
    <row r="748" spans="1:10">
      <c r="A748" s="59"/>
      <c r="B748" s="233"/>
      <c r="C748" s="233"/>
      <c r="I748" s="137"/>
      <c r="J748" s="59"/>
    </row>
    <row r="749" spans="1:10">
      <c r="A749" s="59"/>
      <c r="B749" s="233"/>
      <c r="C749" s="233"/>
      <c r="I749" s="137"/>
      <c r="J749" s="59"/>
    </row>
    <row r="750" spans="1:10">
      <c r="A750" s="59"/>
      <c r="B750" s="233"/>
      <c r="C750" s="233"/>
      <c r="I750" s="137"/>
      <c r="J750" s="59"/>
    </row>
    <row r="751" spans="1:10">
      <c r="A751" s="59"/>
      <c r="B751" s="233"/>
      <c r="C751" s="233"/>
      <c r="I751" s="137"/>
      <c r="J751" s="59"/>
    </row>
    <row r="752" spans="1:10">
      <c r="A752" s="59"/>
      <c r="B752" s="233"/>
      <c r="C752" s="233"/>
      <c r="I752" s="137"/>
      <c r="J752" s="59"/>
    </row>
    <row r="753" spans="1:10">
      <c r="A753" s="59"/>
      <c r="B753" s="233"/>
      <c r="C753" s="233"/>
      <c r="I753" s="137"/>
      <c r="J753" s="59"/>
    </row>
    <row r="754" spans="1:10">
      <c r="A754" s="59"/>
      <c r="B754" s="233"/>
      <c r="C754" s="233"/>
      <c r="I754" s="137"/>
      <c r="J754" s="59"/>
    </row>
    <row r="755" spans="1:10">
      <c r="A755" s="59"/>
      <c r="B755" s="233"/>
      <c r="C755" s="233"/>
      <c r="I755" s="137"/>
      <c r="J755" s="59"/>
    </row>
    <row r="756" spans="1:10">
      <c r="A756" s="59"/>
      <c r="B756" s="233"/>
      <c r="C756" s="233"/>
      <c r="I756" s="137"/>
      <c r="J756" s="59"/>
    </row>
    <row r="757" spans="1:10">
      <c r="A757" s="59"/>
      <c r="B757" s="233"/>
      <c r="C757" s="233"/>
      <c r="I757" s="137"/>
      <c r="J757" s="59"/>
    </row>
    <row r="758" spans="1:10">
      <c r="A758" s="59"/>
      <c r="B758" s="233"/>
      <c r="C758" s="233"/>
      <c r="I758" s="137"/>
      <c r="J758" s="59"/>
    </row>
    <row r="759" spans="1:10">
      <c r="A759" s="59"/>
      <c r="B759" s="233"/>
      <c r="C759" s="233"/>
      <c r="I759" s="137"/>
      <c r="J759" s="59"/>
    </row>
    <row r="760" spans="1:10">
      <c r="A760" s="59"/>
      <c r="B760" s="233"/>
      <c r="C760" s="233"/>
      <c r="I760" s="137"/>
      <c r="J760" s="59"/>
    </row>
    <row r="761" spans="1:10">
      <c r="A761" s="59"/>
      <c r="B761" s="233"/>
      <c r="C761" s="233"/>
      <c r="I761" s="137"/>
      <c r="J761" s="59"/>
    </row>
    <row r="762" spans="1:10">
      <c r="A762" s="59"/>
      <c r="B762" s="233"/>
      <c r="C762" s="233"/>
      <c r="I762" s="137"/>
      <c r="J762" s="59"/>
    </row>
    <row r="763" spans="1:10">
      <c r="A763" s="59"/>
      <c r="B763" s="233"/>
      <c r="C763" s="233"/>
      <c r="I763" s="137"/>
      <c r="J763" s="59"/>
    </row>
    <row r="764" spans="1:10">
      <c r="A764" s="59"/>
      <c r="B764" s="233"/>
      <c r="C764" s="233"/>
      <c r="I764" s="137"/>
      <c r="J764" s="59"/>
    </row>
    <row r="765" spans="1:10">
      <c r="A765" s="59"/>
      <c r="B765" s="233"/>
      <c r="C765" s="233"/>
      <c r="I765" s="137"/>
      <c r="J765" s="59"/>
    </row>
    <row r="766" spans="1:10">
      <c r="A766" s="59"/>
      <c r="B766" s="233"/>
      <c r="C766" s="233"/>
      <c r="I766" s="137"/>
      <c r="J766" s="59"/>
    </row>
    <row r="767" spans="1:10">
      <c r="A767" s="59"/>
      <c r="B767" s="233"/>
      <c r="C767" s="233"/>
      <c r="I767" s="137"/>
      <c r="J767" s="59"/>
    </row>
    <row r="768" spans="1:10">
      <c r="A768" s="59"/>
      <c r="B768" s="233"/>
      <c r="C768" s="233"/>
      <c r="I768" s="137"/>
      <c r="J768" s="59"/>
    </row>
    <row r="769" spans="1:10">
      <c r="A769" s="59"/>
      <c r="B769" s="233"/>
      <c r="C769" s="233"/>
      <c r="I769" s="137"/>
      <c r="J769" s="59"/>
    </row>
    <row r="770" spans="1:10">
      <c r="A770" s="59"/>
      <c r="B770" s="233"/>
      <c r="C770" s="233"/>
      <c r="I770" s="137"/>
      <c r="J770" s="59"/>
    </row>
    <row r="771" spans="1:10">
      <c r="A771" s="59"/>
      <c r="B771" s="233"/>
      <c r="C771" s="233"/>
      <c r="I771" s="137"/>
      <c r="J771" s="59"/>
    </row>
    <row r="772" spans="1:10">
      <c r="A772" s="59"/>
      <c r="B772" s="233"/>
      <c r="C772" s="233"/>
      <c r="I772" s="137"/>
      <c r="J772" s="59"/>
    </row>
    <row r="773" spans="1:10">
      <c r="A773" s="59"/>
      <c r="B773" s="233"/>
      <c r="C773" s="233"/>
      <c r="I773" s="137"/>
      <c r="J773" s="59"/>
    </row>
    <row r="774" spans="1:10">
      <c r="A774" s="59"/>
      <c r="B774" s="233"/>
      <c r="C774" s="233"/>
      <c r="I774" s="137"/>
      <c r="J774" s="59"/>
    </row>
    <row r="775" spans="1:10">
      <c r="A775" s="59"/>
      <c r="B775" s="233"/>
      <c r="C775" s="233"/>
      <c r="I775" s="137"/>
      <c r="J775" s="59"/>
    </row>
    <row r="776" spans="1:10">
      <c r="A776" s="59"/>
      <c r="B776" s="233"/>
      <c r="C776" s="233"/>
      <c r="I776" s="137"/>
      <c r="J776" s="59"/>
    </row>
    <row r="777" spans="1:10">
      <c r="A777" s="59"/>
      <c r="B777" s="233"/>
      <c r="C777" s="233"/>
      <c r="I777" s="137"/>
      <c r="J777" s="59"/>
    </row>
    <row r="778" spans="1:10">
      <c r="A778" s="59"/>
      <c r="B778" s="233"/>
      <c r="C778" s="233"/>
      <c r="I778" s="137"/>
      <c r="J778" s="59"/>
    </row>
    <row r="779" spans="1:10">
      <c r="A779" s="59"/>
      <c r="B779" s="233"/>
      <c r="C779" s="233"/>
      <c r="I779" s="137"/>
      <c r="J779" s="59"/>
    </row>
    <row r="780" spans="1:10">
      <c r="A780" s="59"/>
      <c r="B780" s="233"/>
      <c r="C780" s="233"/>
      <c r="I780" s="137"/>
      <c r="J780" s="59"/>
    </row>
    <row r="781" spans="1:10">
      <c r="A781" s="59"/>
      <c r="B781" s="233"/>
      <c r="C781" s="233"/>
      <c r="I781" s="137"/>
      <c r="J781" s="59"/>
    </row>
    <row r="782" spans="1:10">
      <c r="A782" s="59"/>
      <c r="B782" s="233"/>
      <c r="C782" s="233"/>
      <c r="I782" s="137"/>
      <c r="J782" s="59"/>
    </row>
    <row r="783" spans="1:10">
      <c r="A783" s="59"/>
      <c r="B783" s="233"/>
      <c r="C783" s="233"/>
      <c r="I783" s="137"/>
      <c r="J783" s="59"/>
    </row>
    <row r="784" spans="1:10">
      <c r="A784" s="59"/>
      <c r="B784" s="233"/>
      <c r="C784" s="233"/>
      <c r="I784" s="137"/>
      <c r="J784" s="59"/>
    </row>
    <row r="785" spans="1:10">
      <c r="A785" s="59"/>
      <c r="B785" s="233"/>
      <c r="C785" s="233"/>
      <c r="I785" s="137"/>
      <c r="J785" s="59"/>
    </row>
    <row r="786" spans="1:10">
      <c r="A786" s="59"/>
      <c r="B786" s="233"/>
      <c r="C786" s="233"/>
      <c r="I786" s="137"/>
      <c r="J786" s="59"/>
    </row>
    <row r="787" spans="1:10">
      <c r="A787" s="59"/>
      <c r="B787" s="233"/>
      <c r="C787" s="233"/>
      <c r="I787" s="137"/>
      <c r="J787" s="59"/>
    </row>
    <row r="788" spans="1:10">
      <c r="A788" s="59"/>
      <c r="B788" s="233"/>
      <c r="C788" s="233"/>
      <c r="I788" s="137"/>
      <c r="J788" s="59"/>
    </row>
    <row r="789" spans="1:10">
      <c r="A789" s="59"/>
      <c r="B789" s="233"/>
      <c r="C789" s="233"/>
      <c r="I789" s="137"/>
      <c r="J789" s="59"/>
    </row>
    <row r="790" spans="1:10">
      <c r="A790" s="59"/>
      <c r="B790" s="233"/>
      <c r="C790" s="233"/>
      <c r="I790" s="137"/>
      <c r="J790" s="59"/>
    </row>
    <row r="791" spans="1:10">
      <c r="A791" s="59"/>
      <c r="B791" s="233"/>
      <c r="C791" s="233"/>
      <c r="I791" s="137"/>
      <c r="J791" s="59"/>
    </row>
    <row r="792" spans="1:10">
      <c r="A792" s="59"/>
      <c r="B792" s="233"/>
      <c r="C792" s="233"/>
      <c r="I792" s="137"/>
      <c r="J792" s="59"/>
    </row>
    <row r="793" spans="1:10">
      <c r="A793" s="59"/>
      <c r="B793" s="233"/>
      <c r="C793" s="233"/>
      <c r="I793" s="137"/>
      <c r="J793" s="59"/>
    </row>
    <row r="794" spans="1:10">
      <c r="A794" s="59"/>
      <c r="B794" s="233"/>
      <c r="C794" s="233"/>
      <c r="I794" s="137"/>
      <c r="J794" s="59"/>
    </row>
    <row r="795" spans="1:10">
      <c r="A795" s="59"/>
      <c r="B795" s="233"/>
      <c r="C795" s="233"/>
      <c r="I795" s="137"/>
      <c r="J795" s="59"/>
    </row>
    <row r="796" spans="1:10">
      <c r="A796" s="59"/>
      <c r="B796" s="233"/>
      <c r="C796" s="233"/>
      <c r="I796" s="137"/>
      <c r="J796" s="59"/>
    </row>
    <row r="797" spans="1:10">
      <c r="A797" s="59"/>
      <c r="B797" s="233"/>
      <c r="C797" s="233"/>
      <c r="I797" s="137"/>
      <c r="J797" s="59"/>
    </row>
    <row r="798" spans="1:10">
      <c r="A798" s="59"/>
      <c r="B798" s="233"/>
      <c r="C798" s="233"/>
      <c r="I798" s="137"/>
      <c r="J798" s="59"/>
    </row>
    <row r="799" spans="1:10">
      <c r="A799" s="59"/>
      <c r="B799" s="233"/>
      <c r="C799" s="233"/>
      <c r="I799" s="137"/>
      <c r="J799" s="59"/>
    </row>
    <row r="800" spans="1:10">
      <c r="A800" s="59"/>
      <c r="B800" s="233"/>
      <c r="C800" s="233"/>
      <c r="I800" s="137"/>
      <c r="J800" s="59"/>
    </row>
    <row r="801" spans="1:10">
      <c r="A801" s="59"/>
      <c r="B801" s="233"/>
      <c r="C801" s="233"/>
      <c r="I801" s="137"/>
      <c r="J801" s="59"/>
    </row>
    <row r="802" spans="1:10">
      <c r="A802" s="59"/>
      <c r="B802" s="233"/>
      <c r="C802" s="233"/>
      <c r="I802" s="137"/>
      <c r="J802" s="59"/>
    </row>
    <row r="803" spans="1:10">
      <c r="A803" s="59"/>
      <c r="B803" s="233"/>
      <c r="C803" s="233"/>
      <c r="I803" s="137"/>
      <c r="J803" s="59"/>
    </row>
    <row r="804" spans="1:10">
      <c r="A804" s="59"/>
      <c r="B804" s="233"/>
      <c r="C804" s="233"/>
      <c r="I804" s="137"/>
      <c r="J804" s="59"/>
    </row>
    <row r="805" spans="1:10">
      <c r="A805" s="59"/>
      <c r="B805" s="233"/>
      <c r="C805" s="233"/>
      <c r="I805" s="137"/>
      <c r="J805" s="59"/>
    </row>
    <row r="806" spans="1:10">
      <c r="A806" s="59"/>
      <c r="B806" s="233"/>
      <c r="C806" s="233"/>
      <c r="I806" s="137"/>
      <c r="J806" s="59"/>
    </row>
    <row r="807" spans="1:10">
      <c r="A807" s="59"/>
      <c r="B807" s="233"/>
      <c r="C807" s="233"/>
      <c r="I807" s="137"/>
      <c r="J807" s="59"/>
    </row>
    <row r="808" spans="1:10">
      <c r="A808" s="59"/>
      <c r="B808" s="233"/>
      <c r="C808" s="233"/>
      <c r="I808" s="137"/>
      <c r="J808" s="59"/>
    </row>
    <row r="809" spans="1:10">
      <c r="A809" s="59"/>
      <c r="B809" s="233"/>
      <c r="C809" s="233"/>
      <c r="I809" s="137"/>
      <c r="J809" s="59"/>
    </row>
    <row r="810" spans="1:10">
      <c r="A810" s="59"/>
      <c r="B810" s="233"/>
      <c r="C810" s="233"/>
      <c r="I810" s="137"/>
      <c r="J810" s="59"/>
    </row>
    <row r="811" spans="1:10">
      <c r="A811" s="59"/>
      <c r="B811" s="233"/>
      <c r="C811" s="233"/>
      <c r="I811" s="137"/>
      <c r="J811" s="59"/>
    </row>
    <row r="812" spans="1:10">
      <c r="A812" s="59"/>
      <c r="B812" s="233"/>
      <c r="C812" s="233"/>
      <c r="I812" s="137"/>
      <c r="J812" s="59"/>
    </row>
    <row r="813" spans="1:10">
      <c r="A813" s="59"/>
      <c r="B813" s="233"/>
      <c r="C813" s="233"/>
      <c r="I813" s="137"/>
      <c r="J813" s="59"/>
    </row>
    <row r="814" spans="1:10">
      <c r="A814" s="59"/>
      <c r="B814" s="233"/>
      <c r="C814" s="233"/>
      <c r="I814" s="137"/>
      <c r="J814" s="59"/>
    </row>
    <row r="815" spans="1:10">
      <c r="A815" s="59"/>
      <c r="B815" s="233"/>
      <c r="C815" s="233"/>
      <c r="I815" s="137"/>
      <c r="J815" s="59"/>
    </row>
    <row r="816" spans="1:10">
      <c r="A816" s="59"/>
      <c r="B816" s="233"/>
      <c r="C816" s="233"/>
      <c r="I816" s="137"/>
      <c r="J816" s="59"/>
    </row>
    <row r="817" spans="1:10">
      <c r="A817" s="59"/>
      <c r="B817" s="233"/>
      <c r="C817" s="233"/>
      <c r="I817" s="137"/>
      <c r="J817" s="59"/>
    </row>
    <row r="818" spans="1:10">
      <c r="A818" s="59"/>
      <c r="B818" s="233"/>
      <c r="C818" s="233"/>
      <c r="I818" s="137"/>
      <c r="J818" s="59"/>
    </row>
    <row r="819" spans="1:10">
      <c r="A819" s="59"/>
      <c r="B819" s="233"/>
      <c r="C819" s="233"/>
      <c r="I819" s="137"/>
      <c r="J819" s="59"/>
    </row>
    <row r="820" spans="1:10">
      <c r="A820" s="59"/>
      <c r="B820" s="233"/>
      <c r="C820" s="233"/>
      <c r="I820" s="137"/>
      <c r="J820" s="59"/>
    </row>
    <row r="821" spans="1:10">
      <c r="A821" s="59"/>
      <c r="B821" s="233"/>
      <c r="C821" s="233"/>
      <c r="I821" s="137"/>
      <c r="J821" s="59"/>
    </row>
    <row r="822" spans="1:10">
      <c r="A822" s="59"/>
      <c r="B822" s="233"/>
      <c r="C822" s="233"/>
      <c r="I822" s="137"/>
      <c r="J822" s="59"/>
    </row>
    <row r="823" spans="1:10">
      <c r="A823" s="59"/>
      <c r="B823" s="233"/>
      <c r="C823" s="233"/>
      <c r="I823" s="137"/>
      <c r="J823" s="59"/>
    </row>
    <row r="824" spans="1:10">
      <c r="A824" s="59"/>
      <c r="B824" s="233"/>
      <c r="C824" s="233"/>
      <c r="I824" s="137"/>
      <c r="J824" s="59"/>
    </row>
    <row r="825" spans="1:10">
      <c r="A825" s="59"/>
      <c r="B825" s="233"/>
      <c r="C825" s="233"/>
      <c r="I825" s="137"/>
      <c r="J825" s="59"/>
    </row>
    <row r="826" spans="1:10">
      <c r="A826" s="59"/>
      <c r="B826" s="233"/>
      <c r="C826" s="233"/>
      <c r="I826" s="137"/>
      <c r="J826" s="59"/>
    </row>
    <row r="827" spans="1:10">
      <c r="A827" s="59"/>
      <c r="B827" s="233"/>
      <c r="C827" s="233"/>
      <c r="I827" s="137"/>
      <c r="J827" s="59"/>
    </row>
    <row r="828" spans="1:10">
      <c r="A828" s="59"/>
      <c r="B828" s="233"/>
      <c r="C828" s="233"/>
      <c r="I828" s="137"/>
      <c r="J828" s="59"/>
    </row>
    <row r="829" spans="1:10">
      <c r="A829" s="59"/>
      <c r="B829" s="233"/>
      <c r="C829" s="233"/>
      <c r="I829" s="137"/>
      <c r="J829" s="59"/>
    </row>
    <row r="830" spans="1:10">
      <c r="A830" s="59"/>
      <c r="B830" s="233"/>
      <c r="C830" s="233"/>
      <c r="I830" s="137"/>
      <c r="J830" s="59"/>
    </row>
    <row r="831" spans="1:10">
      <c r="A831" s="59"/>
      <c r="B831" s="233"/>
      <c r="C831" s="233"/>
      <c r="I831" s="137"/>
      <c r="J831" s="59"/>
    </row>
    <row r="832" spans="1:10">
      <c r="A832" s="59"/>
      <c r="B832" s="233"/>
      <c r="C832" s="233"/>
      <c r="I832" s="137"/>
      <c r="J832" s="59"/>
    </row>
    <row r="833" spans="1:10">
      <c r="A833" s="59"/>
      <c r="B833" s="233"/>
      <c r="C833" s="233"/>
      <c r="I833" s="137"/>
      <c r="J833" s="59"/>
    </row>
    <row r="834" spans="1:10">
      <c r="A834" s="59"/>
      <c r="B834" s="233"/>
      <c r="C834" s="233"/>
      <c r="I834" s="137"/>
      <c r="J834" s="59"/>
    </row>
    <row r="835" spans="1:10">
      <c r="A835" s="59"/>
      <c r="B835" s="233"/>
      <c r="C835" s="233"/>
      <c r="I835" s="137"/>
      <c r="J835" s="59"/>
    </row>
    <row r="836" spans="1:10">
      <c r="A836" s="59"/>
      <c r="B836" s="233"/>
      <c r="C836" s="233"/>
      <c r="I836" s="137"/>
      <c r="J836" s="59"/>
    </row>
    <row r="837" spans="1:10">
      <c r="A837" s="59"/>
      <c r="B837" s="233"/>
      <c r="C837" s="233"/>
      <c r="I837" s="137"/>
      <c r="J837" s="59"/>
    </row>
    <row r="838" spans="1:10">
      <c r="A838" s="59"/>
      <c r="B838" s="233"/>
      <c r="C838" s="233"/>
      <c r="I838" s="137"/>
      <c r="J838" s="59"/>
    </row>
    <row r="839" spans="1:10">
      <c r="A839" s="59"/>
      <c r="B839" s="233"/>
      <c r="C839" s="233"/>
      <c r="I839" s="137"/>
      <c r="J839" s="59"/>
    </row>
    <row r="840" spans="1:10">
      <c r="A840" s="59"/>
      <c r="B840" s="233"/>
      <c r="C840" s="233"/>
      <c r="I840" s="137"/>
      <c r="J840" s="59"/>
    </row>
    <row r="841" spans="1:10">
      <c r="A841" s="59"/>
      <c r="B841" s="233"/>
      <c r="C841" s="233"/>
      <c r="I841" s="137"/>
      <c r="J841" s="59"/>
    </row>
    <row r="842" spans="1:10">
      <c r="A842" s="59"/>
      <c r="B842" s="233"/>
      <c r="C842" s="233"/>
      <c r="I842" s="137"/>
      <c r="J842" s="59"/>
    </row>
    <row r="843" spans="1:10">
      <c r="A843" s="59"/>
      <c r="B843" s="233"/>
      <c r="C843" s="233"/>
      <c r="I843" s="137"/>
      <c r="J843" s="59"/>
    </row>
    <row r="844" spans="1:10">
      <c r="A844" s="59"/>
      <c r="B844" s="233"/>
      <c r="C844" s="233"/>
      <c r="I844" s="137"/>
      <c r="J844" s="59"/>
    </row>
    <row r="845" spans="1:10">
      <c r="A845" s="59"/>
      <c r="B845" s="233"/>
      <c r="C845" s="233"/>
      <c r="I845" s="137"/>
      <c r="J845" s="59"/>
    </row>
    <row r="846" spans="1:10">
      <c r="A846" s="59"/>
      <c r="B846" s="233"/>
      <c r="C846" s="233"/>
      <c r="I846" s="137"/>
      <c r="J846" s="59"/>
    </row>
    <row r="847" spans="1:10">
      <c r="A847" s="59"/>
      <c r="B847" s="233"/>
      <c r="C847" s="233"/>
      <c r="I847" s="137"/>
      <c r="J847" s="59"/>
    </row>
    <row r="848" spans="1:10">
      <c r="A848" s="59"/>
      <c r="B848" s="233"/>
      <c r="C848" s="233"/>
      <c r="I848" s="137"/>
      <c r="J848" s="59"/>
    </row>
    <row r="849" spans="1:10">
      <c r="A849" s="59"/>
      <c r="B849" s="233"/>
      <c r="C849" s="233"/>
      <c r="I849" s="137"/>
      <c r="J849" s="59"/>
    </row>
    <row r="850" spans="1:10">
      <c r="A850" s="59"/>
      <c r="B850" s="233"/>
      <c r="C850" s="233"/>
      <c r="I850" s="137"/>
      <c r="J850" s="59"/>
    </row>
    <row r="851" spans="1:10">
      <c r="A851" s="59"/>
      <c r="B851" s="233"/>
      <c r="C851" s="233"/>
      <c r="I851" s="137"/>
      <c r="J851" s="59"/>
    </row>
    <row r="852" spans="1:10">
      <c r="A852" s="59"/>
      <c r="B852" s="233"/>
      <c r="C852" s="233"/>
      <c r="I852" s="137"/>
      <c r="J852" s="59"/>
    </row>
    <row r="853" spans="1:10">
      <c r="A853" s="59"/>
      <c r="B853" s="233"/>
      <c r="C853" s="233"/>
      <c r="I853" s="137"/>
      <c r="J853" s="59"/>
    </row>
    <row r="854" spans="1:10">
      <c r="A854" s="59"/>
      <c r="B854" s="233"/>
      <c r="C854" s="233"/>
      <c r="I854" s="137"/>
      <c r="J854" s="59"/>
    </row>
    <row r="855" spans="1:10">
      <c r="A855" s="59"/>
      <c r="B855" s="233"/>
      <c r="C855" s="233"/>
      <c r="I855" s="137"/>
      <c r="J855" s="59"/>
    </row>
    <row r="856" spans="1:10">
      <c r="A856" s="59"/>
      <c r="B856" s="233"/>
      <c r="C856" s="233"/>
      <c r="I856" s="137"/>
      <c r="J856" s="59"/>
    </row>
    <row r="857" spans="1:10">
      <c r="A857" s="59"/>
      <c r="B857" s="233"/>
      <c r="C857" s="233"/>
      <c r="I857" s="137"/>
      <c r="J857" s="59"/>
    </row>
    <row r="858" spans="1:10">
      <c r="A858" s="59"/>
      <c r="B858" s="233"/>
      <c r="C858" s="233"/>
      <c r="I858" s="137"/>
      <c r="J858" s="59"/>
    </row>
    <row r="859" spans="1:10">
      <c r="A859" s="59"/>
      <c r="B859" s="233"/>
      <c r="C859" s="233"/>
      <c r="I859" s="137"/>
      <c r="J859" s="59"/>
    </row>
    <row r="860" spans="1:10">
      <c r="A860" s="59"/>
      <c r="B860" s="233"/>
      <c r="C860" s="233"/>
      <c r="I860" s="137"/>
      <c r="J860" s="59"/>
    </row>
    <row r="861" spans="1:10">
      <c r="A861" s="59"/>
      <c r="B861" s="233"/>
      <c r="C861" s="233"/>
      <c r="I861" s="137"/>
      <c r="J861" s="59"/>
    </row>
    <row r="862" spans="1:10">
      <c r="A862" s="59"/>
      <c r="B862" s="233"/>
      <c r="C862" s="233"/>
      <c r="I862" s="137"/>
      <c r="J862" s="59"/>
    </row>
    <row r="863" spans="1:10">
      <c r="A863" s="59"/>
      <c r="B863" s="233"/>
      <c r="C863" s="233"/>
      <c r="I863" s="137"/>
      <c r="J863" s="59"/>
    </row>
    <row r="864" spans="1:10">
      <c r="A864" s="59"/>
      <c r="B864" s="233"/>
      <c r="C864" s="233"/>
      <c r="I864" s="137"/>
      <c r="J864" s="59"/>
    </row>
    <row r="865" spans="1:10">
      <c r="A865" s="59"/>
      <c r="B865" s="233"/>
      <c r="C865" s="233"/>
      <c r="I865" s="137"/>
      <c r="J865" s="59"/>
    </row>
    <row r="866" spans="1:10">
      <c r="A866" s="59"/>
      <c r="B866" s="233"/>
      <c r="C866" s="233"/>
      <c r="I866" s="137"/>
      <c r="J866" s="59"/>
    </row>
    <row r="867" spans="1:10">
      <c r="A867" s="59"/>
      <c r="B867" s="233"/>
      <c r="C867" s="233"/>
      <c r="I867" s="137"/>
      <c r="J867" s="59"/>
    </row>
    <row r="868" spans="1:10">
      <c r="A868" s="59"/>
      <c r="B868" s="233"/>
      <c r="C868" s="233"/>
      <c r="I868" s="137"/>
      <c r="J868" s="59"/>
    </row>
    <row r="869" spans="1:10">
      <c r="A869" s="59"/>
      <c r="B869" s="233"/>
      <c r="C869" s="233"/>
      <c r="I869" s="137"/>
      <c r="J869" s="59"/>
    </row>
    <row r="870" spans="1:10">
      <c r="A870" s="59"/>
      <c r="B870" s="233"/>
      <c r="C870" s="233"/>
      <c r="I870" s="137"/>
      <c r="J870" s="59"/>
    </row>
    <row r="871" spans="1:10">
      <c r="A871" s="59"/>
      <c r="B871" s="233"/>
      <c r="C871" s="233"/>
      <c r="I871" s="137"/>
      <c r="J871" s="59"/>
    </row>
    <row r="872" spans="1:10">
      <c r="A872" s="59"/>
      <c r="B872" s="233"/>
      <c r="C872" s="233"/>
      <c r="I872" s="137"/>
      <c r="J872" s="59"/>
    </row>
    <row r="873" spans="1:10">
      <c r="A873" s="59"/>
      <c r="B873" s="233"/>
      <c r="C873" s="233"/>
      <c r="I873" s="137"/>
      <c r="J873" s="59"/>
    </row>
    <row r="874" spans="1:10">
      <c r="A874" s="59"/>
      <c r="B874" s="233"/>
      <c r="C874" s="233"/>
      <c r="I874" s="137"/>
      <c r="J874" s="59"/>
    </row>
    <row r="875" spans="1:10">
      <c r="A875" s="59"/>
      <c r="B875" s="233"/>
      <c r="C875" s="233"/>
      <c r="I875" s="137"/>
      <c r="J875" s="59"/>
    </row>
    <row r="876" spans="1:10">
      <c r="A876" s="59"/>
      <c r="B876" s="233"/>
      <c r="C876" s="233"/>
      <c r="I876" s="137"/>
      <c r="J876" s="59"/>
    </row>
    <row r="877" spans="1:10">
      <c r="A877" s="59"/>
      <c r="B877" s="233"/>
      <c r="C877" s="233"/>
      <c r="I877" s="137"/>
      <c r="J877" s="59"/>
    </row>
    <row r="878" spans="1:10">
      <c r="A878" s="59"/>
      <c r="B878" s="233"/>
      <c r="C878" s="233"/>
      <c r="I878" s="137"/>
      <c r="J878" s="59"/>
    </row>
    <row r="879" spans="1:10">
      <c r="A879" s="59"/>
      <c r="B879" s="233"/>
      <c r="C879" s="233"/>
      <c r="I879" s="137"/>
      <c r="J879" s="59"/>
    </row>
    <row r="880" spans="1:10">
      <c r="A880" s="59"/>
      <c r="B880" s="233"/>
      <c r="C880" s="233"/>
      <c r="I880" s="137"/>
      <c r="J880" s="59"/>
    </row>
    <row r="881" spans="1:10">
      <c r="A881" s="59"/>
      <c r="B881" s="233"/>
      <c r="C881" s="233"/>
      <c r="I881" s="137"/>
      <c r="J881" s="59"/>
    </row>
    <row r="882" spans="1:10">
      <c r="A882" s="59"/>
      <c r="B882" s="233"/>
      <c r="C882" s="233"/>
      <c r="I882" s="137"/>
      <c r="J882" s="59"/>
    </row>
    <row r="883" spans="1:10">
      <c r="A883" s="59"/>
      <c r="B883" s="233"/>
      <c r="C883" s="233"/>
      <c r="I883" s="137"/>
      <c r="J883" s="59"/>
    </row>
    <row r="884" spans="1:10">
      <c r="A884" s="59"/>
      <c r="B884" s="233"/>
      <c r="C884" s="233"/>
      <c r="I884" s="137"/>
      <c r="J884" s="59"/>
    </row>
    <row r="885" spans="1:10">
      <c r="A885" s="59"/>
      <c r="B885" s="233"/>
      <c r="C885" s="233"/>
      <c r="I885" s="137"/>
      <c r="J885" s="59"/>
    </row>
    <row r="886" spans="1:10">
      <c r="A886" s="59"/>
      <c r="B886" s="233"/>
      <c r="C886" s="233"/>
      <c r="I886" s="137"/>
      <c r="J886" s="59"/>
    </row>
    <row r="887" spans="1:10">
      <c r="A887" s="59"/>
      <c r="B887" s="233"/>
      <c r="C887" s="233"/>
      <c r="I887" s="137"/>
      <c r="J887" s="59"/>
    </row>
    <row r="888" spans="1:10">
      <c r="A888" s="59"/>
      <c r="B888" s="233"/>
      <c r="C888" s="233"/>
      <c r="I888" s="137"/>
      <c r="J888" s="59"/>
    </row>
    <row r="889" spans="1:10">
      <c r="A889" s="59"/>
      <c r="B889" s="233"/>
      <c r="C889" s="233"/>
      <c r="I889" s="137"/>
      <c r="J889" s="59"/>
    </row>
    <row r="890" spans="1:10">
      <c r="A890" s="59"/>
      <c r="B890" s="233"/>
      <c r="C890" s="233"/>
      <c r="I890" s="137"/>
      <c r="J890" s="59"/>
    </row>
    <row r="891" spans="1:10">
      <c r="A891" s="59"/>
      <c r="B891" s="233"/>
      <c r="C891" s="233"/>
      <c r="I891" s="137"/>
      <c r="J891" s="59"/>
    </row>
    <row r="892" spans="1:10">
      <c r="A892" s="59"/>
      <c r="B892" s="233"/>
      <c r="C892" s="233"/>
      <c r="I892" s="137"/>
      <c r="J892" s="59"/>
    </row>
    <row r="893" spans="1:10">
      <c r="A893" s="59"/>
      <c r="B893" s="233"/>
      <c r="C893" s="233"/>
      <c r="I893" s="137"/>
      <c r="J893" s="59"/>
    </row>
    <row r="894" spans="1:10">
      <c r="A894" s="59"/>
      <c r="B894" s="233"/>
      <c r="C894" s="233"/>
      <c r="I894" s="137"/>
      <c r="J894" s="59"/>
    </row>
    <row r="895" spans="1:10">
      <c r="A895" s="59"/>
      <c r="B895" s="233"/>
      <c r="C895" s="233"/>
      <c r="I895" s="137"/>
      <c r="J895" s="59"/>
    </row>
    <row r="896" spans="1:10">
      <c r="A896" s="59"/>
      <c r="B896" s="233"/>
      <c r="C896" s="233"/>
      <c r="I896" s="137"/>
      <c r="J896" s="59"/>
    </row>
    <row r="897" spans="1:10">
      <c r="A897" s="59"/>
      <c r="B897" s="233"/>
      <c r="C897" s="233"/>
      <c r="I897" s="137"/>
      <c r="J897" s="59"/>
    </row>
    <row r="898" spans="1:10">
      <c r="A898" s="59"/>
      <c r="B898" s="233"/>
      <c r="C898" s="233"/>
      <c r="I898" s="137"/>
      <c r="J898" s="59"/>
    </row>
    <row r="899" spans="1:10">
      <c r="A899" s="59"/>
      <c r="B899" s="233"/>
      <c r="C899" s="233"/>
      <c r="I899" s="137"/>
      <c r="J899" s="59"/>
    </row>
    <row r="900" spans="1:10">
      <c r="A900" s="59"/>
      <c r="B900" s="233"/>
      <c r="C900" s="233"/>
      <c r="I900" s="137"/>
      <c r="J900" s="59"/>
    </row>
    <row r="901" spans="1:10">
      <c r="A901" s="59"/>
      <c r="B901" s="233"/>
      <c r="C901" s="233"/>
      <c r="I901" s="137"/>
      <c r="J901" s="59"/>
    </row>
    <row r="902" spans="1:10">
      <c r="A902" s="59"/>
      <c r="B902" s="233"/>
      <c r="C902" s="233"/>
      <c r="I902" s="137"/>
      <c r="J902" s="59"/>
    </row>
    <row r="903" spans="1:10">
      <c r="A903" s="59"/>
      <c r="B903" s="233"/>
      <c r="C903" s="233"/>
      <c r="I903" s="137"/>
      <c r="J903" s="59"/>
    </row>
    <row r="904" spans="1:10">
      <c r="A904" s="59"/>
      <c r="B904" s="233"/>
      <c r="C904" s="233"/>
      <c r="I904" s="137"/>
      <c r="J904" s="59"/>
    </row>
    <row r="905" spans="1:10">
      <c r="A905" s="59"/>
      <c r="B905" s="233"/>
      <c r="C905" s="233"/>
      <c r="I905" s="137"/>
      <c r="J905" s="59"/>
    </row>
    <row r="906" spans="1:10">
      <c r="A906" s="59"/>
      <c r="B906" s="233"/>
      <c r="C906" s="233"/>
      <c r="I906" s="137"/>
      <c r="J906" s="59"/>
    </row>
    <row r="907" spans="1:10">
      <c r="A907" s="59"/>
      <c r="B907" s="233"/>
      <c r="C907" s="233"/>
      <c r="I907" s="137"/>
      <c r="J907" s="59"/>
    </row>
    <row r="908" spans="1:10">
      <c r="A908" s="59"/>
      <c r="B908" s="233"/>
      <c r="C908" s="233"/>
      <c r="I908" s="137"/>
      <c r="J908" s="59"/>
    </row>
    <row r="909" spans="1:10">
      <c r="A909" s="59"/>
      <c r="B909" s="233"/>
      <c r="C909" s="233"/>
      <c r="I909" s="137"/>
      <c r="J909" s="59"/>
    </row>
    <row r="910" spans="1:10">
      <c r="A910" s="59"/>
      <c r="B910" s="233"/>
      <c r="C910" s="233"/>
      <c r="I910" s="137"/>
      <c r="J910" s="59"/>
    </row>
    <row r="911" spans="1:10">
      <c r="A911" s="59"/>
      <c r="B911" s="233"/>
      <c r="C911" s="233"/>
      <c r="I911" s="137"/>
      <c r="J911" s="59"/>
    </row>
    <row r="912" spans="1:10">
      <c r="A912" s="59"/>
      <c r="B912" s="233"/>
      <c r="C912" s="233"/>
      <c r="I912" s="137"/>
      <c r="J912" s="59"/>
    </row>
    <row r="913" spans="1:10">
      <c r="A913" s="59"/>
      <c r="B913" s="233"/>
      <c r="C913" s="233"/>
      <c r="I913" s="137"/>
      <c r="J913" s="59"/>
    </row>
    <row r="914" spans="1:10">
      <c r="A914" s="59"/>
      <c r="B914" s="233"/>
      <c r="C914" s="233"/>
      <c r="I914" s="137"/>
      <c r="J914" s="59"/>
    </row>
    <row r="915" spans="1:10">
      <c r="A915" s="59"/>
      <c r="B915" s="233"/>
      <c r="C915" s="233"/>
      <c r="I915" s="137"/>
      <c r="J915" s="59"/>
    </row>
    <row r="916" spans="1:10">
      <c r="A916" s="59"/>
      <c r="B916" s="233"/>
      <c r="C916" s="233"/>
      <c r="I916" s="137"/>
      <c r="J916" s="59"/>
    </row>
    <row r="917" spans="1:10">
      <c r="A917" s="59"/>
      <c r="B917" s="233"/>
      <c r="C917" s="233"/>
      <c r="I917" s="137"/>
      <c r="J917" s="59"/>
    </row>
    <row r="918" spans="1:10">
      <c r="A918" s="59"/>
      <c r="B918" s="233"/>
      <c r="C918" s="233"/>
      <c r="I918" s="137"/>
      <c r="J918" s="59"/>
    </row>
    <row r="919" spans="1:10">
      <c r="A919" s="59"/>
      <c r="B919" s="233"/>
      <c r="C919" s="233"/>
      <c r="I919" s="137"/>
      <c r="J919" s="59"/>
    </row>
    <row r="920" spans="1:10">
      <c r="A920" s="59"/>
      <c r="B920" s="233"/>
      <c r="C920" s="233"/>
      <c r="I920" s="137"/>
      <c r="J920" s="59"/>
    </row>
    <row r="921" spans="1:10">
      <c r="A921" s="59"/>
      <c r="B921" s="233"/>
      <c r="C921" s="233"/>
      <c r="I921" s="137"/>
      <c r="J921" s="59"/>
    </row>
    <row r="922" spans="1:10">
      <c r="A922" s="59"/>
      <c r="B922" s="233"/>
      <c r="C922" s="233"/>
      <c r="I922" s="137"/>
      <c r="J922" s="59"/>
    </row>
    <row r="923" spans="1:10">
      <c r="A923" s="59"/>
      <c r="B923" s="233"/>
      <c r="C923" s="233"/>
      <c r="I923" s="137"/>
      <c r="J923" s="59"/>
    </row>
    <row r="924" spans="1:10">
      <c r="A924" s="59"/>
      <c r="B924" s="233"/>
      <c r="C924" s="233"/>
      <c r="I924" s="137"/>
      <c r="J924" s="59"/>
    </row>
    <row r="925" spans="1:10">
      <c r="A925" s="59"/>
      <c r="B925" s="233"/>
      <c r="C925" s="233"/>
      <c r="I925" s="137"/>
      <c r="J925" s="59"/>
    </row>
    <row r="926" spans="1:10">
      <c r="A926" s="59"/>
      <c r="B926" s="233"/>
      <c r="C926" s="233"/>
      <c r="I926" s="137"/>
      <c r="J926" s="59"/>
    </row>
    <row r="927" spans="1:10">
      <c r="A927" s="59"/>
      <c r="B927" s="233"/>
      <c r="C927" s="233"/>
      <c r="I927" s="137"/>
      <c r="J927" s="59"/>
    </row>
    <row r="928" spans="1:10">
      <c r="A928" s="59"/>
      <c r="B928" s="233"/>
      <c r="C928" s="233"/>
      <c r="I928" s="137"/>
      <c r="J928" s="59"/>
    </row>
    <row r="929" spans="1:10">
      <c r="A929" s="59"/>
      <c r="B929" s="233"/>
      <c r="C929" s="233"/>
      <c r="I929" s="137"/>
      <c r="J929" s="59"/>
    </row>
    <row r="930" spans="1:10">
      <c r="A930" s="59"/>
      <c r="B930" s="233"/>
      <c r="C930" s="233"/>
      <c r="I930" s="137"/>
      <c r="J930" s="59"/>
    </row>
    <row r="931" spans="1:10">
      <c r="A931" s="59"/>
      <c r="B931" s="233"/>
      <c r="C931" s="233"/>
      <c r="I931" s="137"/>
      <c r="J931" s="59"/>
    </row>
    <row r="932" spans="1:10">
      <c r="A932" s="59"/>
      <c r="B932" s="233"/>
      <c r="C932" s="233"/>
      <c r="I932" s="137"/>
      <c r="J932" s="59"/>
    </row>
    <row r="933" spans="1:10">
      <c r="A933" s="59"/>
      <c r="B933" s="233"/>
      <c r="C933" s="233"/>
      <c r="I933" s="137"/>
      <c r="J933" s="59"/>
    </row>
    <row r="934" spans="1:10">
      <c r="A934" s="59"/>
      <c r="B934" s="233"/>
      <c r="C934" s="233"/>
      <c r="I934" s="137"/>
      <c r="J934" s="59"/>
    </row>
    <row r="935" spans="1:10">
      <c r="A935" s="59"/>
      <c r="B935" s="233"/>
      <c r="C935" s="233"/>
      <c r="I935" s="137"/>
      <c r="J935" s="59"/>
    </row>
    <row r="936" spans="1:10">
      <c r="A936" s="59"/>
      <c r="B936" s="233"/>
      <c r="C936" s="233"/>
      <c r="I936" s="137"/>
      <c r="J936" s="59"/>
    </row>
    <row r="937" spans="1:10">
      <c r="A937" s="59"/>
      <c r="B937" s="233"/>
      <c r="C937" s="233"/>
      <c r="I937" s="137"/>
      <c r="J937" s="59"/>
    </row>
    <row r="938" spans="1:10">
      <c r="A938" s="59"/>
      <c r="B938" s="233"/>
      <c r="C938" s="233"/>
      <c r="I938" s="137"/>
      <c r="J938" s="59"/>
    </row>
    <row r="939" spans="1:10">
      <c r="A939" s="59"/>
      <c r="B939" s="233"/>
      <c r="C939" s="233"/>
      <c r="I939" s="137"/>
      <c r="J939" s="59"/>
    </row>
    <row r="940" spans="1:10">
      <c r="A940" s="59"/>
      <c r="B940" s="233"/>
      <c r="C940" s="233"/>
      <c r="I940" s="137"/>
      <c r="J940" s="59"/>
    </row>
    <row r="941" spans="1:10">
      <c r="A941" s="59"/>
      <c r="B941" s="233"/>
      <c r="C941" s="233"/>
      <c r="I941" s="137"/>
      <c r="J941" s="59"/>
    </row>
    <row r="942" spans="1:10">
      <c r="A942" s="59"/>
      <c r="B942" s="233"/>
      <c r="C942" s="233"/>
      <c r="I942" s="137"/>
      <c r="J942" s="59"/>
    </row>
    <row r="943" spans="1:10">
      <c r="A943" s="59"/>
      <c r="B943" s="233"/>
      <c r="C943" s="233"/>
      <c r="I943" s="137"/>
      <c r="J943" s="59"/>
    </row>
    <row r="944" spans="1:10">
      <c r="A944" s="59"/>
      <c r="B944" s="233"/>
      <c r="C944" s="233"/>
      <c r="I944" s="137"/>
      <c r="J944" s="59"/>
    </row>
    <row r="945" spans="1:10">
      <c r="A945" s="59"/>
      <c r="B945" s="233"/>
      <c r="C945" s="233"/>
      <c r="I945" s="137"/>
      <c r="J945" s="59"/>
    </row>
    <row r="946" spans="1:10">
      <c r="A946" s="59"/>
      <c r="B946" s="233"/>
      <c r="C946" s="233"/>
      <c r="I946" s="137"/>
      <c r="J946" s="59"/>
    </row>
    <row r="947" spans="1:10">
      <c r="A947" s="59"/>
      <c r="B947" s="233"/>
      <c r="C947" s="233"/>
      <c r="I947" s="137"/>
      <c r="J947" s="59"/>
    </row>
    <row r="948" spans="1:10">
      <c r="A948" s="59"/>
      <c r="B948" s="233"/>
      <c r="C948" s="233"/>
      <c r="I948" s="137"/>
      <c r="J948" s="59"/>
    </row>
    <row r="949" spans="1:10">
      <c r="A949" s="59"/>
      <c r="B949" s="233"/>
      <c r="C949" s="233"/>
      <c r="I949" s="137"/>
      <c r="J949" s="59"/>
    </row>
    <row r="950" spans="1:10">
      <c r="A950" s="59"/>
      <c r="B950" s="233"/>
      <c r="C950" s="233"/>
      <c r="I950" s="137"/>
      <c r="J950" s="59"/>
    </row>
    <row r="951" spans="1:10">
      <c r="A951" s="59"/>
      <c r="B951" s="233"/>
      <c r="C951" s="233"/>
      <c r="I951" s="137"/>
      <c r="J951" s="59"/>
    </row>
    <row r="952" spans="1:10">
      <c r="A952" s="59"/>
      <c r="B952" s="233"/>
      <c r="C952" s="233"/>
      <c r="I952" s="137"/>
      <c r="J952" s="59"/>
    </row>
    <row r="953" spans="1:10">
      <c r="A953" s="59"/>
      <c r="B953" s="233"/>
      <c r="C953" s="233"/>
      <c r="I953" s="137"/>
      <c r="J953" s="59"/>
    </row>
    <row r="954" spans="1:10">
      <c r="A954" s="59"/>
      <c r="B954" s="233"/>
      <c r="C954" s="233"/>
      <c r="I954" s="137"/>
      <c r="J954" s="59"/>
    </row>
    <row r="955" spans="1:10">
      <c r="A955" s="59"/>
      <c r="B955" s="233"/>
      <c r="C955" s="233"/>
      <c r="I955" s="137"/>
      <c r="J955" s="59"/>
    </row>
    <row r="956" spans="1:10">
      <c r="A956" s="59"/>
      <c r="B956" s="233"/>
      <c r="C956" s="233"/>
      <c r="I956" s="137"/>
      <c r="J956" s="59"/>
    </row>
    <row r="957" spans="1:10">
      <c r="A957" s="59"/>
      <c r="B957" s="233"/>
      <c r="C957" s="233"/>
      <c r="I957" s="137"/>
      <c r="J957" s="59"/>
    </row>
    <row r="958" spans="1:10">
      <c r="A958" s="59"/>
      <c r="B958" s="233"/>
      <c r="C958" s="233"/>
      <c r="I958" s="137"/>
      <c r="J958" s="59"/>
    </row>
    <row r="959" spans="1:10">
      <c r="A959" s="59"/>
      <c r="B959" s="233"/>
      <c r="C959" s="233"/>
      <c r="I959" s="137"/>
      <c r="J959" s="59"/>
    </row>
    <row r="960" spans="1:10">
      <c r="A960" s="59"/>
      <c r="B960" s="233"/>
      <c r="C960" s="233"/>
      <c r="I960" s="137"/>
      <c r="J960" s="59"/>
    </row>
    <row r="961" spans="1:10">
      <c r="A961" s="59"/>
      <c r="B961" s="233"/>
      <c r="C961" s="233"/>
      <c r="I961" s="137"/>
      <c r="J961" s="59"/>
    </row>
    <row r="962" spans="1:10">
      <c r="A962" s="59"/>
      <c r="B962" s="233"/>
      <c r="C962" s="233"/>
      <c r="I962" s="137"/>
      <c r="J962" s="59"/>
    </row>
    <row r="963" spans="1:10">
      <c r="A963" s="59"/>
      <c r="B963" s="233"/>
      <c r="C963" s="233"/>
      <c r="I963" s="137"/>
      <c r="J963" s="59"/>
    </row>
    <row r="964" spans="1:10">
      <c r="A964" s="59"/>
      <c r="B964" s="233"/>
      <c r="C964" s="233"/>
      <c r="I964" s="137"/>
      <c r="J964" s="59"/>
    </row>
    <row r="965" spans="1:10">
      <c r="A965" s="59"/>
      <c r="B965" s="233"/>
      <c r="C965" s="233"/>
      <c r="I965" s="137"/>
      <c r="J965" s="59"/>
    </row>
    <row r="966" spans="1:10">
      <c r="A966" s="59"/>
      <c r="B966" s="233"/>
      <c r="C966" s="233"/>
      <c r="I966" s="137"/>
      <c r="J966" s="59"/>
    </row>
    <row r="967" spans="1:10">
      <c r="A967" s="59"/>
      <c r="B967" s="233"/>
      <c r="C967" s="233"/>
      <c r="I967" s="137"/>
      <c r="J967" s="59"/>
    </row>
    <row r="968" spans="1:10">
      <c r="A968" s="59"/>
      <c r="B968" s="233"/>
      <c r="C968" s="233"/>
      <c r="I968" s="137"/>
      <c r="J968" s="59"/>
    </row>
    <row r="969" spans="1:10">
      <c r="A969" s="59"/>
      <c r="B969" s="233"/>
      <c r="C969" s="233"/>
      <c r="I969" s="137"/>
      <c r="J969" s="59"/>
    </row>
    <row r="970" spans="1:10">
      <c r="A970" s="59"/>
      <c r="B970" s="233"/>
      <c r="C970" s="233"/>
      <c r="I970" s="137"/>
      <c r="J970" s="59"/>
    </row>
    <row r="971" spans="1:10">
      <c r="A971" s="59"/>
      <c r="B971" s="233"/>
      <c r="C971" s="233"/>
      <c r="I971" s="137"/>
      <c r="J971" s="59"/>
    </row>
    <row r="972" spans="1:10">
      <c r="A972" s="59"/>
      <c r="B972" s="233"/>
      <c r="C972" s="233"/>
      <c r="I972" s="137"/>
      <c r="J972" s="59"/>
    </row>
    <row r="973" spans="1:10">
      <c r="A973" s="59"/>
      <c r="B973" s="233"/>
      <c r="C973" s="233"/>
      <c r="I973" s="137"/>
      <c r="J973" s="59"/>
    </row>
    <row r="974" spans="1:10">
      <c r="A974" s="59"/>
      <c r="B974" s="233"/>
      <c r="C974" s="233"/>
      <c r="I974" s="137"/>
      <c r="J974" s="59"/>
    </row>
    <row r="975" spans="1:10">
      <c r="A975" s="59"/>
      <c r="B975" s="233"/>
      <c r="C975" s="233"/>
      <c r="I975" s="137"/>
      <c r="J975" s="59"/>
    </row>
    <row r="976" spans="1:10">
      <c r="A976" s="59"/>
      <c r="B976" s="233"/>
      <c r="C976" s="233"/>
      <c r="I976" s="137"/>
      <c r="J976" s="59"/>
    </row>
    <row r="977" spans="1:10">
      <c r="A977" s="59"/>
      <c r="B977" s="233"/>
      <c r="C977" s="233"/>
      <c r="I977" s="137"/>
      <c r="J977" s="59"/>
    </row>
    <row r="978" spans="1:10">
      <c r="A978" s="59"/>
      <c r="B978" s="233"/>
      <c r="C978" s="233"/>
      <c r="I978" s="137"/>
      <c r="J978" s="59"/>
    </row>
    <row r="979" spans="1:10">
      <c r="A979" s="59"/>
      <c r="B979" s="233"/>
      <c r="C979" s="233"/>
      <c r="I979" s="137"/>
      <c r="J979" s="59"/>
    </row>
    <row r="980" spans="1:10">
      <c r="A980" s="59"/>
      <c r="B980" s="233"/>
      <c r="C980" s="233"/>
      <c r="I980" s="137"/>
      <c r="J980" s="59"/>
    </row>
    <row r="981" spans="1:10">
      <c r="A981" s="59"/>
      <c r="B981" s="233"/>
      <c r="C981" s="233"/>
      <c r="I981" s="137"/>
      <c r="J981" s="59"/>
    </row>
    <row r="982" spans="1:10">
      <c r="A982" s="59"/>
      <c r="B982" s="233"/>
      <c r="C982" s="233"/>
      <c r="I982" s="137"/>
      <c r="J982" s="59"/>
    </row>
    <row r="983" spans="1:10">
      <c r="A983" s="59"/>
      <c r="B983" s="233"/>
      <c r="C983" s="233"/>
      <c r="I983" s="137"/>
      <c r="J983" s="59"/>
    </row>
    <row r="984" spans="1:10">
      <c r="A984" s="59"/>
      <c r="B984" s="233"/>
      <c r="C984" s="233"/>
      <c r="I984" s="137"/>
      <c r="J984" s="59"/>
    </row>
    <row r="985" spans="1:10">
      <c r="A985" s="59"/>
      <c r="B985" s="233"/>
      <c r="C985" s="233"/>
      <c r="I985" s="137"/>
      <c r="J985" s="59"/>
    </row>
    <row r="986" spans="1:10">
      <c r="A986" s="59"/>
      <c r="B986" s="233"/>
      <c r="C986" s="233"/>
      <c r="I986" s="137"/>
      <c r="J986" s="59"/>
    </row>
    <row r="987" spans="1:10">
      <c r="A987" s="59"/>
      <c r="B987" s="233"/>
      <c r="C987" s="233"/>
      <c r="I987" s="137"/>
      <c r="J987" s="59"/>
    </row>
    <row r="988" spans="1:10">
      <c r="A988" s="59"/>
      <c r="B988" s="233"/>
      <c r="C988" s="233"/>
      <c r="I988" s="137"/>
      <c r="J988" s="59"/>
    </row>
    <row r="989" spans="1:10">
      <c r="A989" s="59"/>
      <c r="B989" s="233"/>
      <c r="C989" s="233"/>
      <c r="I989" s="137"/>
      <c r="J989" s="59"/>
    </row>
    <row r="990" spans="1:10">
      <c r="A990" s="59"/>
      <c r="B990" s="233"/>
      <c r="C990" s="233"/>
      <c r="I990" s="137"/>
      <c r="J990" s="59"/>
    </row>
    <row r="991" spans="1:10">
      <c r="A991" s="59"/>
      <c r="B991" s="233"/>
      <c r="C991" s="233"/>
      <c r="I991" s="137"/>
      <c r="J991" s="59"/>
    </row>
    <row r="992" spans="1:10">
      <c r="A992" s="59"/>
      <c r="B992" s="233"/>
      <c r="C992" s="233"/>
      <c r="I992" s="137"/>
      <c r="J992" s="59"/>
    </row>
    <row r="993" spans="1:10">
      <c r="A993" s="59"/>
      <c r="B993" s="233"/>
      <c r="C993" s="233"/>
      <c r="I993" s="137"/>
      <c r="J993" s="59"/>
    </row>
    <row r="994" spans="1:10">
      <c r="A994" s="59"/>
      <c r="B994" s="233"/>
      <c r="C994" s="233"/>
      <c r="I994" s="137"/>
      <c r="J994" s="59"/>
    </row>
    <row r="995" spans="1:10">
      <c r="A995" s="59"/>
      <c r="B995" s="233"/>
      <c r="C995" s="233"/>
      <c r="I995" s="137"/>
      <c r="J995" s="59"/>
    </row>
    <row r="996" spans="1:10">
      <c r="A996" s="59"/>
      <c r="B996" s="233"/>
      <c r="C996" s="233"/>
      <c r="I996" s="137"/>
      <c r="J996" s="59"/>
    </row>
    <row r="997" spans="1:10">
      <c r="A997" s="59"/>
      <c r="B997" s="233"/>
      <c r="C997" s="233"/>
      <c r="I997" s="137"/>
      <c r="J997" s="59"/>
    </row>
    <row r="998" spans="1:10">
      <c r="A998" s="59"/>
      <c r="B998" s="233"/>
      <c r="C998" s="233"/>
      <c r="I998" s="137"/>
      <c r="J998" s="59"/>
    </row>
    <row r="999" spans="1:10">
      <c r="A999" s="59"/>
      <c r="B999" s="233"/>
      <c r="C999" s="233"/>
      <c r="I999" s="137"/>
      <c r="J999" s="59"/>
    </row>
    <row r="1000" spans="1:10">
      <c r="A1000" s="59"/>
      <c r="B1000" s="233"/>
      <c r="C1000" s="233"/>
      <c r="I1000" s="137"/>
      <c r="J1000" s="59"/>
    </row>
    <row r="1001" spans="1:10">
      <c r="A1001" s="59"/>
      <c r="B1001" s="233"/>
      <c r="C1001" s="233"/>
      <c r="I1001" s="137"/>
      <c r="J1001" s="59"/>
    </row>
    <row r="1002" spans="1:10">
      <c r="A1002" s="59"/>
      <c r="B1002" s="233"/>
      <c r="C1002" s="233"/>
      <c r="I1002" s="137"/>
      <c r="J1002" s="59"/>
    </row>
    <row r="1003" spans="1:10">
      <c r="A1003" s="59"/>
      <c r="B1003" s="233"/>
      <c r="C1003" s="233"/>
      <c r="I1003" s="137"/>
      <c r="J1003" s="59"/>
    </row>
    <row r="1004" spans="1:10">
      <c r="A1004" s="59"/>
      <c r="B1004" s="233"/>
      <c r="C1004" s="233"/>
      <c r="I1004" s="137"/>
      <c r="J1004" s="59"/>
    </row>
    <row r="1005" spans="1:10">
      <c r="A1005" s="59"/>
      <c r="B1005" s="233"/>
      <c r="C1005" s="233"/>
      <c r="I1005" s="137"/>
      <c r="J1005" s="59"/>
    </row>
    <row r="1006" spans="1:10">
      <c r="A1006" s="59"/>
      <c r="B1006" s="233"/>
      <c r="C1006" s="233"/>
      <c r="I1006" s="137"/>
      <c r="J1006" s="59"/>
    </row>
    <row r="1007" spans="1:10">
      <c r="A1007" s="59"/>
      <c r="B1007" s="233"/>
      <c r="C1007" s="233"/>
      <c r="I1007" s="137"/>
      <c r="J1007" s="59"/>
    </row>
    <row r="1008" spans="1:10">
      <c r="A1008" s="59"/>
      <c r="B1008" s="233"/>
      <c r="C1008" s="233"/>
      <c r="I1008" s="137"/>
      <c r="J1008" s="59"/>
    </row>
    <row r="1009" spans="1:10">
      <c r="A1009" s="59"/>
      <c r="B1009" s="233"/>
      <c r="C1009" s="233"/>
      <c r="I1009" s="137"/>
      <c r="J1009" s="59"/>
    </row>
    <row r="1010" spans="1:10">
      <c r="A1010" s="59"/>
      <c r="B1010" s="233"/>
      <c r="C1010" s="233"/>
      <c r="I1010" s="137"/>
      <c r="J1010" s="59"/>
    </row>
    <row r="1011" spans="1:10">
      <c r="A1011" s="59"/>
      <c r="B1011" s="233"/>
      <c r="C1011" s="233"/>
      <c r="I1011" s="137"/>
      <c r="J1011" s="59"/>
    </row>
    <row r="1012" spans="1:10">
      <c r="A1012" s="59"/>
      <c r="B1012" s="233"/>
      <c r="C1012" s="233"/>
      <c r="I1012" s="137"/>
      <c r="J1012" s="59"/>
    </row>
    <row r="1013" spans="1:10">
      <c r="A1013" s="59"/>
      <c r="B1013" s="233"/>
      <c r="C1013" s="233"/>
      <c r="I1013" s="137"/>
      <c r="J1013" s="59"/>
    </row>
    <row r="1014" spans="1:10">
      <c r="A1014" s="59"/>
      <c r="B1014" s="233"/>
      <c r="C1014" s="233"/>
      <c r="I1014" s="137"/>
      <c r="J1014" s="59"/>
    </row>
    <row r="1015" spans="1:10">
      <c r="A1015" s="59"/>
      <c r="B1015" s="233"/>
      <c r="C1015" s="233"/>
      <c r="I1015" s="137"/>
      <c r="J1015" s="59"/>
    </row>
    <row r="1016" spans="1:10">
      <c r="A1016" s="59"/>
      <c r="B1016" s="233"/>
      <c r="C1016" s="233"/>
      <c r="I1016" s="137"/>
      <c r="J1016" s="59"/>
    </row>
    <row r="1017" spans="1:10">
      <c r="A1017" s="59"/>
      <c r="B1017" s="233"/>
      <c r="C1017" s="233"/>
      <c r="I1017" s="137"/>
      <c r="J1017" s="59"/>
    </row>
    <row r="1018" spans="1:10">
      <c r="A1018" s="59"/>
      <c r="B1018" s="233"/>
      <c r="C1018" s="233"/>
      <c r="I1018" s="137"/>
      <c r="J1018" s="59"/>
    </row>
    <row r="1019" spans="1:10">
      <c r="A1019" s="59"/>
      <c r="B1019" s="233"/>
      <c r="C1019" s="233"/>
      <c r="I1019" s="137"/>
      <c r="J1019" s="59"/>
    </row>
    <row r="1020" spans="1:10">
      <c r="A1020" s="59"/>
      <c r="B1020" s="233"/>
      <c r="C1020" s="233"/>
      <c r="I1020" s="137"/>
      <c r="J1020" s="59"/>
    </row>
    <row r="1021" spans="1:10">
      <c r="A1021" s="59"/>
      <c r="B1021" s="233"/>
      <c r="C1021" s="233"/>
      <c r="I1021" s="137"/>
      <c r="J1021" s="59"/>
    </row>
    <row r="1022" spans="1:10">
      <c r="A1022" s="59"/>
      <c r="B1022" s="233"/>
      <c r="C1022" s="233"/>
      <c r="I1022" s="137"/>
      <c r="J1022" s="59"/>
    </row>
    <row r="1023" spans="1:10">
      <c r="A1023" s="59"/>
      <c r="B1023" s="233"/>
      <c r="C1023" s="233"/>
      <c r="I1023" s="137"/>
      <c r="J1023" s="59"/>
    </row>
    <row r="1024" spans="1:10">
      <c r="A1024" s="59"/>
      <c r="B1024" s="233"/>
      <c r="C1024" s="233"/>
      <c r="I1024" s="137"/>
      <c r="J1024" s="59"/>
    </row>
    <row r="1025" spans="1:10">
      <c r="A1025" s="59"/>
      <c r="B1025" s="233"/>
      <c r="C1025" s="233"/>
      <c r="I1025" s="137"/>
      <c r="J1025" s="59"/>
    </row>
    <row r="1026" spans="1:10">
      <c r="A1026" s="59"/>
      <c r="B1026" s="233"/>
      <c r="C1026" s="233"/>
      <c r="I1026" s="137"/>
      <c r="J1026" s="59"/>
    </row>
    <row r="1027" spans="1:10">
      <c r="A1027" s="59"/>
      <c r="B1027" s="233"/>
      <c r="C1027" s="233"/>
      <c r="I1027" s="137"/>
      <c r="J1027" s="59"/>
    </row>
    <row r="1028" spans="1:10">
      <c r="A1028" s="59"/>
      <c r="B1028" s="233"/>
      <c r="C1028" s="233"/>
      <c r="I1028" s="137"/>
      <c r="J1028" s="59"/>
    </row>
    <row r="1029" spans="1:10">
      <c r="A1029" s="59"/>
      <c r="B1029" s="233"/>
      <c r="C1029" s="233"/>
      <c r="I1029" s="137"/>
      <c r="J1029" s="59"/>
    </row>
    <row r="1030" spans="1:10">
      <c r="A1030" s="59"/>
      <c r="B1030" s="233"/>
      <c r="C1030" s="233"/>
      <c r="I1030" s="137"/>
      <c r="J1030" s="59"/>
    </row>
    <row r="1031" spans="1:10">
      <c r="A1031" s="59"/>
      <c r="B1031" s="233"/>
      <c r="C1031" s="233"/>
      <c r="I1031" s="137"/>
      <c r="J1031" s="59"/>
    </row>
    <row r="1032" spans="1:10">
      <c r="A1032" s="59"/>
      <c r="B1032" s="233"/>
      <c r="C1032" s="233"/>
      <c r="I1032" s="137"/>
      <c r="J1032" s="59"/>
    </row>
    <row r="1033" spans="1:10">
      <c r="A1033" s="59"/>
      <c r="B1033" s="233"/>
      <c r="C1033" s="233"/>
      <c r="I1033" s="137"/>
      <c r="J1033" s="59"/>
    </row>
    <row r="1034" spans="1:10">
      <c r="A1034" s="59"/>
      <c r="B1034" s="233"/>
      <c r="C1034" s="233"/>
      <c r="I1034" s="137"/>
      <c r="J1034" s="59"/>
    </row>
    <row r="1035" spans="1:10">
      <c r="A1035" s="59"/>
      <c r="B1035" s="233"/>
      <c r="C1035" s="233"/>
      <c r="I1035" s="137"/>
      <c r="J1035" s="59"/>
    </row>
    <row r="1036" spans="1:10">
      <c r="A1036" s="59"/>
      <c r="B1036" s="233"/>
      <c r="C1036" s="233"/>
      <c r="I1036" s="137"/>
      <c r="J1036" s="59"/>
    </row>
    <row r="1037" spans="1:10">
      <c r="A1037" s="59"/>
      <c r="B1037" s="233"/>
      <c r="C1037" s="233"/>
      <c r="I1037" s="137"/>
      <c r="J1037" s="59"/>
    </row>
    <row r="1038" spans="1:10">
      <c r="A1038" s="59"/>
      <c r="B1038" s="233"/>
      <c r="C1038" s="233"/>
      <c r="I1038" s="137"/>
      <c r="J1038" s="59"/>
    </row>
    <row r="1039" spans="1:10">
      <c r="A1039" s="59"/>
      <c r="B1039" s="233"/>
      <c r="C1039" s="233"/>
      <c r="I1039" s="137"/>
      <c r="J1039" s="59"/>
    </row>
    <row r="1040" spans="1:10">
      <c r="A1040" s="59"/>
      <c r="B1040" s="233"/>
      <c r="C1040" s="233"/>
      <c r="I1040" s="137"/>
      <c r="J1040" s="59"/>
    </row>
    <row r="1041" spans="1:10">
      <c r="A1041" s="59"/>
      <c r="B1041" s="233"/>
      <c r="C1041" s="233"/>
      <c r="I1041" s="137"/>
      <c r="J1041" s="59"/>
    </row>
    <row r="1042" spans="1:10">
      <c r="A1042" s="59"/>
      <c r="B1042" s="233"/>
      <c r="C1042" s="233"/>
      <c r="I1042" s="137"/>
      <c r="J1042" s="59"/>
    </row>
    <row r="1043" spans="1:10">
      <c r="A1043" s="59"/>
      <c r="B1043" s="233"/>
      <c r="C1043" s="233"/>
      <c r="I1043" s="137"/>
      <c r="J1043" s="59"/>
    </row>
    <row r="1044" spans="1:10">
      <c r="A1044" s="59"/>
      <c r="B1044" s="233"/>
      <c r="C1044" s="233"/>
      <c r="I1044" s="137"/>
      <c r="J1044" s="59"/>
    </row>
    <row r="1045" spans="1:10">
      <c r="A1045" s="59"/>
      <c r="B1045" s="233"/>
      <c r="C1045" s="233"/>
      <c r="I1045" s="137"/>
      <c r="J1045" s="59"/>
    </row>
    <row r="1046" spans="1:10">
      <c r="A1046" s="59"/>
      <c r="B1046" s="233"/>
      <c r="C1046" s="233"/>
      <c r="I1046" s="137"/>
      <c r="J1046" s="59"/>
    </row>
    <row r="1047" spans="1:10">
      <c r="A1047" s="59"/>
      <c r="B1047" s="233"/>
      <c r="C1047" s="233"/>
      <c r="I1047" s="137"/>
      <c r="J1047" s="59"/>
    </row>
    <row r="1048" spans="1:10">
      <c r="A1048" s="59"/>
      <c r="B1048" s="233"/>
      <c r="C1048" s="233"/>
      <c r="I1048" s="137"/>
      <c r="J1048" s="59"/>
    </row>
    <row r="1049" spans="1:10">
      <c r="A1049" s="59"/>
      <c r="B1049" s="233"/>
      <c r="C1049" s="233"/>
      <c r="I1049" s="137"/>
      <c r="J1049" s="59"/>
    </row>
    <row r="1050" spans="1:10">
      <c r="A1050" s="59"/>
      <c r="B1050" s="233"/>
      <c r="C1050" s="233"/>
      <c r="I1050" s="137"/>
      <c r="J1050" s="59"/>
    </row>
    <row r="1051" spans="1:10">
      <c r="A1051" s="59"/>
      <c r="B1051" s="233"/>
      <c r="C1051" s="233"/>
      <c r="I1051" s="137"/>
      <c r="J1051" s="59"/>
    </row>
    <row r="1052" spans="1:10">
      <c r="A1052" s="59"/>
      <c r="B1052" s="233"/>
      <c r="C1052" s="233"/>
      <c r="I1052" s="137"/>
      <c r="J1052" s="59"/>
    </row>
    <row r="1053" spans="1:10">
      <c r="A1053" s="59"/>
      <c r="B1053" s="233"/>
      <c r="C1053" s="233"/>
      <c r="I1053" s="137"/>
      <c r="J1053" s="59"/>
    </row>
    <row r="1054" spans="1:10">
      <c r="A1054" s="59"/>
      <c r="B1054" s="233"/>
      <c r="C1054" s="233"/>
      <c r="I1054" s="137"/>
      <c r="J1054" s="59"/>
    </row>
    <row r="1055" spans="1:10">
      <c r="A1055" s="59"/>
      <c r="B1055" s="233"/>
      <c r="C1055" s="233"/>
      <c r="I1055" s="137"/>
      <c r="J1055" s="59"/>
    </row>
    <row r="1056" spans="1:10">
      <c r="A1056" s="59"/>
      <c r="B1056" s="233"/>
      <c r="C1056" s="233"/>
      <c r="I1056" s="137"/>
      <c r="J1056" s="59"/>
    </row>
    <row r="1057" spans="1:10">
      <c r="A1057" s="59"/>
      <c r="B1057" s="233"/>
      <c r="C1057" s="233"/>
      <c r="I1057" s="137"/>
      <c r="J1057" s="59"/>
    </row>
    <row r="1058" spans="1:10">
      <c r="A1058" s="59"/>
      <c r="B1058" s="233"/>
      <c r="C1058" s="233"/>
      <c r="I1058" s="137"/>
      <c r="J1058" s="59"/>
    </row>
    <row r="1059" spans="1:10">
      <c r="A1059" s="59"/>
      <c r="B1059" s="233"/>
      <c r="C1059" s="233"/>
      <c r="I1059" s="137"/>
      <c r="J1059" s="59"/>
    </row>
    <row r="1060" spans="1:10">
      <c r="A1060" s="59"/>
      <c r="B1060" s="233"/>
      <c r="C1060" s="233"/>
      <c r="I1060" s="137"/>
      <c r="J1060" s="59"/>
    </row>
    <row r="1061" spans="1:10">
      <c r="A1061" s="59"/>
      <c r="B1061" s="233"/>
      <c r="C1061" s="233"/>
      <c r="I1061" s="137"/>
      <c r="J1061" s="59"/>
    </row>
    <row r="1062" spans="1:10">
      <c r="A1062" s="59"/>
      <c r="B1062" s="233"/>
      <c r="C1062" s="233"/>
      <c r="I1062" s="137"/>
      <c r="J1062" s="59"/>
    </row>
    <row r="1063" spans="1:10">
      <c r="A1063" s="59"/>
      <c r="B1063" s="233"/>
      <c r="C1063" s="233"/>
      <c r="I1063" s="137"/>
      <c r="J1063" s="59"/>
    </row>
    <row r="1064" spans="1:10">
      <c r="A1064" s="59"/>
      <c r="B1064" s="233"/>
      <c r="C1064" s="233"/>
      <c r="I1064" s="137"/>
      <c r="J1064" s="59"/>
    </row>
    <row r="1065" spans="1:10">
      <c r="A1065" s="59"/>
      <c r="B1065" s="233"/>
      <c r="C1065" s="233"/>
      <c r="I1065" s="137"/>
      <c r="J1065" s="59"/>
    </row>
    <row r="1066" spans="1:10">
      <c r="A1066" s="59"/>
      <c r="B1066" s="233"/>
      <c r="C1066" s="233"/>
      <c r="I1066" s="137"/>
      <c r="J1066" s="59"/>
    </row>
    <row r="1067" spans="1:10">
      <c r="A1067" s="59"/>
      <c r="B1067" s="233"/>
      <c r="C1067" s="233"/>
      <c r="I1067" s="137"/>
      <c r="J1067" s="59"/>
    </row>
    <row r="1068" spans="1:10">
      <c r="A1068" s="59"/>
      <c r="B1068" s="233"/>
      <c r="C1068" s="233"/>
      <c r="I1068" s="137"/>
      <c r="J1068" s="59"/>
    </row>
    <row r="1069" spans="1:10">
      <c r="A1069" s="59"/>
      <c r="B1069" s="233"/>
      <c r="C1069" s="233"/>
      <c r="I1069" s="137"/>
      <c r="J1069" s="59"/>
    </row>
    <row r="1070" spans="1:10">
      <c r="A1070" s="59"/>
      <c r="B1070" s="233"/>
      <c r="C1070" s="233"/>
      <c r="I1070" s="137"/>
      <c r="J1070" s="59"/>
    </row>
    <row r="1071" spans="1:10">
      <c r="A1071" s="59"/>
      <c r="B1071" s="233"/>
      <c r="C1071" s="233"/>
      <c r="I1071" s="137"/>
      <c r="J1071" s="59"/>
    </row>
    <row r="1072" spans="1:10">
      <c r="A1072" s="59"/>
      <c r="B1072" s="233"/>
      <c r="C1072" s="233"/>
      <c r="I1072" s="137"/>
      <c r="J1072" s="59"/>
    </row>
    <row r="1073" spans="1:10">
      <c r="A1073" s="59"/>
      <c r="B1073" s="233"/>
      <c r="C1073" s="233"/>
      <c r="I1073" s="137"/>
      <c r="J1073" s="59"/>
    </row>
    <row r="1074" spans="1:10">
      <c r="A1074" s="59"/>
      <c r="B1074" s="233"/>
      <c r="C1074" s="233"/>
      <c r="I1074" s="137"/>
      <c r="J1074" s="59"/>
    </row>
    <row r="1075" spans="1:10">
      <c r="A1075" s="59"/>
      <c r="B1075" s="233"/>
      <c r="C1075" s="233"/>
      <c r="I1075" s="137"/>
      <c r="J1075" s="59"/>
    </row>
    <row r="1076" spans="1:10">
      <c r="A1076" s="59"/>
      <c r="B1076" s="233"/>
      <c r="C1076" s="233"/>
      <c r="I1076" s="137"/>
      <c r="J1076" s="59"/>
    </row>
    <row r="1077" spans="1:10">
      <c r="A1077" s="59"/>
      <c r="B1077" s="233"/>
      <c r="C1077" s="233"/>
      <c r="I1077" s="137"/>
      <c r="J1077" s="59"/>
    </row>
    <row r="1078" spans="1:10">
      <c r="A1078" s="59"/>
      <c r="B1078" s="233"/>
      <c r="C1078" s="233"/>
      <c r="I1078" s="137"/>
      <c r="J1078" s="59"/>
    </row>
    <row r="1079" spans="1:10">
      <c r="A1079" s="59"/>
      <c r="B1079" s="233"/>
      <c r="C1079" s="233"/>
      <c r="I1079" s="137"/>
      <c r="J1079" s="59"/>
    </row>
    <row r="1080" spans="1:10">
      <c r="A1080" s="59"/>
      <c r="B1080" s="233"/>
      <c r="C1080" s="233"/>
      <c r="I1080" s="137"/>
      <c r="J1080" s="59"/>
    </row>
    <row r="1081" spans="1:10">
      <c r="A1081" s="59"/>
      <c r="B1081" s="233"/>
      <c r="C1081" s="233"/>
      <c r="I1081" s="137"/>
      <c r="J1081" s="59"/>
    </row>
    <row r="1082" spans="1:10">
      <c r="A1082" s="59"/>
      <c r="B1082" s="233"/>
      <c r="C1082" s="233"/>
      <c r="I1082" s="137"/>
      <c r="J1082" s="59"/>
    </row>
    <row r="1083" spans="1:10">
      <c r="A1083" s="59"/>
      <c r="B1083" s="233"/>
      <c r="C1083" s="233"/>
      <c r="I1083" s="137"/>
      <c r="J1083" s="59"/>
    </row>
    <row r="1084" spans="1:10">
      <c r="A1084" s="59"/>
      <c r="B1084" s="233"/>
      <c r="C1084" s="233"/>
      <c r="I1084" s="137"/>
      <c r="J1084" s="59"/>
    </row>
    <row r="1085" spans="1:10">
      <c r="A1085" s="59"/>
      <c r="B1085" s="233"/>
      <c r="C1085" s="233"/>
      <c r="I1085" s="137"/>
      <c r="J1085" s="59"/>
    </row>
    <row r="1086" spans="1:10">
      <c r="A1086" s="59"/>
      <c r="B1086" s="233"/>
      <c r="C1086" s="233"/>
      <c r="I1086" s="137"/>
      <c r="J1086" s="59"/>
    </row>
    <row r="1087" spans="1:10">
      <c r="A1087" s="59"/>
      <c r="B1087" s="233"/>
      <c r="C1087" s="233"/>
      <c r="I1087" s="137"/>
      <c r="J1087" s="59"/>
    </row>
    <row r="1088" spans="1:10">
      <c r="A1088" s="59"/>
      <c r="B1088" s="233"/>
      <c r="C1088" s="233"/>
      <c r="I1088" s="137"/>
      <c r="J1088" s="59"/>
    </row>
    <row r="1089" spans="1:10">
      <c r="A1089" s="59"/>
      <c r="B1089" s="233"/>
      <c r="C1089" s="233"/>
      <c r="I1089" s="137"/>
      <c r="J1089" s="59"/>
    </row>
    <row r="1090" spans="1:10">
      <c r="A1090" s="59"/>
      <c r="B1090" s="233"/>
      <c r="C1090" s="233"/>
      <c r="I1090" s="137"/>
      <c r="J1090" s="59"/>
    </row>
    <row r="1091" spans="1:10">
      <c r="A1091" s="59"/>
      <c r="B1091" s="233"/>
      <c r="C1091" s="233"/>
      <c r="I1091" s="137"/>
      <c r="J1091" s="59"/>
    </row>
    <row r="1092" spans="1:10">
      <c r="A1092" s="59"/>
      <c r="B1092" s="233"/>
      <c r="C1092" s="233"/>
      <c r="I1092" s="137"/>
      <c r="J1092" s="59"/>
    </row>
    <row r="1093" spans="1:10">
      <c r="A1093" s="59"/>
      <c r="B1093" s="233"/>
      <c r="C1093" s="233"/>
      <c r="I1093" s="137"/>
      <c r="J1093" s="59"/>
    </row>
    <row r="1094" spans="1:10">
      <c r="A1094" s="59"/>
      <c r="B1094" s="233"/>
      <c r="C1094" s="233"/>
      <c r="I1094" s="137"/>
      <c r="J1094" s="59"/>
    </row>
    <row r="1095" spans="1:10">
      <c r="A1095" s="59"/>
      <c r="B1095" s="233"/>
      <c r="C1095" s="233"/>
      <c r="I1095" s="137"/>
      <c r="J1095" s="59"/>
    </row>
    <row r="1096" spans="1:10">
      <c r="A1096" s="59"/>
      <c r="B1096" s="233"/>
      <c r="C1096" s="233"/>
      <c r="I1096" s="137"/>
      <c r="J1096" s="59"/>
    </row>
    <row r="1097" spans="1:10">
      <c r="A1097" s="59"/>
      <c r="B1097" s="233"/>
      <c r="C1097" s="233"/>
      <c r="I1097" s="137"/>
      <c r="J1097" s="59"/>
    </row>
    <row r="1098" spans="1:10">
      <c r="A1098" s="59"/>
      <c r="B1098" s="233"/>
      <c r="C1098" s="233"/>
      <c r="I1098" s="137"/>
      <c r="J1098" s="59"/>
    </row>
    <row r="1099" spans="1:10">
      <c r="A1099" s="59"/>
      <c r="B1099" s="233"/>
      <c r="C1099" s="233"/>
      <c r="I1099" s="137"/>
      <c r="J1099" s="59"/>
    </row>
    <row r="1100" spans="1:10">
      <c r="A1100" s="59"/>
      <c r="B1100" s="233"/>
      <c r="C1100" s="233"/>
      <c r="I1100" s="137"/>
      <c r="J1100" s="59"/>
    </row>
    <row r="1101" spans="1:10">
      <c r="A1101" s="59"/>
      <c r="B1101" s="233"/>
      <c r="C1101" s="233"/>
      <c r="I1101" s="137"/>
      <c r="J1101" s="59"/>
    </row>
    <row r="1102" spans="1:10">
      <c r="A1102" s="59"/>
      <c r="B1102" s="233"/>
      <c r="C1102" s="233"/>
      <c r="I1102" s="137"/>
      <c r="J1102" s="59"/>
    </row>
    <row r="1103" spans="1:10">
      <c r="A1103" s="59"/>
      <c r="B1103" s="233"/>
      <c r="C1103" s="233"/>
      <c r="I1103" s="137"/>
      <c r="J1103" s="59"/>
    </row>
    <row r="1104" spans="1:10">
      <c r="A1104" s="59"/>
      <c r="B1104" s="233"/>
      <c r="C1104" s="233"/>
      <c r="I1104" s="137"/>
      <c r="J1104" s="59"/>
    </row>
    <row r="1105" spans="1:10">
      <c r="A1105" s="59"/>
      <c r="B1105" s="233"/>
      <c r="C1105" s="233"/>
      <c r="I1105" s="137"/>
      <c r="J1105" s="59"/>
    </row>
    <row r="1106" spans="1:10">
      <c r="A1106" s="59"/>
      <c r="B1106" s="233"/>
      <c r="C1106" s="233"/>
      <c r="I1106" s="137"/>
      <c r="J1106" s="59"/>
    </row>
    <row r="1107" spans="1:10">
      <c r="A1107" s="59"/>
      <c r="B1107" s="233"/>
      <c r="C1107" s="233"/>
      <c r="I1107" s="137"/>
      <c r="J1107" s="59"/>
    </row>
    <row r="1108" spans="1:10">
      <c r="A1108" s="59"/>
      <c r="B1108" s="233"/>
      <c r="C1108" s="233"/>
      <c r="I1108" s="137"/>
      <c r="J1108" s="59"/>
    </row>
    <row r="1109" spans="1:10">
      <c r="A1109" s="59"/>
      <c r="B1109" s="233"/>
      <c r="C1109" s="233"/>
      <c r="I1109" s="137"/>
      <c r="J1109" s="59"/>
    </row>
    <row r="1110" spans="1:10">
      <c r="A1110" s="59"/>
      <c r="B1110" s="233"/>
      <c r="C1110" s="233"/>
      <c r="I1110" s="137"/>
      <c r="J1110" s="59"/>
    </row>
    <row r="1111" spans="1:10">
      <c r="A1111" s="59"/>
      <c r="B1111" s="233"/>
      <c r="C1111" s="233"/>
      <c r="I1111" s="137"/>
      <c r="J1111" s="59"/>
    </row>
    <row r="1112" spans="1:10">
      <c r="A1112" s="59"/>
      <c r="B1112" s="233"/>
      <c r="C1112" s="233"/>
      <c r="I1112" s="137"/>
      <c r="J1112" s="59"/>
    </row>
    <row r="1113" spans="1:10">
      <c r="A1113" s="59"/>
      <c r="B1113" s="233"/>
      <c r="C1113" s="233"/>
      <c r="I1113" s="137"/>
      <c r="J1113" s="59"/>
    </row>
    <row r="1114" spans="1:10">
      <c r="A1114" s="59"/>
      <c r="B1114" s="233"/>
      <c r="C1114" s="233"/>
      <c r="I1114" s="137"/>
      <c r="J1114" s="59"/>
    </row>
    <row r="1115" spans="1:10">
      <c r="A1115" s="59"/>
      <c r="B1115" s="233"/>
      <c r="C1115" s="233"/>
      <c r="I1115" s="137"/>
      <c r="J1115" s="59"/>
    </row>
    <row r="1116" spans="1:10">
      <c r="A1116" s="59"/>
      <c r="B1116" s="233"/>
      <c r="C1116" s="233"/>
      <c r="I1116" s="137"/>
      <c r="J1116" s="59"/>
    </row>
    <row r="1117" spans="1:10">
      <c r="A1117" s="59"/>
      <c r="B1117" s="233"/>
      <c r="C1117" s="233"/>
      <c r="I1117" s="137"/>
      <c r="J1117" s="59"/>
    </row>
    <row r="1118" spans="1:10">
      <c r="A1118" s="59"/>
      <c r="B1118" s="233"/>
      <c r="C1118" s="233"/>
      <c r="I1118" s="137"/>
      <c r="J1118" s="59"/>
    </row>
    <row r="1119" spans="1:10">
      <c r="A1119" s="59"/>
      <c r="B1119" s="233"/>
      <c r="C1119" s="233"/>
      <c r="I1119" s="137"/>
      <c r="J1119" s="59"/>
    </row>
    <row r="1120" spans="1:10">
      <c r="A1120" s="59"/>
      <c r="B1120" s="233"/>
      <c r="C1120" s="233"/>
      <c r="I1120" s="137"/>
      <c r="J1120" s="59"/>
    </row>
    <row r="1121" spans="1:10">
      <c r="A1121" s="59"/>
      <c r="B1121" s="233"/>
      <c r="C1121" s="233"/>
      <c r="I1121" s="137"/>
      <c r="J1121" s="59"/>
    </row>
    <row r="1122" spans="1:10">
      <c r="A1122" s="59"/>
      <c r="B1122" s="233"/>
      <c r="C1122" s="233"/>
      <c r="I1122" s="137"/>
      <c r="J1122" s="59"/>
    </row>
    <row r="1123" spans="1:10">
      <c r="A1123" s="59"/>
      <c r="B1123" s="233"/>
      <c r="C1123" s="233"/>
      <c r="I1123" s="137"/>
      <c r="J1123" s="59"/>
    </row>
    <row r="1124" spans="1:10">
      <c r="A1124" s="59"/>
      <c r="B1124" s="233"/>
      <c r="C1124" s="233"/>
      <c r="I1124" s="137"/>
      <c r="J1124" s="59"/>
    </row>
    <row r="1125" spans="1:10">
      <c r="A1125" s="59"/>
      <c r="B1125" s="233"/>
      <c r="C1125" s="233"/>
      <c r="I1125" s="137"/>
      <c r="J1125" s="59"/>
    </row>
    <row r="1126" spans="1:10">
      <c r="A1126" s="59"/>
      <c r="B1126" s="233"/>
      <c r="C1126" s="233"/>
      <c r="I1126" s="137"/>
      <c r="J1126" s="59"/>
    </row>
    <row r="1127" spans="1:10">
      <c r="A1127" s="59"/>
      <c r="B1127" s="233"/>
      <c r="C1127" s="233"/>
      <c r="I1127" s="137"/>
      <c r="J1127" s="59"/>
    </row>
    <row r="1128" spans="1:10">
      <c r="A1128" s="59"/>
      <c r="B1128" s="233"/>
      <c r="C1128" s="233"/>
      <c r="I1128" s="137"/>
      <c r="J1128" s="59"/>
    </row>
    <row r="1129" spans="1:10">
      <c r="A1129" s="59"/>
      <c r="B1129" s="233"/>
      <c r="C1129" s="233"/>
      <c r="I1129" s="137"/>
      <c r="J1129" s="59"/>
    </row>
    <row r="1130" spans="1:10">
      <c r="A1130" s="59"/>
      <c r="B1130" s="233"/>
      <c r="C1130" s="233"/>
      <c r="I1130" s="137"/>
      <c r="J1130" s="59"/>
    </row>
    <row r="1131" spans="1:10">
      <c r="A1131" s="59"/>
      <c r="B1131" s="233"/>
      <c r="C1131" s="233"/>
      <c r="I1131" s="137"/>
      <c r="J1131" s="59"/>
    </row>
    <row r="1132" spans="1:10">
      <c r="A1132" s="59"/>
      <c r="B1132" s="233"/>
      <c r="C1132" s="233"/>
      <c r="I1132" s="137"/>
      <c r="J1132" s="59"/>
    </row>
    <row r="1133" spans="1:10">
      <c r="A1133" s="59"/>
      <c r="B1133" s="233"/>
      <c r="C1133" s="233"/>
      <c r="I1133" s="137"/>
      <c r="J1133" s="59"/>
    </row>
    <row r="1134" spans="1:10">
      <c r="A1134" s="59"/>
      <c r="B1134" s="233"/>
      <c r="C1134" s="233"/>
      <c r="I1134" s="137"/>
      <c r="J1134" s="59"/>
    </row>
    <row r="1135" spans="1:10">
      <c r="A1135" s="59"/>
      <c r="B1135" s="233"/>
      <c r="C1135" s="233"/>
      <c r="I1135" s="137"/>
      <c r="J1135" s="59"/>
    </row>
    <row r="1136" spans="1:10">
      <c r="A1136" s="59"/>
      <c r="B1136" s="233"/>
      <c r="C1136" s="233"/>
      <c r="I1136" s="137"/>
      <c r="J1136" s="59"/>
    </row>
    <row r="1137" spans="1:10">
      <c r="A1137" s="59"/>
      <c r="B1137" s="233"/>
      <c r="C1137" s="233"/>
      <c r="I1137" s="137"/>
      <c r="J1137" s="59"/>
    </row>
    <row r="1138" spans="1:10">
      <c r="A1138" s="59"/>
      <c r="B1138" s="233"/>
      <c r="C1138" s="233"/>
      <c r="I1138" s="137"/>
      <c r="J1138" s="59"/>
    </row>
    <row r="1139" spans="1:10">
      <c r="A1139" s="59"/>
      <c r="B1139" s="233"/>
      <c r="C1139" s="233"/>
      <c r="I1139" s="137"/>
      <c r="J1139" s="59"/>
    </row>
    <row r="1140" spans="1:10">
      <c r="A1140" s="59"/>
      <c r="B1140" s="233"/>
      <c r="C1140" s="233"/>
      <c r="I1140" s="137"/>
      <c r="J1140" s="59"/>
    </row>
    <row r="1141" spans="1:10">
      <c r="A1141" s="59"/>
      <c r="B1141" s="233"/>
      <c r="C1141" s="233"/>
      <c r="I1141" s="137"/>
      <c r="J1141" s="59"/>
    </row>
    <row r="1142" spans="1:10">
      <c r="A1142" s="59"/>
      <c r="B1142" s="233"/>
      <c r="C1142" s="233"/>
      <c r="I1142" s="137"/>
      <c r="J1142" s="59"/>
    </row>
    <row r="1143" spans="1:10">
      <c r="A1143" s="59"/>
      <c r="B1143" s="233"/>
      <c r="C1143" s="233"/>
      <c r="I1143" s="137"/>
      <c r="J1143" s="59"/>
    </row>
    <row r="1144" spans="1:10">
      <c r="A1144" s="59"/>
      <c r="B1144" s="233"/>
      <c r="C1144" s="233"/>
      <c r="I1144" s="137"/>
      <c r="J1144" s="59"/>
    </row>
    <row r="1145" spans="1:10">
      <c r="A1145" s="59"/>
      <c r="B1145" s="233"/>
      <c r="C1145" s="233"/>
      <c r="I1145" s="137"/>
      <c r="J1145" s="59"/>
    </row>
    <row r="1146" spans="1:10">
      <c r="A1146" s="59"/>
      <c r="B1146" s="233"/>
      <c r="C1146" s="233"/>
      <c r="I1146" s="137"/>
      <c r="J1146" s="59"/>
    </row>
    <row r="1147" spans="1:10">
      <c r="A1147" s="59"/>
      <c r="B1147" s="233"/>
      <c r="C1147" s="233"/>
      <c r="I1147" s="137"/>
      <c r="J1147" s="59"/>
    </row>
    <row r="1148" spans="1:10">
      <c r="A1148" s="59"/>
      <c r="B1148" s="233"/>
      <c r="C1148" s="233"/>
      <c r="I1148" s="137"/>
      <c r="J1148" s="59"/>
    </row>
    <row r="1149" spans="1:10">
      <c r="A1149" s="59"/>
      <c r="B1149" s="233"/>
      <c r="C1149" s="233"/>
      <c r="I1149" s="137"/>
      <c r="J1149" s="59"/>
    </row>
    <row r="1150" spans="1:10">
      <c r="A1150" s="59"/>
      <c r="B1150" s="233"/>
      <c r="C1150" s="233"/>
      <c r="I1150" s="137"/>
      <c r="J1150" s="59"/>
    </row>
    <row r="1151" spans="1:10">
      <c r="A1151" s="59"/>
      <c r="B1151" s="233"/>
      <c r="C1151" s="233"/>
      <c r="I1151" s="137"/>
      <c r="J1151" s="59"/>
    </row>
    <row r="1152" spans="1:10">
      <c r="A1152" s="59"/>
      <c r="B1152" s="233"/>
      <c r="C1152" s="233"/>
      <c r="I1152" s="137"/>
      <c r="J1152" s="59"/>
    </row>
    <row r="1153" spans="1:10">
      <c r="A1153" s="59"/>
      <c r="B1153" s="233"/>
      <c r="C1153" s="233"/>
      <c r="I1153" s="137"/>
      <c r="J1153" s="59"/>
    </row>
    <row r="1154" spans="1:10">
      <c r="A1154" s="59"/>
      <c r="B1154" s="233"/>
      <c r="C1154" s="233"/>
      <c r="I1154" s="137"/>
      <c r="J1154" s="59"/>
    </row>
    <row r="1155" spans="1:10">
      <c r="A1155" s="59"/>
      <c r="B1155" s="233"/>
      <c r="C1155" s="233"/>
      <c r="I1155" s="137"/>
      <c r="J1155" s="59"/>
    </row>
    <row r="1156" spans="1:10">
      <c r="A1156" s="59"/>
      <c r="B1156" s="233"/>
      <c r="C1156" s="233"/>
      <c r="I1156" s="137"/>
      <c r="J1156" s="59"/>
    </row>
    <row r="1157" spans="1:10">
      <c r="A1157" s="59"/>
      <c r="B1157" s="233"/>
      <c r="C1157" s="233"/>
      <c r="I1157" s="137"/>
      <c r="J1157" s="59"/>
    </row>
    <row r="1158" spans="1:10">
      <c r="A1158" s="59"/>
      <c r="B1158" s="233"/>
      <c r="C1158" s="233"/>
      <c r="I1158" s="137"/>
      <c r="J1158" s="59"/>
    </row>
    <row r="1159" spans="1:10">
      <c r="A1159" s="59"/>
      <c r="B1159" s="233"/>
      <c r="C1159" s="233"/>
      <c r="I1159" s="137"/>
      <c r="J1159" s="59"/>
    </row>
    <row r="1160" spans="1:10">
      <c r="A1160" s="59"/>
      <c r="B1160" s="233"/>
      <c r="C1160" s="233"/>
      <c r="I1160" s="137"/>
      <c r="J1160" s="59"/>
    </row>
    <row r="1161" spans="1:10">
      <c r="A1161" s="59"/>
      <c r="B1161" s="233"/>
      <c r="C1161" s="233"/>
      <c r="I1161" s="137"/>
      <c r="J1161" s="59"/>
    </row>
    <row r="1162" spans="1:10">
      <c r="A1162" s="59"/>
      <c r="B1162" s="233"/>
      <c r="C1162" s="233"/>
      <c r="I1162" s="137"/>
      <c r="J1162" s="59"/>
    </row>
    <row r="1163" spans="1:10">
      <c r="A1163" s="59"/>
      <c r="B1163" s="233"/>
      <c r="C1163" s="233"/>
      <c r="I1163" s="137"/>
      <c r="J1163" s="59"/>
    </row>
    <row r="1164" spans="1:10">
      <c r="A1164" s="59"/>
      <c r="B1164" s="233"/>
      <c r="C1164" s="233"/>
      <c r="I1164" s="137"/>
      <c r="J1164" s="59"/>
    </row>
    <row r="1165" spans="1:10">
      <c r="A1165" s="59"/>
      <c r="B1165" s="233"/>
      <c r="C1165" s="233"/>
      <c r="I1165" s="137"/>
      <c r="J1165" s="59"/>
    </row>
    <row r="1166" spans="1:10">
      <c r="A1166" s="59"/>
      <c r="B1166" s="233"/>
      <c r="C1166" s="233"/>
      <c r="I1166" s="137"/>
      <c r="J1166" s="59"/>
    </row>
    <row r="1167" spans="1:10">
      <c r="A1167" s="59"/>
      <c r="B1167" s="233"/>
      <c r="C1167" s="233"/>
      <c r="I1167" s="137"/>
      <c r="J1167" s="59"/>
    </row>
    <row r="1168" spans="1:10">
      <c r="A1168" s="59"/>
      <c r="B1168" s="233"/>
      <c r="C1168" s="233"/>
      <c r="I1168" s="137"/>
      <c r="J1168" s="59"/>
    </row>
    <row r="1169" spans="1:10">
      <c r="A1169" s="59"/>
      <c r="B1169" s="233"/>
      <c r="C1169" s="233"/>
      <c r="I1169" s="137"/>
      <c r="J1169" s="59"/>
    </row>
    <row r="1170" spans="1:10">
      <c r="A1170" s="59"/>
      <c r="B1170" s="233"/>
      <c r="C1170" s="233"/>
      <c r="I1170" s="137"/>
      <c r="J1170" s="59"/>
    </row>
    <row r="1171" spans="1:10">
      <c r="A1171" s="59"/>
      <c r="B1171" s="233"/>
      <c r="C1171" s="233"/>
      <c r="I1171" s="137"/>
      <c r="J1171" s="59"/>
    </row>
    <row r="1172" spans="1:10">
      <c r="A1172" s="59"/>
      <c r="B1172" s="233"/>
      <c r="C1172" s="233"/>
      <c r="I1172" s="137"/>
      <c r="J1172" s="59"/>
    </row>
    <row r="1173" spans="1:10">
      <c r="A1173" s="59"/>
      <c r="B1173" s="233"/>
      <c r="C1173" s="233"/>
      <c r="I1173" s="137"/>
      <c r="J1173" s="59"/>
    </row>
    <row r="1174" spans="1:10">
      <c r="A1174" s="59"/>
      <c r="B1174" s="233"/>
      <c r="C1174" s="233"/>
      <c r="I1174" s="137"/>
      <c r="J1174" s="59"/>
    </row>
    <row r="1175" spans="1:10">
      <c r="A1175" s="59"/>
      <c r="B1175" s="233"/>
      <c r="C1175" s="233"/>
      <c r="I1175" s="137"/>
      <c r="J1175" s="59"/>
    </row>
    <row r="1176" spans="1:10">
      <c r="A1176" s="59"/>
      <c r="B1176" s="233"/>
      <c r="C1176" s="233"/>
      <c r="I1176" s="137"/>
      <c r="J1176" s="59"/>
    </row>
    <row r="1177" spans="1:10">
      <c r="A1177" s="59"/>
      <c r="B1177" s="233"/>
      <c r="C1177" s="233"/>
      <c r="I1177" s="137"/>
      <c r="J1177" s="59"/>
    </row>
    <row r="1178" spans="1:10">
      <c r="A1178" s="59"/>
      <c r="B1178" s="233"/>
      <c r="C1178" s="233"/>
      <c r="I1178" s="137"/>
      <c r="J1178" s="59"/>
    </row>
    <row r="1179" spans="1:10">
      <c r="A1179" s="59"/>
      <c r="B1179" s="233"/>
      <c r="C1179" s="233"/>
      <c r="I1179" s="137"/>
      <c r="J1179" s="59"/>
    </row>
    <row r="1180" spans="1:10">
      <c r="A1180" s="59"/>
      <c r="B1180" s="233"/>
      <c r="C1180" s="233"/>
      <c r="I1180" s="137"/>
      <c r="J1180" s="59"/>
    </row>
    <row r="1181" spans="1:10">
      <c r="A1181" s="59"/>
      <c r="B1181" s="233"/>
      <c r="C1181" s="233"/>
      <c r="I1181" s="137"/>
      <c r="J1181" s="59"/>
    </row>
    <row r="1182" spans="1:10">
      <c r="A1182" s="59"/>
      <c r="B1182" s="233"/>
      <c r="C1182" s="233"/>
      <c r="I1182" s="137"/>
      <c r="J1182" s="59"/>
    </row>
    <row r="1183" spans="1:10">
      <c r="A1183" s="59"/>
      <c r="B1183" s="233"/>
      <c r="C1183" s="233"/>
      <c r="I1183" s="137"/>
      <c r="J1183" s="59"/>
    </row>
    <row r="1184" spans="1:10">
      <c r="A1184" s="59"/>
      <c r="B1184" s="233"/>
      <c r="C1184" s="233"/>
      <c r="I1184" s="137"/>
      <c r="J1184" s="59"/>
    </row>
    <row r="1185" spans="1:10">
      <c r="A1185" s="59"/>
      <c r="B1185" s="233"/>
      <c r="C1185" s="233"/>
      <c r="I1185" s="137"/>
      <c r="J1185" s="59"/>
    </row>
    <row r="1186" spans="1:10">
      <c r="A1186" s="59"/>
      <c r="B1186" s="233"/>
      <c r="C1186" s="233"/>
      <c r="I1186" s="137"/>
      <c r="J1186" s="59"/>
    </row>
    <row r="1187" spans="1:10">
      <c r="A1187" s="59"/>
      <c r="B1187" s="233"/>
      <c r="C1187" s="233"/>
      <c r="I1187" s="137"/>
      <c r="J1187" s="59"/>
    </row>
    <row r="1188" spans="1:10">
      <c r="A1188" s="59"/>
      <c r="B1188" s="233"/>
      <c r="C1188" s="233"/>
      <c r="I1188" s="137"/>
      <c r="J1188" s="59"/>
    </row>
    <row r="1189" spans="1:10">
      <c r="A1189" s="59"/>
      <c r="B1189" s="233"/>
      <c r="C1189" s="233"/>
      <c r="I1189" s="137"/>
      <c r="J1189" s="59"/>
    </row>
    <row r="1190" spans="1:10">
      <c r="A1190" s="59"/>
      <c r="B1190" s="233"/>
      <c r="C1190" s="233"/>
      <c r="I1190" s="137"/>
      <c r="J1190" s="59"/>
    </row>
    <row r="1191" spans="1:10">
      <c r="A1191" s="59"/>
      <c r="B1191" s="233"/>
      <c r="C1191" s="233"/>
      <c r="I1191" s="137"/>
      <c r="J1191" s="59"/>
    </row>
    <row r="1192" spans="1:10">
      <c r="A1192" s="59"/>
      <c r="B1192" s="233"/>
      <c r="C1192" s="233"/>
      <c r="I1192" s="137"/>
      <c r="J1192" s="59"/>
    </row>
    <row r="1193" spans="1:10">
      <c r="A1193" s="59"/>
      <c r="B1193" s="233"/>
      <c r="C1193" s="233"/>
      <c r="I1193" s="137"/>
      <c r="J1193" s="59"/>
    </row>
    <row r="1194" spans="1:10">
      <c r="A1194" s="59"/>
      <c r="B1194" s="233"/>
      <c r="C1194" s="233"/>
      <c r="I1194" s="137"/>
      <c r="J1194" s="59"/>
    </row>
    <row r="1195" spans="1:10">
      <c r="A1195" s="59"/>
      <c r="B1195" s="233"/>
      <c r="C1195" s="233"/>
      <c r="I1195" s="137"/>
      <c r="J1195" s="59"/>
    </row>
    <row r="1196" spans="1:10">
      <c r="A1196" s="59"/>
      <c r="B1196" s="233"/>
      <c r="C1196" s="233"/>
      <c r="I1196" s="137"/>
      <c r="J1196" s="59"/>
    </row>
    <row r="1197" spans="1:10">
      <c r="A1197" s="59"/>
      <c r="B1197" s="233"/>
      <c r="C1197" s="233"/>
      <c r="I1197" s="137"/>
      <c r="J1197" s="59"/>
    </row>
    <row r="1198" spans="1:10">
      <c r="A1198" s="59"/>
      <c r="B1198" s="233"/>
      <c r="C1198" s="233"/>
      <c r="I1198" s="137"/>
      <c r="J1198" s="59"/>
    </row>
    <row r="1199" spans="1:10">
      <c r="A1199" s="59"/>
      <c r="B1199" s="233"/>
      <c r="C1199" s="233"/>
      <c r="I1199" s="137"/>
      <c r="J1199" s="59"/>
    </row>
    <row r="1200" spans="1:10">
      <c r="A1200" s="59"/>
      <c r="B1200" s="233"/>
      <c r="C1200" s="233"/>
      <c r="I1200" s="137"/>
      <c r="J1200" s="59"/>
    </row>
    <row r="1201" spans="1:10">
      <c r="A1201" s="59"/>
      <c r="B1201" s="233"/>
      <c r="C1201" s="233"/>
      <c r="I1201" s="137"/>
      <c r="J1201" s="59"/>
    </row>
    <row r="1202" spans="1:10">
      <c r="A1202" s="59"/>
      <c r="B1202" s="233"/>
      <c r="C1202" s="233"/>
      <c r="I1202" s="137"/>
      <c r="J1202" s="59"/>
    </row>
    <row r="1203" spans="1:10">
      <c r="A1203" s="59"/>
      <c r="B1203" s="233"/>
      <c r="C1203" s="233"/>
      <c r="I1203" s="137"/>
      <c r="J1203" s="59"/>
    </row>
    <row r="1204" spans="1:10">
      <c r="A1204" s="59"/>
      <c r="B1204" s="233"/>
      <c r="C1204" s="233"/>
      <c r="I1204" s="137"/>
      <c r="J1204" s="59"/>
    </row>
    <row r="1205" spans="1:10">
      <c r="A1205" s="59"/>
      <c r="B1205" s="233"/>
      <c r="C1205" s="233"/>
      <c r="I1205" s="137"/>
      <c r="J1205" s="59"/>
    </row>
    <row r="1206" spans="1:10">
      <c r="A1206" s="59"/>
      <c r="B1206" s="233"/>
      <c r="C1206" s="233"/>
      <c r="I1206" s="137"/>
      <c r="J1206" s="59"/>
    </row>
    <row r="1207" spans="1:10">
      <c r="A1207" s="59"/>
      <c r="B1207" s="233"/>
      <c r="C1207" s="233"/>
      <c r="I1207" s="137"/>
      <c r="J1207" s="59"/>
    </row>
    <row r="1208" spans="1:10">
      <c r="A1208" s="59"/>
      <c r="B1208" s="233"/>
      <c r="C1208" s="233"/>
      <c r="I1208" s="137"/>
      <c r="J1208" s="59"/>
    </row>
    <row r="1209" spans="1:10">
      <c r="A1209" s="59"/>
      <c r="B1209" s="233"/>
      <c r="C1209" s="233"/>
      <c r="I1209" s="137"/>
      <c r="J1209" s="59"/>
    </row>
    <row r="1210" spans="1:10">
      <c r="A1210" s="59"/>
      <c r="B1210" s="233"/>
      <c r="C1210" s="233"/>
      <c r="I1210" s="137"/>
      <c r="J1210" s="59"/>
    </row>
    <row r="1211" spans="1:10">
      <c r="A1211" s="59"/>
      <c r="B1211" s="233"/>
      <c r="C1211" s="233"/>
      <c r="I1211" s="137"/>
      <c r="J1211" s="59"/>
    </row>
    <row r="1212" spans="1:10">
      <c r="A1212" s="59"/>
      <c r="B1212" s="233"/>
      <c r="C1212" s="233"/>
      <c r="I1212" s="137"/>
      <c r="J1212" s="59"/>
    </row>
    <row r="1213" spans="1:10">
      <c r="A1213" s="59"/>
      <c r="B1213" s="233"/>
      <c r="C1213" s="233"/>
      <c r="I1213" s="137"/>
      <c r="J1213" s="59"/>
    </row>
    <row r="1214" spans="1:10">
      <c r="A1214" s="59"/>
      <c r="B1214" s="233"/>
      <c r="C1214" s="233"/>
      <c r="I1214" s="137"/>
      <c r="J1214" s="59"/>
    </row>
    <row r="1215" spans="1:10">
      <c r="A1215" s="59"/>
      <c r="B1215" s="233"/>
      <c r="C1215" s="233"/>
      <c r="I1215" s="137"/>
      <c r="J1215" s="59"/>
    </row>
    <row r="1216" spans="1:10">
      <c r="A1216" s="59"/>
      <c r="B1216" s="233"/>
      <c r="C1216" s="233"/>
      <c r="I1216" s="137"/>
      <c r="J1216" s="59"/>
    </row>
    <row r="1217" spans="1:10">
      <c r="A1217" s="59"/>
      <c r="B1217" s="233"/>
      <c r="C1217" s="233"/>
      <c r="I1217" s="137"/>
      <c r="J1217" s="59"/>
    </row>
    <row r="1218" spans="1:10">
      <c r="A1218" s="59"/>
      <c r="B1218" s="233"/>
      <c r="C1218" s="233"/>
      <c r="I1218" s="137"/>
      <c r="J1218" s="59"/>
    </row>
    <row r="1219" spans="1:10">
      <c r="A1219" s="59"/>
      <c r="B1219" s="233"/>
      <c r="C1219" s="233"/>
      <c r="I1219" s="137"/>
      <c r="J1219" s="59"/>
    </row>
    <row r="1220" spans="1:10">
      <c r="A1220" s="59"/>
      <c r="B1220" s="233"/>
      <c r="C1220" s="233"/>
      <c r="I1220" s="137"/>
      <c r="J1220" s="59"/>
    </row>
    <row r="1221" spans="1:10">
      <c r="A1221" s="59"/>
      <c r="B1221" s="233"/>
      <c r="C1221" s="233"/>
      <c r="I1221" s="137"/>
      <c r="J1221" s="59"/>
    </row>
    <row r="1222" spans="1:10">
      <c r="A1222" s="59"/>
      <c r="B1222" s="233"/>
      <c r="C1222" s="233"/>
      <c r="I1222" s="137"/>
      <c r="J1222" s="59"/>
    </row>
    <row r="1223" spans="1:10">
      <c r="A1223" s="59"/>
      <c r="B1223" s="233"/>
      <c r="C1223" s="233"/>
      <c r="I1223" s="137"/>
      <c r="J1223" s="59"/>
    </row>
    <row r="1224" spans="1:10">
      <c r="A1224" s="59"/>
      <c r="B1224" s="233"/>
      <c r="C1224" s="233"/>
      <c r="I1224" s="137"/>
      <c r="J1224" s="59"/>
    </row>
    <row r="1225" spans="1:10">
      <c r="A1225" s="59"/>
      <c r="B1225" s="233"/>
      <c r="C1225" s="233"/>
      <c r="I1225" s="137"/>
      <c r="J1225" s="59"/>
    </row>
    <row r="1226" spans="1:10">
      <c r="A1226" s="59"/>
      <c r="B1226" s="233"/>
      <c r="C1226" s="233"/>
      <c r="I1226" s="137"/>
      <c r="J1226" s="59"/>
    </row>
    <row r="1227" spans="1:10">
      <c r="A1227" s="59"/>
      <c r="B1227" s="233"/>
      <c r="C1227" s="233"/>
      <c r="I1227" s="137"/>
      <c r="J1227" s="59"/>
    </row>
    <row r="1228" spans="1:10">
      <c r="A1228" s="59"/>
      <c r="B1228" s="233"/>
      <c r="C1228" s="233"/>
      <c r="I1228" s="137"/>
      <c r="J1228" s="59"/>
    </row>
    <row r="1229" spans="1:10">
      <c r="A1229" s="59"/>
      <c r="B1229" s="233"/>
      <c r="C1229" s="233"/>
      <c r="I1229" s="137"/>
      <c r="J1229" s="59"/>
    </row>
    <row r="1230" spans="1:10">
      <c r="A1230" s="59"/>
      <c r="B1230" s="233"/>
      <c r="C1230" s="233"/>
      <c r="I1230" s="137"/>
      <c r="J1230" s="59"/>
    </row>
    <row r="1231" spans="1:10">
      <c r="A1231" s="59"/>
      <c r="B1231" s="233"/>
      <c r="C1231" s="233"/>
      <c r="I1231" s="137"/>
      <c r="J1231" s="59"/>
    </row>
    <row r="1232" spans="1:10">
      <c r="A1232" s="59"/>
      <c r="B1232" s="233"/>
      <c r="C1232" s="233"/>
      <c r="I1232" s="137"/>
      <c r="J1232" s="59"/>
    </row>
    <row r="1233" spans="1:10">
      <c r="A1233" s="59"/>
      <c r="B1233" s="233"/>
      <c r="C1233" s="233"/>
      <c r="I1233" s="137"/>
      <c r="J1233" s="59"/>
    </row>
    <row r="1234" spans="1:10">
      <c r="A1234" s="59"/>
      <c r="B1234" s="233"/>
      <c r="C1234" s="233"/>
      <c r="I1234" s="137"/>
      <c r="J1234" s="59"/>
    </row>
    <row r="1235" spans="1:10">
      <c r="A1235" s="59"/>
      <c r="B1235" s="233"/>
      <c r="C1235" s="233"/>
      <c r="I1235" s="137"/>
      <c r="J1235" s="59"/>
    </row>
    <row r="1236" spans="1:10">
      <c r="A1236" s="59"/>
      <c r="B1236" s="233"/>
      <c r="C1236" s="233"/>
      <c r="I1236" s="137"/>
      <c r="J1236" s="59"/>
    </row>
    <row r="1237" spans="1:10">
      <c r="A1237" s="59"/>
      <c r="B1237" s="233"/>
      <c r="C1237" s="233"/>
      <c r="I1237" s="137"/>
      <c r="J1237" s="59"/>
    </row>
    <row r="1238" spans="1:10">
      <c r="A1238" s="59"/>
      <c r="B1238" s="233"/>
      <c r="C1238" s="233"/>
      <c r="I1238" s="137"/>
      <c r="J1238" s="59"/>
    </row>
    <row r="1239" spans="1:10">
      <c r="A1239" s="59"/>
      <c r="B1239" s="233"/>
      <c r="C1239" s="233"/>
      <c r="I1239" s="137"/>
      <c r="J1239" s="59"/>
    </row>
    <row r="1240" spans="1:10">
      <c r="A1240" s="59"/>
      <c r="B1240" s="233"/>
      <c r="C1240" s="233"/>
      <c r="I1240" s="137"/>
      <c r="J1240" s="59"/>
    </row>
    <row r="1241" spans="1:10">
      <c r="A1241" s="59"/>
      <c r="B1241" s="233"/>
      <c r="C1241" s="233"/>
      <c r="I1241" s="137"/>
      <c r="J1241" s="59"/>
    </row>
    <row r="1242" spans="1:10">
      <c r="A1242" s="59"/>
      <c r="B1242" s="233"/>
      <c r="C1242" s="233"/>
      <c r="I1242" s="137"/>
      <c r="J1242" s="59"/>
    </row>
    <row r="1243" spans="1:10">
      <c r="A1243" s="59"/>
      <c r="B1243" s="233"/>
      <c r="C1243" s="233"/>
      <c r="I1243" s="137"/>
      <c r="J1243" s="59"/>
    </row>
    <row r="1244" spans="1:10">
      <c r="A1244" s="59"/>
      <c r="B1244" s="233"/>
      <c r="C1244" s="233"/>
      <c r="I1244" s="137"/>
      <c r="J1244" s="59"/>
    </row>
    <row r="1245" spans="1:10">
      <c r="A1245" s="59"/>
      <c r="B1245" s="233"/>
      <c r="C1245" s="233"/>
      <c r="I1245" s="137"/>
      <c r="J1245" s="59"/>
    </row>
    <row r="1246" spans="1:10">
      <c r="A1246" s="59"/>
      <c r="B1246" s="233"/>
      <c r="C1246" s="233"/>
      <c r="I1246" s="137"/>
      <c r="J1246" s="59"/>
    </row>
    <row r="1247" spans="1:10">
      <c r="A1247" s="59"/>
      <c r="B1247" s="233"/>
      <c r="C1247" s="233"/>
      <c r="I1247" s="137"/>
      <c r="J1247" s="59"/>
    </row>
    <row r="1248" spans="1:10">
      <c r="A1248" s="59"/>
      <c r="B1248" s="233"/>
      <c r="C1248" s="233"/>
      <c r="I1248" s="137"/>
      <c r="J1248" s="59"/>
    </row>
    <row r="1249" spans="1:10">
      <c r="A1249" s="59"/>
      <c r="B1249" s="233"/>
      <c r="C1249" s="233"/>
      <c r="I1249" s="137"/>
      <c r="J1249" s="59"/>
    </row>
    <row r="1250" spans="1:10">
      <c r="A1250" s="59"/>
      <c r="B1250" s="233"/>
      <c r="C1250" s="233"/>
      <c r="I1250" s="137"/>
      <c r="J1250" s="59"/>
    </row>
    <row r="1251" spans="1:10">
      <c r="A1251" s="59"/>
      <c r="B1251" s="233"/>
      <c r="C1251" s="233"/>
      <c r="I1251" s="137"/>
      <c r="J1251" s="59"/>
    </row>
    <row r="1252" spans="1:10">
      <c r="A1252" s="59"/>
      <c r="B1252" s="233"/>
      <c r="C1252" s="233"/>
      <c r="I1252" s="137"/>
      <c r="J1252" s="59"/>
    </row>
    <row r="1253" spans="1:10">
      <c r="A1253" s="59"/>
      <c r="B1253" s="233"/>
      <c r="C1253" s="233"/>
      <c r="I1253" s="137"/>
      <c r="J1253" s="59"/>
    </row>
    <row r="1254" spans="1:10">
      <c r="A1254" s="59"/>
      <c r="B1254" s="233"/>
      <c r="C1254" s="233"/>
      <c r="I1254" s="137"/>
      <c r="J1254" s="59"/>
    </row>
    <row r="1255" spans="1:10">
      <c r="A1255" s="59"/>
      <c r="B1255" s="233"/>
      <c r="C1255" s="233"/>
      <c r="I1255" s="137"/>
      <c r="J1255" s="59"/>
    </row>
    <row r="1256" spans="1:10">
      <c r="A1256" s="59"/>
      <c r="B1256" s="233"/>
      <c r="C1256" s="233"/>
      <c r="I1256" s="137"/>
      <c r="J1256" s="59"/>
    </row>
    <row r="1257" spans="1:10">
      <c r="A1257" s="59"/>
      <c r="B1257" s="233"/>
      <c r="C1257" s="233"/>
      <c r="I1257" s="137"/>
      <c r="J1257" s="59"/>
    </row>
    <row r="1258" spans="1:10">
      <c r="A1258" s="59"/>
      <c r="B1258" s="233"/>
      <c r="C1258" s="233"/>
      <c r="I1258" s="137"/>
      <c r="J1258" s="59"/>
    </row>
    <row r="1259" spans="1:10">
      <c r="A1259" s="59"/>
      <c r="B1259" s="233"/>
      <c r="C1259" s="233"/>
      <c r="I1259" s="137"/>
      <c r="J1259" s="59"/>
    </row>
    <row r="1260" spans="1:10">
      <c r="A1260" s="59"/>
      <c r="B1260" s="233"/>
      <c r="C1260" s="233"/>
      <c r="I1260" s="137"/>
      <c r="J1260" s="59"/>
    </row>
    <row r="1261" spans="1:10">
      <c r="A1261" s="59"/>
      <c r="B1261" s="233"/>
      <c r="C1261" s="233"/>
      <c r="I1261" s="137"/>
      <c r="J1261" s="59"/>
    </row>
    <row r="1262" spans="1:10">
      <c r="A1262" s="59"/>
      <c r="B1262" s="233"/>
      <c r="C1262" s="233"/>
      <c r="I1262" s="137"/>
      <c r="J1262" s="59"/>
    </row>
    <row r="1263" spans="1:10">
      <c r="A1263" s="59"/>
      <c r="B1263" s="233"/>
      <c r="C1263" s="233"/>
      <c r="I1263" s="137"/>
      <c r="J1263" s="59"/>
    </row>
    <row r="1264" spans="1:10">
      <c r="A1264" s="59"/>
      <c r="B1264" s="233"/>
      <c r="C1264" s="233"/>
      <c r="I1264" s="137"/>
      <c r="J1264" s="59"/>
    </row>
    <row r="1265" spans="1:10">
      <c r="A1265" s="59"/>
      <c r="B1265" s="233"/>
      <c r="C1265" s="233"/>
      <c r="I1265" s="137"/>
      <c r="J1265" s="59"/>
    </row>
    <row r="1266" spans="1:10">
      <c r="A1266" s="59"/>
      <c r="B1266" s="233"/>
      <c r="C1266" s="233"/>
      <c r="I1266" s="137"/>
      <c r="J1266" s="59"/>
    </row>
    <row r="1267" spans="1:10">
      <c r="A1267" s="59"/>
      <c r="B1267" s="233"/>
      <c r="C1267" s="233"/>
      <c r="I1267" s="137"/>
      <c r="J1267" s="59"/>
    </row>
    <row r="1268" spans="1:10">
      <c r="A1268" s="59"/>
      <c r="B1268" s="233"/>
      <c r="C1268" s="233"/>
      <c r="I1268" s="137"/>
      <c r="J1268" s="59"/>
    </row>
    <row r="1269" spans="1:10">
      <c r="A1269" s="59"/>
      <c r="B1269" s="233"/>
      <c r="C1269" s="233"/>
      <c r="I1269" s="137"/>
      <c r="J1269" s="59"/>
    </row>
    <row r="1270" spans="1:10">
      <c r="A1270" s="59"/>
      <c r="B1270" s="233"/>
      <c r="C1270" s="233"/>
      <c r="I1270" s="137"/>
      <c r="J1270" s="59"/>
    </row>
    <row r="1271" spans="1:10">
      <c r="A1271" s="59"/>
      <c r="B1271" s="233"/>
      <c r="C1271" s="233"/>
      <c r="I1271" s="137"/>
      <c r="J1271" s="59"/>
    </row>
    <row r="1272" spans="1:10">
      <c r="A1272" s="59"/>
      <c r="B1272" s="233"/>
      <c r="C1272" s="233"/>
      <c r="I1272" s="137"/>
      <c r="J1272" s="59"/>
    </row>
    <row r="1273" spans="1:10">
      <c r="A1273" s="59"/>
      <c r="B1273" s="233"/>
      <c r="C1273" s="233"/>
      <c r="I1273" s="137"/>
      <c r="J1273" s="59"/>
    </row>
    <row r="1274" spans="1:10">
      <c r="A1274" s="59"/>
      <c r="B1274" s="233"/>
      <c r="C1274" s="233"/>
      <c r="I1274" s="137"/>
      <c r="J1274" s="59"/>
    </row>
    <row r="1275" spans="1:10">
      <c r="A1275" s="59"/>
      <c r="B1275" s="233"/>
      <c r="C1275" s="233"/>
      <c r="I1275" s="137"/>
      <c r="J1275" s="59"/>
    </row>
    <row r="1276" spans="1:10">
      <c r="A1276" s="59"/>
      <c r="B1276" s="233"/>
      <c r="C1276" s="233"/>
      <c r="I1276" s="137"/>
      <c r="J1276" s="59"/>
    </row>
    <row r="1277" spans="1:10">
      <c r="A1277" s="59"/>
      <c r="B1277" s="233"/>
      <c r="C1277" s="233"/>
      <c r="I1277" s="137"/>
      <c r="J1277" s="59"/>
    </row>
    <row r="1278" spans="1:10">
      <c r="A1278" s="59"/>
      <c r="B1278" s="233"/>
      <c r="C1278" s="233"/>
      <c r="I1278" s="137"/>
      <c r="J1278" s="59"/>
    </row>
    <row r="1279" spans="1:10">
      <c r="A1279" s="59"/>
      <c r="B1279" s="233"/>
      <c r="C1279" s="233"/>
      <c r="I1279" s="137"/>
      <c r="J1279" s="59"/>
    </row>
    <row r="1280" spans="1:10">
      <c r="A1280" s="59"/>
      <c r="B1280" s="233"/>
      <c r="C1280" s="233"/>
      <c r="I1280" s="137"/>
      <c r="J1280" s="59"/>
    </row>
    <row r="1281" spans="1:10">
      <c r="A1281" s="59"/>
      <c r="B1281" s="233"/>
      <c r="C1281" s="233"/>
      <c r="I1281" s="137"/>
      <c r="J1281" s="59"/>
    </row>
    <row r="1282" spans="1:10">
      <c r="A1282" s="59"/>
      <c r="B1282" s="233"/>
      <c r="C1282" s="233"/>
      <c r="I1282" s="137"/>
      <c r="J1282" s="59"/>
    </row>
    <row r="1283" spans="1:10">
      <c r="A1283" s="59"/>
      <c r="B1283" s="233"/>
      <c r="C1283" s="233"/>
      <c r="I1283" s="137"/>
      <c r="J1283" s="59"/>
    </row>
    <row r="1284" spans="1:10">
      <c r="A1284" s="59"/>
      <c r="B1284" s="233"/>
      <c r="C1284" s="233"/>
      <c r="I1284" s="137"/>
      <c r="J1284" s="59"/>
    </row>
    <row r="1285" spans="1:10">
      <c r="A1285" s="59"/>
      <c r="B1285" s="233"/>
      <c r="C1285" s="233"/>
      <c r="I1285" s="137"/>
      <c r="J1285" s="59"/>
    </row>
    <row r="1286" spans="1:10">
      <c r="A1286" s="59"/>
      <c r="B1286" s="233"/>
      <c r="C1286" s="233"/>
      <c r="I1286" s="137"/>
      <c r="J1286" s="59"/>
    </row>
    <row r="1287" spans="1:10">
      <c r="A1287" s="59"/>
      <c r="B1287" s="233"/>
      <c r="C1287" s="233"/>
      <c r="I1287" s="137"/>
      <c r="J1287" s="59"/>
    </row>
    <row r="1288" spans="1:10">
      <c r="A1288" s="59"/>
      <c r="B1288" s="233"/>
      <c r="C1288" s="233"/>
      <c r="I1288" s="137"/>
      <c r="J1288" s="59"/>
    </row>
    <row r="1289" spans="1:10">
      <c r="A1289" s="59"/>
      <c r="B1289" s="233"/>
      <c r="C1289" s="233"/>
      <c r="I1289" s="137"/>
      <c r="J1289" s="59"/>
    </row>
    <row r="1290" spans="1:10">
      <c r="A1290" s="59"/>
      <c r="B1290" s="233"/>
      <c r="C1290" s="233"/>
      <c r="I1290" s="137"/>
      <c r="J1290" s="59"/>
    </row>
    <row r="1291" spans="1:10">
      <c r="A1291" s="59"/>
      <c r="B1291" s="233"/>
      <c r="C1291" s="233"/>
      <c r="I1291" s="137"/>
      <c r="J1291" s="59"/>
    </row>
    <row r="1292" spans="1:10">
      <c r="A1292" s="59"/>
      <c r="B1292" s="233"/>
      <c r="C1292" s="233"/>
      <c r="I1292" s="137"/>
      <c r="J1292" s="59"/>
    </row>
    <row r="1293" spans="1:10">
      <c r="A1293" s="59"/>
      <c r="B1293" s="233"/>
      <c r="C1293" s="233"/>
      <c r="I1293" s="137"/>
      <c r="J1293" s="59"/>
    </row>
    <row r="1294" spans="1:10">
      <c r="A1294" s="59"/>
      <c r="B1294" s="233"/>
      <c r="C1294" s="233"/>
      <c r="I1294" s="137"/>
      <c r="J1294" s="59"/>
    </row>
    <row r="1295" spans="1:10">
      <c r="A1295" s="59"/>
      <c r="B1295" s="233"/>
      <c r="C1295" s="233"/>
      <c r="I1295" s="137"/>
      <c r="J1295" s="59"/>
    </row>
    <row r="1296" spans="1:10">
      <c r="A1296" s="59"/>
      <c r="B1296" s="233"/>
      <c r="C1296" s="233"/>
      <c r="I1296" s="137"/>
      <c r="J1296" s="59"/>
    </row>
    <row r="1297" spans="1:10">
      <c r="A1297" s="59"/>
      <c r="B1297" s="233"/>
      <c r="C1297" s="233"/>
      <c r="I1297" s="137"/>
      <c r="J1297" s="59"/>
    </row>
    <row r="1298" spans="1:10">
      <c r="A1298" s="59"/>
      <c r="B1298" s="233"/>
      <c r="C1298" s="233"/>
      <c r="I1298" s="137"/>
      <c r="J1298" s="59"/>
    </row>
    <row r="1299" spans="1:10">
      <c r="A1299" s="59"/>
      <c r="B1299" s="233"/>
      <c r="C1299" s="233"/>
      <c r="I1299" s="137"/>
      <c r="J1299" s="59"/>
    </row>
  </sheetData>
  <sheetProtection algorithmName="SHA-512" hashValue="N2dHHLnyDYjzsDTg0Y9D/YCAXcqiAq5kIknPXDQ3KSJxibGu6LDr5F83bVA0+9UXZGXf1eQ4KGTg57s1ZoMpmg==" saltValue="9hDy2nRBSrYM6Vd+RhSbtA==" spinCount="100000" sheet="1" objects="1" scenarios="1"/>
  <mergeCells count="18">
    <mergeCell ref="D649:F649"/>
    <mergeCell ref="B236:F236"/>
    <mergeCell ref="D641:F641"/>
    <mergeCell ref="D643:F643"/>
    <mergeCell ref="D640:F640"/>
    <mergeCell ref="D646:F646"/>
    <mergeCell ref="D647:F647"/>
    <mergeCell ref="A1:F1"/>
    <mergeCell ref="A2:F2"/>
    <mergeCell ref="B4:F4"/>
    <mergeCell ref="A5:F5"/>
    <mergeCell ref="B540:F540"/>
    <mergeCell ref="B509:F509"/>
    <mergeCell ref="B214:F214"/>
    <mergeCell ref="A6:A7"/>
    <mergeCell ref="C6:C7"/>
    <mergeCell ref="B8:F8"/>
    <mergeCell ref="B6:B7"/>
  </mergeCells>
  <phoneticPr fontId="0" type="noConversion"/>
  <pageMargins left="0.78740157480314965" right="0.19685039370078741" top="0.31496062992125984" bottom="0.19685039370078741" header="0" footer="0.19685039370078741"/>
  <pageSetup paperSize="9" orientation="portrait" r:id="rId1"/>
  <headerFooter scaleWithDoc="0" alignWithMargins="0">
    <oddFooter>&amp;Rстрана &amp;"Arial,Bold"&amp;P&amp;"Arial,Regular" од &amp;N</oddFooter>
  </headerFooter>
  <rowBreaks count="3" manualBreakCount="3">
    <brk id="62" max="5" man="1"/>
    <brk id="182" max="5" man="1"/>
    <brk id="539" max="5" man="1"/>
  </rowBreaks>
</worksheet>
</file>

<file path=xl/worksheets/sheet2.xml><?xml version="1.0" encoding="utf-8"?>
<worksheet xmlns="http://schemas.openxmlformats.org/spreadsheetml/2006/main" xmlns:r="http://schemas.openxmlformats.org/officeDocument/2006/relationships">
  <dimension ref="A1:K96"/>
  <sheetViews>
    <sheetView showZeros="0" showWhiteSpace="0" view="pageBreakPreview" zoomScaleNormal="100" zoomScaleSheetLayoutView="100" workbookViewId="0">
      <selection activeCell="B8" sqref="B8:F8"/>
    </sheetView>
  </sheetViews>
  <sheetFormatPr defaultRowHeight="15"/>
  <cols>
    <col min="1" max="1" width="8.140625" style="564" customWidth="1"/>
    <col min="2" max="2" width="49.28515625" style="565" customWidth="1"/>
    <col min="3" max="3" width="5.85546875" style="566" customWidth="1"/>
    <col min="4" max="4" width="5.42578125" style="567" customWidth="1"/>
    <col min="5" max="5" width="12.85546875" style="568" customWidth="1"/>
    <col min="6" max="6" width="12.28515625" style="569" customWidth="1"/>
    <col min="7" max="7" width="9.42578125" style="346" customWidth="1"/>
    <col min="8" max="8" width="11.28515625" style="347" hidden="1" customWidth="1"/>
    <col min="9" max="9" width="9.140625" style="346"/>
    <col min="10" max="10" width="14" style="346" customWidth="1"/>
    <col min="11" max="12" width="9.140625" style="346"/>
    <col min="13" max="13" width="11.42578125" style="346" bestFit="1" customWidth="1"/>
    <col min="14" max="256" width="9.140625" style="346"/>
    <col min="257" max="257" width="16.140625" style="346" customWidth="1"/>
    <col min="258" max="258" width="50.42578125" style="346" customWidth="1"/>
    <col min="259" max="259" width="6.85546875" style="346" customWidth="1"/>
    <col min="260" max="260" width="8" style="346" customWidth="1"/>
    <col min="261" max="261" width="12" style="346" customWidth="1"/>
    <col min="262" max="262" width="15.28515625" style="346" customWidth="1"/>
    <col min="263" max="263" width="9.42578125" style="346" customWidth="1"/>
    <col min="264" max="264" width="0" style="346" hidden="1" customWidth="1"/>
    <col min="265" max="265" width="9.140625" style="346"/>
    <col min="266" max="266" width="14" style="346" customWidth="1"/>
    <col min="267" max="268" width="9.140625" style="346"/>
    <col min="269" max="269" width="11.42578125" style="346" bestFit="1" customWidth="1"/>
    <col min="270" max="512" width="9.140625" style="346"/>
    <col min="513" max="513" width="16.140625" style="346" customWidth="1"/>
    <col min="514" max="514" width="50.42578125" style="346" customWidth="1"/>
    <col min="515" max="515" width="6.85546875" style="346" customWidth="1"/>
    <col min="516" max="516" width="8" style="346" customWidth="1"/>
    <col min="517" max="517" width="12" style="346" customWidth="1"/>
    <col min="518" max="518" width="15.28515625" style="346" customWidth="1"/>
    <col min="519" max="519" width="9.42578125" style="346" customWidth="1"/>
    <col min="520" max="520" width="0" style="346" hidden="1" customWidth="1"/>
    <col min="521" max="521" width="9.140625" style="346"/>
    <col min="522" max="522" width="14" style="346" customWidth="1"/>
    <col min="523" max="524" width="9.140625" style="346"/>
    <col min="525" max="525" width="11.42578125" style="346" bestFit="1" customWidth="1"/>
    <col min="526" max="768" width="9.140625" style="346"/>
    <col min="769" max="769" width="16.140625" style="346" customWidth="1"/>
    <col min="770" max="770" width="50.42578125" style="346" customWidth="1"/>
    <col min="771" max="771" width="6.85546875" style="346" customWidth="1"/>
    <col min="772" max="772" width="8" style="346" customWidth="1"/>
    <col min="773" max="773" width="12" style="346" customWidth="1"/>
    <col min="774" max="774" width="15.28515625" style="346" customWidth="1"/>
    <col min="775" max="775" width="9.42578125" style="346" customWidth="1"/>
    <col min="776" max="776" width="0" style="346" hidden="1" customWidth="1"/>
    <col min="777" max="777" width="9.140625" style="346"/>
    <col min="778" max="778" width="14" style="346" customWidth="1"/>
    <col min="779" max="780" width="9.140625" style="346"/>
    <col min="781" max="781" width="11.42578125" style="346" bestFit="1" customWidth="1"/>
    <col min="782" max="1024" width="9.140625" style="346"/>
    <col min="1025" max="1025" width="16.140625" style="346" customWidth="1"/>
    <col min="1026" max="1026" width="50.42578125" style="346" customWidth="1"/>
    <col min="1027" max="1027" width="6.85546875" style="346" customWidth="1"/>
    <col min="1028" max="1028" width="8" style="346" customWidth="1"/>
    <col min="1029" max="1029" width="12" style="346" customWidth="1"/>
    <col min="1030" max="1030" width="15.28515625" style="346" customWidth="1"/>
    <col min="1031" max="1031" width="9.42578125" style="346" customWidth="1"/>
    <col min="1032" max="1032" width="0" style="346" hidden="1" customWidth="1"/>
    <col min="1033" max="1033" width="9.140625" style="346"/>
    <col min="1034" max="1034" width="14" style="346" customWidth="1"/>
    <col min="1035" max="1036" width="9.140625" style="346"/>
    <col min="1037" max="1037" width="11.42578125" style="346" bestFit="1" customWidth="1"/>
    <col min="1038" max="1280" width="9.140625" style="346"/>
    <col min="1281" max="1281" width="16.140625" style="346" customWidth="1"/>
    <col min="1282" max="1282" width="50.42578125" style="346" customWidth="1"/>
    <col min="1283" max="1283" width="6.85546875" style="346" customWidth="1"/>
    <col min="1284" max="1284" width="8" style="346" customWidth="1"/>
    <col min="1285" max="1285" width="12" style="346" customWidth="1"/>
    <col min="1286" max="1286" width="15.28515625" style="346" customWidth="1"/>
    <col min="1287" max="1287" width="9.42578125" style="346" customWidth="1"/>
    <col min="1288" max="1288" width="0" style="346" hidden="1" customWidth="1"/>
    <col min="1289" max="1289" width="9.140625" style="346"/>
    <col min="1290" max="1290" width="14" style="346" customWidth="1"/>
    <col min="1291" max="1292" width="9.140625" style="346"/>
    <col min="1293" max="1293" width="11.42578125" style="346" bestFit="1" customWidth="1"/>
    <col min="1294" max="1536" width="9.140625" style="346"/>
    <col min="1537" max="1537" width="16.140625" style="346" customWidth="1"/>
    <col min="1538" max="1538" width="50.42578125" style="346" customWidth="1"/>
    <col min="1539" max="1539" width="6.85546875" style="346" customWidth="1"/>
    <col min="1540" max="1540" width="8" style="346" customWidth="1"/>
    <col min="1541" max="1541" width="12" style="346" customWidth="1"/>
    <col min="1542" max="1542" width="15.28515625" style="346" customWidth="1"/>
    <col min="1543" max="1543" width="9.42578125" style="346" customWidth="1"/>
    <col min="1544" max="1544" width="0" style="346" hidden="1" customWidth="1"/>
    <col min="1545" max="1545" width="9.140625" style="346"/>
    <col min="1546" max="1546" width="14" style="346" customWidth="1"/>
    <col min="1547" max="1548" width="9.140625" style="346"/>
    <col min="1549" max="1549" width="11.42578125" style="346" bestFit="1" customWidth="1"/>
    <col min="1550" max="1792" width="9.140625" style="346"/>
    <col min="1793" max="1793" width="16.140625" style="346" customWidth="1"/>
    <col min="1794" max="1794" width="50.42578125" style="346" customWidth="1"/>
    <col min="1795" max="1795" width="6.85546875" style="346" customWidth="1"/>
    <col min="1796" max="1796" width="8" style="346" customWidth="1"/>
    <col min="1797" max="1797" width="12" style="346" customWidth="1"/>
    <col min="1798" max="1798" width="15.28515625" style="346" customWidth="1"/>
    <col min="1799" max="1799" width="9.42578125" style="346" customWidth="1"/>
    <col min="1800" max="1800" width="0" style="346" hidden="1" customWidth="1"/>
    <col min="1801" max="1801" width="9.140625" style="346"/>
    <col min="1802" max="1802" width="14" style="346" customWidth="1"/>
    <col min="1803" max="1804" width="9.140625" style="346"/>
    <col min="1805" max="1805" width="11.42578125" style="346" bestFit="1" customWidth="1"/>
    <col min="1806" max="2048" width="9.140625" style="346"/>
    <col min="2049" max="2049" width="16.140625" style="346" customWidth="1"/>
    <col min="2050" max="2050" width="50.42578125" style="346" customWidth="1"/>
    <col min="2051" max="2051" width="6.85546875" style="346" customWidth="1"/>
    <col min="2052" max="2052" width="8" style="346" customWidth="1"/>
    <col min="2053" max="2053" width="12" style="346" customWidth="1"/>
    <col min="2054" max="2054" width="15.28515625" style="346" customWidth="1"/>
    <col min="2055" max="2055" width="9.42578125" style="346" customWidth="1"/>
    <col min="2056" max="2056" width="0" style="346" hidden="1" customWidth="1"/>
    <col min="2057" max="2057" width="9.140625" style="346"/>
    <col min="2058" max="2058" width="14" style="346" customWidth="1"/>
    <col min="2059" max="2060" width="9.140625" style="346"/>
    <col min="2061" max="2061" width="11.42578125" style="346" bestFit="1" customWidth="1"/>
    <col min="2062" max="2304" width="9.140625" style="346"/>
    <col min="2305" max="2305" width="16.140625" style="346" customWidth="1"/>
    <col min="2306" max="2306" width="50.42578125" style="346" customWidth="1"/>
    <col min="2307" max="2307" width="6.85546875" style="346" customWidth="1"/>
    <col min="2308" max="2308" width="8" style="346" customWidth="1"/>
    <col min="2309" max="2309" width="12" style="346" customWidth="1"/>
    <col min="2310" max="2310" width="15.28515625" style="346" customWidth="1"/>
    <col min="2311" max="2311" width="9.42578125" style="346" customWidth="1"/>
    <col min="2312" max="2312" width="0" style="346" hidden="1" customWidth="1"/>
    <col min="2313" max="2313" width="9.140625" style="346"/>
    <col min="2314" max="2314" width="14" style="346" customWidth="1"/>
    <col min="2315" max="2316" width="9.140625" style="346"/>
    <col min="2317" max="2317" width="11.42578125" style="346" bestFit="1" customWidth="1"/>
    <col min="2318" max="2560" width="9.140625" style="346"/>
    <col min="2561" max="2561" width="16.140625" style="346" customWidth="1"/>
    <col min="2562" max="2562" width="50.42578125" style="346" customWidth="1"/>
    <col min="2563" max="2563" width="6.85546875" style="346" customWidth="1"/>
    <col min="2564" max="2564" width="8" style="346" customWidth="1"/>
    <col min="2565" max="2565" width="12" style="346" customWidth="1"/>
    <col min="2566" max="2566" width="15.28515625" style="346" customWidth="1"/>
    <col min="2567" max="2567" width="9.42578125" style="346" customWidth="1"/>
    <col min="2568" max="2568" width="0" style="346" hidden="1" customWidth="1"/>
    <col min="2569" max="2569" width="9.140625" style="346"/>
    <col min="2570" max="2570" width="14" style="346" customWidth="1"/>
    <col min="2571" max="2572" width="9.140625" style="346"/>
    <col min="2573" max="2573" width="11.42578125" style="346" bestFit="1" customWidth="1"/>
    <col min="2574" max="2816" width="9.140625" style="346"/>
    <col min="2817" max="2817" width="16.140625" style="346" customWidth="1"/>
    <col min="2818" max="2818" width="50.42578125" style="346" customWidth="1"/>
    <col min="2819" max="2819" width="6.85546875" style="346" customWidth="1"/>
    <col min="2820" max="2820" width="8" style="346" customWidth="1"/>
    <col min="2821" max="2821" width="12" style="346" customWidth="1"/>
    <col min="2822" max="2822" width="15.28515625" style="346" customWidth="1"/>
    <col min="2823" max="2823" width="9.42578125" style="346" customWidth="1"/>
    <col min="2824" max="2824" width="0" style="346" hidden="1" customWidth="1"/>
    <col min="2825" max="2825" width="9.140625" style="346"/>
    <col min="2826" max="2826" width="14" style="346" customWidth="1"/>
    <col min="2827" max="2828" width="9.140625" style="346"/>
    <col min="2829" max="2829" width="11.42578125" style="346" bestFit="1" customWidth="1"/>
    <col min="2830" max="3072" width="9.140625" style="346"/>
    <col min="3073" max="3073" width="16.140625" style="346" customWidth="1"/>
    <col min="3074" max="3074" width="50.42578125" style="346" customWidth="1"/>
    <col min="3075" max="3075" width="6.85546875" style="346" customWidth="1"/>
    <col min="3076" max="3076" width="8" style="346" customWidth="1"/>
    <col min="3077" max="3077" width="12" style="346" customWidth="1"/>
    <col min="3078" max="3078" width="15.28515625" style="346" customWidth="1"/>
    <col min="3079" max="3079" width="9.42578125" style="346" customWidth="1"/>
    <col min="3080" max="3080" width="0" style="346" hidden="1" customWidth="1"/>
    <col min="3081" max="3081" width="9.140625" style="346"/>
    <col min="3082" max="3082" width="14" style="346" customWidth="1"/>
    <col min="3083" max="3084" width="9.140625" style="346"/>
    <col min="3085" max="3085" width="11.42578125" style="346" bestFit="1" customWidth="1"/>
    <col min="3086" max="3328" width="9.140625" style="346"/>
    <col min="3329" max="3329" width="16.140625" style="346" customWidth="1"/>
    <col min="3330" max="3330" width="50.42578125" style="346" customWidth="1"/>
    <col min="3331" max="3331" width="6.85546875" style="346" customWidth="1"/>
    <col min="3332" max="3332" width="8" style="346" customWidth="1"/>
    <col min="3333" max="3333" width="12" style="346" customWidth="1"/>
    <col min="3334" max="3334" width="15.28515625" style="346" customWidth="1"/>
    <col min="3335" max="3335" width="9.42578125" style="346" customWidth="1"/>
    <col min="3336" max="3336" width="0" style="346" hidden="1" customWidth="1"/>
    <col min="3337" max="3337" width="9.140625" style="346"/>
    <col min="3338" max="3338" width="14" style="346" customWidth="1"/>
    <col min="3339" max="3340" width="9.140625" style="346"/>
    <col min="3341" max="3341" width="11.42578125" style="346" bestFit="1" customWidth="1"/>
    <col min="3342" max="3584" width="9.140625" style="346"/>
    <col min="3585" max="3585" width="16.140625" style="346" customWidth="1"/>
    <col min="3586" max="3586" width="50.42578125" style="346" customWidth="1"/>
    <col min="3587" max="3587" width="6.85546875" style="346" customWidth="1"/>
    <col min="3588" max="3588" width="8" style="346" customWidth="1"/>
    <col min="3589" max="3589" width="12" style="346" customWidth="1"/>
    <col min="3590" max="3590" width="15.28515625" style="346" customWidth="1"/>
    <col min="3591" max="3591" width="9.42578125" style="346" customWidth="1"/>
    <col min="3592" max="3592" width="0" style="346" hidden="1" customWidth="1"/>
    <col min="3593" max="3593" width="9.140625" style="346"/>
    <col min="3594" max="3594" width="14" style="346" customWidth="1"/>
    <col min="3595" max="3596" width="9.140625" style="346"/>
    <col min="3597" max="3597" width="11.42578125" style="346" bestFit="1" customWidth="1"/>
    <col min="3598" max="3840" width="9.140625" style="346"/>
    <col min="3841" max="3841" width="16.140625" style="346" customWidth="1"/>
    <col min="3842" max="3842" width="50.42578125" style="346" customWidth="1"/>
    <col min="3843" max="3843" width="6.85546875" style="346" customWidth="1"/>
    <col min="3844" max="3844" width="8" style="346" customWidth="1"/>
    <col min="3845" max="3845" width="12" style="346" customWidth="1"/>
    <col min="3846" max="3846" width="15.28515625" style="346" customWidth="1"/>
    <col min="3847" max="3847" width="9.42578125" style="346" customWidth="1"/>
    <col min="3848" max="3848" width="0" style="346" hidden="1" customWidth="1"/>
    <col min="3849" max="3849" width="9.140625" style="346"/>
    <col min="3850" max="3850" width="14" style="346" customWidth="1"/>
    <col min="3851" max="3852" width="9.140625" style="346"/>
    <col min="3853" max="3853" width="11.42578125" style="346" bestFit="1" customWidth="1"/>
    <col min="3854" max="4096" width="9.140625" style="346"/>
    <col min="4097" max="4097" width="16.140625" style="346" customWidth="1"/>
    <col min="4098" max="4098" width="50.42578125" style="346" customWidth="1"/>
    <col min="4099" max="4099" width="6.85546875" style="346" customWidth="1"/>
    <col min="4100" max="4100" width="8" style="346" customWidth="1"/>
    <col min="4101" max="4101" width="12" style="346" customWidth="1"/>
    <col min="4102" max="4102" width="15.28515625" style="346" customWidth="1"/>
    <col min="4103" max="4103" width="9.42578125" style="346" customWidth="1"/>
    <col min="4104" max="4104" width="0" style="346" hidden="1" customWidth="1"/>
    <col min="4105" max="4105" width="9.140625" style="346"/>
    <col min="4106" max="4106" width="14" style="346" customWidth="1"/>
    <col min="4107" max="4108" width="9.140625" style="346"/>
    <col min="4109" max="4109" width="11.42578125" style="346" bestFit="1" customWidth="1"/>
    <col min="4110" max="4352" width="9.140625" style="346"/>
    <col min="4353" max="4353" width="16.140625" style="346" customWidth="1"/>
    <col min="4354" max="4354" width="50.42578125" style="346" customWidth="1"/>
    <col min="4355" max="4355" width="6.85546875" style="346" customWidth="1"/>
    <col min="4356" max="4356" width="8" style="346" customWidth="1"/>
    <col min="4357" max="4357" width="12" style="346" customWidth="1"/>
    <col min="4358" max="4358" width="15.28515625" style="346" customWidth="1"/>
    <col min="4359" max="4359" width="9.42578125" style="346" customWidth="1"/>
    <col min="4360" max="4360" width="0" style="346" hidden="1" customWidth="1"/>
    <col min="4361" max="4361" width="9.140625" style="346"/>
    <col min="4362" max="4362" width="14" style="346" customWidth="1"/>
    <col min="4363" max="4364" width="9.140625" style="346"/>
    <col min="4365" max="4365" width="11.42578125" style="346" bestFit="1" customWidth="1"/>
    <col min="4366" max="4608" width="9.140625" style="346"/>
    <col min="4609" max="4609" width="16.140625" style="346" customWidth="1"/>
    <col min="4610" max="4610" width="50.42578125" style="346" customWidth="1"/>
    <col min="4611" max="4611" width="6.85546875" style="346" customWidth="1"/>
    <col min="4612" max="4612" width="8" style="346" customWidth="1"/>
    <col min="4613" max="4613" width="12" style="346" customWidth="1"/>
    <col min="4614" max="4614" width="15.28515625" style="346" customWidth="1"/>
    <col min="4615" max="4615" width="9.42578125" style="346" customWidth="1"/>
    <col min="4616" max="4616" width="0" style="346" hidden="1" customWidth="1"/>
    <col min="4617" max="4617" width="9.140625" style="346"/>
    <col min="4618" max="4618" width="14" style="346" customWidth="1"/>
    <col min="4619" max="4620" width="9.140625" style="346"/>
    <col min="4621" max="4621" width="11.42578125" style="346" bestFit="1" customWidth="1"/>
    <col min="4622" max="4864" width="9.140625" style="346"/>
    <col min="4865" max="4865" width="16.140625" style="346" customWidth="1"/>
    <col min="4866" max="4866" width="50.42578125" style="346" customWidth="1"/>
    <col min="4867" max="4867" width="6.85546875" style="346" customWidth="1"/>
    <col min="4868" max="4868" width="8" style="346" customWidth="1"/>
    <col min="4869" max="4869" width="12" style="346" customWidth="1"/>
    <col min="4870" max="4870" width="15.28515625" style="346" customWidth="1"/>
    <col min="4871" max="4871" width="9.42578125" style="346" customWidth="1"/>
    <col min="4872" max="4872" width="0" style="346" hidden="1" customWidth="1"/>
    <col min="4873" max="4873" width="9.140625" style="346"/>
    <col min="4874" max="4874" width="14" style="346" customWidth="1"/>
    <col min="4875" max="4876" width="9.140625" style="346"/>
    <col min="4877" max="4877" width="11.42578125" style="346" bestFit="1" customWidth="1"/>
    <col min="4878" max="5120" width="9.140625" style="346"/>
    <col min="5121" max="5121" width="16.140625" style="346" customWidth="1"/>
    <col min="5122" max="5122" width="50.42578125" style="346" customWidth="1"/>
    <col min="5123" max="5123" width="6.85546875" style="346" customWidth="1"/>
    <col min="5124" max="5124" width="8" style="346" customWidth="1"/>
    <col min="5125" max="5125" width="12" style="346" customWidth="1"/>
    <col min="5126" max="5126" width="15.28515625" style="346" customWidth="1"/>
    <col min="5127" max="5127" width="9.42578125" style="346" customWidth="1"/>
    <col min="5128" max="5128" width="0" style="346" hidden="1" customWidth="1"/>
    <col min="5129" max="5129" width="9.140625" style="346"/>
    <col min="5130" max="5130" width="14" style="346" customWidth="1"/>
    <col min="5131" max="5132" width="9.140625" style="346"/>
    <col min="5133" max="5133" width="11.42578125" style="346" bestFit="1" customWidth="1"/>
    <col min="5134" max="5376" width="9.140625" style="346"/>
    <col min="5377" max="5377" width="16.140625" style="346" customWidth="1"/>
    <col min="5378" max="5378" width="50.42578125" style="346" customWidth="1"/>
    <col min="5379" max="5379" width="6.85546875" style="346" customWidth="1"/>
    <col min="5380" max="5380" width="8" style="346" customWidth="1"/>
    <col min="5381" max="5381" width="12" style="346" customWidth="1"/>
    <col min="5382" max="5382" width="15.28515625" style="346" customWidth="1"/>
    <col min="5383" max="5383" width="9.42578125" style="346" customWidth="1"/>
    <col min="5384" max="5384" width="0" style="346" hidden="1" customWidth="1"/>
    <col min="5385" max="5385" width="9.140625" style="346"/>
    <col min="5386" max="5386" width="14" style="346" customWidth="1"/>
    <col min="5387" max="5388" width="9.140625" style="346"/>
    <col min="5389" max="5389" width="11.42578125" style="346" bestFit="1" customWidth="1"/>
    <col min="5390" max="5632" width="9.140625" style="346"/>
    <col min="5633" max="5633" width="16.140625" style="346" customWidth="1"/>
    <col min="5634" max="5634" width="50.42578125" style="346" customWidth="1"/>
    <col min="5635" max="5635" width="6.85546875" style="346" customWidth="1"/>
    <col min="5636" max="5636" width="8" style="346" customWidth="1"/>
    <col min="5637" max="5637" width="12" style="346" customWidth="1"/>
    <col min="5638" max="5638" width="15.28515625" style="346" customWidth="1"/>
    <col min="5639" max="5639" width="9.42578125" style="346" customWidth="1"/>
    <col min="5640" max="5640" width="0" style="346" hidden="1" customWidth="1"/>
    <col min="5641" max="5641" width="9.140625" style="346"/>
    <col min="5642" max="5642" width="14" style="346" customWidth="1"/>
    <col min="5643" max="5644" width="9.140625" style="346"/>
    <col min="5645" max="5645" width="11.42578125" style="346" bestFit="1" customWidth="1"/>
    <col min="5646" max="5888" width="9.140625" style="346"/>
    <col min="5889" max="5889" width="16.140625" style="346" customWidth="1"/>
    <col min="5890" max="5890" width="50.42578125" style="346" customWidth="1"/>
    <col min="5891" max="5891" width="6.85546875" style="346" customWidth="1"/>
    <col min="5892" max="5892" width="8" style="346" customWidth="1"/>
    <col min="5893" max="5893" width="12" style="346" customWidth="1"/>
    <col min="5894" max="5894" width="15.28515625" style="346" customWidth="1"/>
    <col min="5895" max="5895" width="9.42578125" style="346" customWidth="1"/>
    <col min="5896" max="5896" width="0" style="346" hidden="1" customWidth="1"/>
    <col min="5897" max="5897" width="9.140625" style="346"/>
    <col min="5898" max="5898" width="14" style="346" customWidth="1"/>
    <col min="5899" max="5900" width="9.140625" style="346"/>
    <col min="5901" max="5901" width="11.42578125" style="346" bestFit="1" customWidth="1"/>
    <col min="5902" max="6144" width="9.140625" style="346"/>
    <col min="6145" max="6145" width="16.140625" style="346" customWidth="1"/>
    <col min="6146" max="6146" width="50.42578125" style="346" customWidth="1"/>
    <col min="6147" max="6147" width="6.85546875" style="346" customWidth="1"/>
    <col min="6148" max="6148" width="8" style="346" customWidth="1"/>
    <col min="6149" max="6149" width="12" style="346" customWidth="1"/>
    <col min="6150" max="6150" width="15.28515625" style="346" customWidth="1"/>
    <col min="6151" max="6151" width="9.42578125" style="346" customWidth="1"/>
    <col min="6152" max="6152" width="0" style="346" hidden="1" customWidth="1"/>
    <col min="6153" max="6153" width="9.140625" style="346"/>
    <col min="6154" max="6154" width="14" style="346" customWidth="1"/>
    <col min="6155" max="6156" width="9.140625" style="346"/>
    <col min="6157" max="6157" width="11.42578125" style="346" bestFit="1" customWidth="1"/>
    <col min="6158" max="6400" width="9.140625" style="346"/>
    <col min="6401" max="6401" width="16.140625" style="346" customWidth="1"/>
    <col min="6402" max="6402" width="50.42578125" style="346" customWidth="1"/>
    <col min="6403" max="6403" width="6.85546875" style="346" customWidth="1"/>
    <col min="6404" max="6404" width="8" style="346" customWidth="1"/>
    <col min="6405" max="6405" width="12" style="346" customWidth="1"/>
    <col min="6406" max="6406" width="15.28515625" style="346" customWidth="1"/>
    <col min="6407" max="6407" width="9.42578125" style="346" customWidth="1"/>
    <col min="6408" max="6408" width="0" style="346" hidden="1" customWidth="1"/>
    <col min="6409" max="6409" width="9.140625" style="346"/>
    <col min="6410" max="6410" width="14" style="346" customWidth="1"/>
    <col min="6411" max="6412" width="9.140625" style="346"/>
    <col min="6413" max="6413" width="11.42578125" style="346" bestFit="1" customWidth="1"/>
    <col min="6414" max="6656" width="9.140625" style="346"/>
    <col min="6657" max="6657" width="16.140625" style="346" customWidth="1"/>
    <col min="6658" max="6658" width="50.42578125" style="346" customWidth="1"/>
    <col min="6659" max="6659" width="6.85546875" style="346" customWidth="1"/>
    <col min="6660" max="6660" width="8" style="346" customWidth="1"/>
    <col min="6661" max="6661" width="12" style="346" customWidth="1"/>
    <col min="6662" max="6662" width="15.28515625" style="346" customWidth="1"/>
    <col min="6663" max="6663" width="9.42578125" style="346" customWidth="1"/>
    <col min="6664" max="6664" width="0" style="346" hidden="1" customWidth="1"/>
    <col min="6665" max="6665" width="9.140625" style="346"/>
    <col min="6666" max="6666" width="14" style="346" customWidth="1"/>
    <col min="6667" max="6668" width="9.140625" style="346"/>
    <col min="6669" max="6669" width="11.42578125" style="346" bestFit="1" customWidth="1"/>
    <col min="6670" max="6912" width="9.140625" style="346"/>
    <col min="6913" max="6913" width="16.140625" style="346" customWidth="1"/>
    <col min="6914" max="6914" width="50.42578125" style="346" customWidth="1"/>
    <col min="6915" max="6915" width="6.85546875" style="346" customWidth="1"/>
    <col min="6916" max="6916" width="8" style="346" customWidth="1"/>
    <col min="6917" max="6917" width="12" style="346" customWidth="1"/>
    <col min="6918" max="6918" width="15.28515625" style="346" customWidth="1"/>
    <col min="6919" max="6919" width="9.42578125" style="346" customWidth="1"/>
    <col min="6920" max="6920" width="0" style="346" hidden="1" customWidth="1"/>
    <col min="6921" max="6921" width="9.140625" style="346"/>
    <col min="6922" max="6922" width="14" style="346" customWidth="1"/>
    <col min="6923" max="6924" width="9.140625" style="346"/>
    <col min="6925" max="6925" width="11.42578125" style="346" bestFit="1" customWidth="1"/>
    <col min="6926" max="7168" width="9.140625" style="346"/>
    <col min="7169" max="7169" width="16.140625" style="346" customWidth="1"/>
    <col min="7170" max="7170" width="50.42578125" style="346" customWidth="1"/>
    <col min="7171" max="7171" width="6.85546875" style="346" customWidth="1"/>
    <col min="7172" max="7172" width="8" style="346" customWidth="1"/>
    <col min="7173" max="7173" width="12" style="346" customWidth="1"/>
    <col min="7174" max="7174" width="15.28515625" style="346" customWidth="1"/>
    <col min="7175" max="7175" width="9.42578125" style="346" customWidth="1"/>
    <col min="7176" max="7176" width="0" style="346" hidden="1" customWidth="1"/>
    <col min="7177" max="7177" width="9.140625" style="346"/>
    <col min="7178" max="7178" width="14" style="346" customWidth="1"/>
    <col min="7179" max="7180" width="9.140625" style="346"/>
    <col min="7181" max="7181" width="11.42578125" style="346" bestFit="1" customWidth="1"/>
    <col min="7182" max="7424" width="9.140625" style="346"/>
    <col min="7425" max="7425" width="16.140625" style="346" customWidth="1"/>
    <col min="7426" max="7426" width="50.42578125" style="346" customWidth="1"/>
    <col min="7427" max="7427" width="6.85546875" style="346" customWidth="1"/>
    <col min="7428" max="7428" width="8" style="346" customWidth="1"/>
    <col min="7429" max="7429" width="12" style="346" customWidth="1"/>
    <col min="7430" max="7430" width="15.28515625" style="346" customWidth="1"/>
    <col min="7431" max="7431" width="9.42578125" style="346" customWidth="1"/>
    <col min="7432" max="7432" width="0" style="346" hidden="1" customWidth="1"/>
    <col min="7433" max="7433" width="9.140625" style="346"/>
    <col min="7434" max="7434" width="14" style="346" customWidth="1"/>
    <col min="7435" max="7436" width="9.140625" style="346"/>
    <col min="7437" max="7437" width="11.42578125" style="346" bestFit="1" customWidth="1"/>
    <col min="7438" max="7680" width="9.140625" style="346"/>
    <col min="7681" max="7681" width="16.140625" style="346" customWidth="1"/>
    <col min="7682" max="7682" width="50.42578125" style="346" customWidth="1"/>
    <col min="7683" max="7683" width="6.85546875" style="346" customWidth="1"/>
    <col min="7684" max="7684" width="8" style="346" customWidth="1"/>
    <col min="7685" max="7685" width="12" style="346" customWidth="1"/>
    <col min="7686" max="7686" width="15.28515625" style="346" customWidth="1"/>
    <col min="7687" max="7687" width="9.42578125" style="346" customWidth="1"/>
    <col min="7688" max="7688" width="0" style="346" hidden="1" customWidth="1"/>
    <col min="7689" max="7689" width="9.140625" style="346"/>
    <col min="7690" max="7690" width="14" style="346" customWidth="1"/>
    <col min="7691" max="7692" width="9.140625" style="346"/>
    <col min="7693" max="7693" width="11.42578125" style="346" bestFit="1" customWidth="1"/>
    <col min="7694" max="7936" width="9.140625" style="346"/>
    <col min="7937" max="7937" width="16.140625" style="346" customWidth="1"/>
    <col min="7938" max="7938" width="50.42578125" style="346" customWidth="1"/>
    <col min="7939" max="7939" width="6.85546875" style="346" customWidth="1"/>
    <col min="7940" max="7940" width="8" style="346" customWidth="1"/>
    <col min="7941" max="7941" width="12" style="346" customWidth="1"/>
    <col min="7942" max="7942" width="15.28515625" style="346" customWidth="1"/>
    <col min="7943" max="7943" width="9.42578125" style="346" customWidth="1"/>
    <col min="7944" max="7944" width="0" style="346" hidden="1" customWidth="1"/>
    <col min="7945" max="7945" width="9.140625" style="346"/>
    <col min="7946" max="7946" width="14" style="346" customWidth="1"/>
    <col min="7947" max="7948" width="9.140625" style="346"/>
    <col min="7949" max="7949" width="11.42578125" style="346" bestFit="1" customWidth="1"/>
    <col min="7950" max="8192" width="9.140625" style="346"/>
    <col min="8193" max="8193" width="16.140625" style="346" customWidth="1"/>
    <col min="8194" max="8194" width="50.42578125" style="346" customWidth="1"/>
    <col min="8195" max="8195" width="6.85546875" style="346" customWidth="1"/>
    <col min="8196" max="8196" width="8" style="346" customWidth="1"/>
    <col min="8197" max="8197" width="12" style="346" customWidth="1"/>
    <col min="8198" max="8198" width="15.28515625" style="346" customWidth="1"/>
    <col min="8199" max="8199" width="9.42578125" style="346" customWidth="1"/>
    <col min="8200" max="8200" width="0" style="346" hidden="1" customWidth="1"/>
    <col min="8201" max="8201" width="9.140625" style="346"/>
    <col min="8202" max="8202" width="14" style="346" customWidth="1"/>
    <col min="8203" max="8204" width="9.140625" style="346"/>
    <col min="8205" max="8205" width="11.42578125" style="346" bestFit="1" customWidth="1"/>
    <col min="8206" max="8448" width="9.140625" style="346"/>
    <col min="8449" max="8449" width="16.140625" style="346" customWidth="1"/>
    <col min="8450" max="8450" width="50.42578125" style="346" customWidth="1"/>
    <col min="8451" max="8451" width="6.85546875" style="346" customWidth="1"/>
    <col min="8452" max="8452" width="8" style="346" customWidth="1"/>
    <col min="8453" max="8453" width="12" style="346" customWidth="1"/>
    <col min="8454" max="8454" width="15.28515625" style="346" customWidth="1"/>
    <col min="8455" max="8455" width="9.42578125" style="346" customWidth="1"/>
    <col min="8456" max="8456" width="0" style="346" hidden="1" customWidth="1"/>
    <col min="8457" max="8457" width="9.140625" style="346"/>
    <col min="8458" max="8458" width="14" style="346" customWidth="1"/>
    <col min="8459" max="8460" width="9.140625" style="346"/>
    <col min="8461" max="8461" width="11.42578125" style="346" bestFit="1" customWidth="1"/>
    <col min="8462" max="8704" width="9.140625" style="346"/>
    <col min="8705" max="8705" width="16.140625" style="346" customWidth="1"/>
    <col min="8706" max="8706" width="50.42578125" style="346" customWidth="1"/>
    <col min="8707" max="8707" width="6.85546875" style="346" customWidth="1"/>
    <col min="8708" max="8708" width="8" style="346" customWidth="1"/>
    <col min="8709" max="8709" width="12" style="346" customWidth="1"/>
    <col min="8710" max="8710" width="15.28515625" style="346" customWidth="1"/>
    <col min="8711" max="8711" width="9.42578125" style="346" customWidth="1"/>
    <col min="8712" max="8712" width="0" style="346" hidden="1" customWidth="1"/>
    <col min="8713" max="8713" width="9.140625" style="346"/>
    <col min="8714" max="8714" width="14" style="346" customWidth="1"/>
    <col min="8715" max="8716" width="9.140625" style="346"/>
    <col min="8717" max="8717" width="11.42578125" style="346" bestFit="1" customWidth="1"/>
    <col min="8718" max="8960" width="9.140625" style="346"/>
    <col min="8961" max="8961" width="16.140625" style="346" customWidth="1"/>
    <col min="8962" max="8962" width="50.42578125" style="346" customWidth="1"/>
    <col min="8963" max="8963" width="6.85546875" style="346" customWidth="1"/>
    <col min="8964" max="8964" width="8" style="346" customWidth="1"/>
    <col min="8965" max="8965" width="12" style="346" customWidth="1"/>
    <col min="8966" max="8966" width="15.28515625" style="346" customWidth="1"/>
    <col min="8967" max="8967" width="9.42578125" style="346" customWidth="1"/>
    <col min="8968" max="8968" width="0" style="346" hidden="1" customWidth="1"/>
    <col min="8969" max="8969" width="9.140625" style="346"/>
    <col min="8970" max="8970" width="14" style="346" customWidth="1"/>
    <col min="8971" max="8972" width="9.140625" style="346"/>
    <col min="8973" max="8973" width="11.42578125" style="346" bestFit="1" customWidth="1"/>
    <col min="8974" max="9216" width="9.140625" style="346"/>
    <col min="9217" max="9217" width="16.140625" style="346" customWidth="1"/>
    <col min="9218" max="9218" width="50.42578125" style="346" customWidth="1"/>
    <col min="9219" max="9219" width="6.85546875" style="346" customWidth="1"/>
    <col min="9220" max="9220" width="8" style="346" customWidth="1"/>
    <col min="9221" max="9221" width="12" style="346" customWidth="1"/>
    <col min="9222" max="9222" width="15.28515625" style="346" customWidth="1"/>
    <col min="9223" max="9223" width="9.42578125" style="346" customWidth="1"/>
    <col min="9224" max="9224" width="0" style="346" hidden="1" customWidth="1"/>
    <col min="9225" max="9225" width="9.140625" style="346"/>
    <col min="9226" max="9226" width="14" style="346" customWidth="1"/>
    <col min="9227" max="9228" width="9.140625" style="346"/>
    <col min="9229" max="9229" width="11.42578125" style="346" bestFit="1" customWidth="1"/>
    <col min="9230" max="9472" width="9.140625" style="346"/>
    <col min="9473" max="9473" width="16.140625" style="346" customWidth="1"/>
    <col min="9474" max="9474" width="50.42578125" style="346" customWidth="1"/>
    <col min="9475" max="9475" width="6.85546875" style="346" customWidth="1"/>
    <col min="9476" max="9476" width="8" style="346" customWidth="1"/>
    <col min="9477" max="9477" width="12" style="346" customWidth="1"/>
    <col min="9478" max="9478" width="15.28515625" style="346" customWidth="1"/>
    <col min="9479" max="9479" width="9.42578125" style="346" customWidth="1"/>
    <col min="9480" max="9480" width="0" style="346" hidden="1" customWidth="1"/>
    <col min="9481" max="9481" width="9.140625" style="346"/>
    <col min="9482" max="9482" width="14" style="346" customWidth="1"/>
    <col min="9483" max="9484" width="9.140625" style="346"/>
    <col min="9485" max="9485" width="11.42578125" style="346" bestFit="1" customWidth="1"/>
    <col min="9486" max="9728" width="9.140625" style="346"/>
    <col min="9729" max="9729" width="16.140625" style="346" customWidth="1"/>
    <col min="9730" max="9730" width="50.42578125" style="346" customWidth="1"/>
    <col min="9731" max="9731" width="6.85546875" style="346" customWidth="1"/>
    <col min="9732" max="9732" width="8" style="346" customWidth="1"/>
    <col min="9733" max="9733" width="12" style="346" customWidth="1"/>
    <col min="9734" max="9734" width="15.28515625" style="346" customWidth="1"/>
    <col min="9735" max="9735" width="9.42578125" style="346" customWidth="1"/>
    <col min="9736" max="9736" width="0" style="346" hidden="1" customWidth="1"/>
    <col min="9737" max="9737" width="9.140625" style="346"/>
    <col min="9738" max="9738" width="14" style="346" customWidth="1"/>
    <col min="9739" max="9740" width="9.140625" style="346"/>
    <col min="9741" max="9741" width="11.42578125" style="346" bestFit="1" customWidth="1"/>
    <col min="9742" max="9984" width="9.140625" style="346"/>
    <col min="9985" max="9985" width="16.140625" style="346" customWidth="1"/>
    <col min="9986" max="9986" width="50.42578125" style="346" customWidth="1"/>
    <col min="9987" max="9987" width="6.85546875" style="346" customWidth="1"/>
    <col min="9988" max="9988" width="8" style="346" customWidth="1"/>
    <col min="9989" max="9989" width="12" style="346" customWidth="1"/>
    <col min="9990" max="9990" width="15.28515625" style="346" customWidth="1"/>
    <col min="9991" max="9991" width="9.42578125" style="346" customWidth="1"/>
    <col min="9992" max="9992" width="0" style="346" hidden="1" customWidth="1"/>
    <col min="9993" max="9993" width="9.140625" style="346"/>
    <col min="9994" max="9994" width="14" style="346" customWidth="1"/>
    <col min="9995" max="9996" width="9.140625" style="346"/>
    <col min="9997" max="9997" width="11.42578125" style="346" bestFit="1" customWidth="1"/>
    <col min="9998" max="10240" width="9.140625" style="346"/>
    <col min="10241" max="10241" width="16.140625" style="346" customWidth="1"/>
    <col min="10242" max="10242" width="50.42578125" style="346" customWidth="1"/>
    <col min="10243" max="10243" width="6.85546875" style="346" customWidth="1"/>
    <col min="10244" max="10244" width="8" style="346" customWidth="1"/>
    <col min="10245" max="10245" width="12" style="346" customWidth="1"/>
    <col min="10246" max="10246" width="15.28515625" style="346" customWidth="1"/>
    <col min="10247" max="10247" width="9.42578125" style="346" customWidth="1"/>
    <col min="10248" max="10248" width="0" style="346" hidden="1" customWidth="1"/>
    <col min="10249" max="10249" width="9.140625" style="346"/>
    <col min="10250" max="10250" width="14" style="346" customWidth="1"/>
    <col min="10251" max="10252" width="9.140625" style="346"/>
    <col min="10253" max="10253" width="11.42578125" style="346" bestFit="1" customWidth="1"/>
    <col min="10254" max="10496" width="9.140625" style="346"/>
    <col min="10497" max="10497" width="16.140625" style="346" customWidth="1"/>
    <col min="10498" max="10498" width="50.42578125" style="346" customWidth="1"/>
    <col min="10499" max="10499" width="6.85546875" style="346" customWidth="1"/>
    <col min="10500" max="10500" width="8" style="346" customWidth="1"/>
    <col min="10501" max="10501" width="12" style="346" customWidth="1"/>
    <col min="10502" max="10502" width="15.28515625" style="346" customWidth="1"/>
    <col min="10503" max="10503" width="9.42578125" style="346" customWidth="1"/>
    <col min="10504" max="10504" width="0" style="346" hidden="1" customWidth="1"/>
    <col min="10505" max="10505" width="9.140625" style="346"/>
    <col min="10506" max="10506" width="14" style="346" customWidth="1"/>
    <col min="10507" max="10508" width="9.140625" style="346"/>
    <col min="10509" max="10509" width="11.42578125" style="346" bestFit="1" customWidth="1"/>
    <col min="10510" max="10752" width="9.140625" style="346"/>
    <col min="10753" max="10753" width="16.140625" style="346" customWidth="1"/>
    <col min="10754" max="10754" width="50.42578125" style="346" customWidth="1"/>
    <col min="10755" max="10755" width="6.85546875" style="346" customWidth="1"/>
    <col min="10756" max="10756" width="8" style="346" customWidth="1"/>
    <col min="10757" max="10757" width="12" style="346" customWidth="1"/>
    <col min="10758" max="10758" width="15.28515625" style="346" customWidth="1"/>
    <col min="10759" max="10759" width="9.42578125" style="346" customWidth="1"/>
    <col min="10760" max="10760" width="0" style="346" hidden="1" customWidth="1"/>
    <col min="10761" max="10761" width="9.140625" style="346"/>
    <col min="10762" max="10762" width="14" style="346" customWidth="1"/>
    <col min="10763" max="10764" width="9.140625" style="346"/>
    <col min="10765" max="10765" width="11.42578125" style="346" bestFit="1" customWidth="1"/>
    <col min="10766" max="11008" width="9.140625" style="346"/>
    <col min="11009" max="11009" width="16.140625" style="346" customWidth="1"/>
    <col min="11010" max="11010" width="50.42578125" style="346" customWidth="1"/>
    <col min="11011" max="11011" width="6.85546875" style="346" customWidth="1"/>
    <col min="11012" max="11012" width="8" style="346" customWidth="1"/>
    <col min="11013" max="11013" width="12" style="346" customWidth="1"/>
    <col min="11014" max="11014" width="15.28515625" style="346" customWidth="1"/>
    <col min="11015" max="11015" width="9.42578125" style="346" customWidth="1"/>
    <col min="11016" max="11016" width="0" style="346" hidden="1" customWidth="1"/>
    <col min="11017" max="11017" width="9.140625" style="346"/>
    <col min="11018" max="11018" width="14" style="346" customWidth="1"/>
    <col min="11019" max="11020" width="9.140625" style="346"/>
    <col min="11021" max="11021" width="11.42578125" style="346" bestFit="1" customWidth="1"/>
    <col min="11022" max="11264" width="9.140625" style="346"/>
    <col min="11265" max="11265" width="16.140625" style="346" customWidth="1"/>
    <col min="11266" max="11266" width="50.42578125" style="346" customWidth="1"/>
    <col min="11267" max="11267" width="6.85546875" style="346" customWidth="1"/>
    <col min="11268" max="11268" width="8" style="346" customWidth="1"/>
    <col min="11269" max="11269" width="12" style="346" customWidth="1"/>
    <col min="11270" max="11270" width="15.28515625" style="346" customWidth="1"/>
    <col min="11271" max="11271" width="9.42578125" style="346" customWidth="1"/>
    <col min="11272" max="11272" width="0" style="346" hidden="1" customWidth="1"/>
    <col min="11273" max="11273" width="9.140625" style="346"/>
    <col min="11274" max="11274" width="14" style="346" customWidth="1"/>
    <col min="11275" max="11276" width="9.140625" style="346"/>
    <col min="11277" max="11277" width="11.42578125" style="346" bestFit="1" customWidth="1"/>
    <col min="11278" max="11520" width="9.140625" style="346"/>
    <col min="11521" max="11521" width="16.140625" style="346" customWidth="1"/>
    <col min="11522" max="11522" width="50.42578125" style="346" customWidth="1"/>
    <col min="11523" max="11523" width="6.85546875" style="346" customWidth="1"/>
    <col min="11524" max="11524" width="8" style="346" customWidth="1"/>
    <col min="11525" max="11525" width="12" style="346" customWidth="1"/>
    <col min="11526" max="11526" width="15.28515625" style="346" customWidth="1"/>
    <col min="11527" max="11527" width="9.42578125" style="346" customWidth="1"/>
    <col min="11528" max="11528" width="0" style="346" hidden="1" customWidth="1"/>
    <col min="11529" max="11529" width="9.140625" style="346"/>
    <col min="11530" max="11530" width="14" style="346" customWidth="1"/>
    <col min="11531" max="11532" width="9.140625" style="346"/>
    <col min="11533" max="11533" width="11.42578125" style="346" bestFit="1" customWidth="1"/>
    <col min="11534" max="11776" width="9.140625" style="346"/>
    <col min="11777" max="11777" width="16.140625" style="346" customWidth="1"/>
    <col min="11778" max="11778" width="50.42578125" style="346" customWidth="1"/>
    <col min="11779" max="11779" width="6.85546875" style="346" customWidth="1"/>
    <col min="11780" max="11780" width="8" style="346" customWidth="1"/>
    <col min="11781" max="11781" width="12" style="346" customWidth="1"/>
    <col min="11782" max="11782" width="15.28515625" style="346" customWidth="1"/>
    <col min="11783" max="11783" width="9.42578125" style="346" customWidth="1"/>
    <col min="11784" max="11784" width="0" style="346" hidden="1" customWidth="1"/>
    <col min="11785" max="11785" width="9.140625" style="346"/>
    <col min="11786" max="11786" width="14" style="346" customWidth="1"/>
    <col min="11787" max="11788" width="9.140625" style="346"/>
    <col min="11789" max="11789" width="11.42578125" style="346" bestFit="1" customWidth="1"/>
    <col min="11790" max="12032" width="9.140625" style="346"/>
    <col min="12033" max="12033" width="16.140625" style="346" customWidth="1"/>
    <col min="12034" max="12034" width="50.42578125" style="346" customWidth="1"/>
    <col min="12035" max="12035" width="6.85546875" style="346" customWidth="1"/>
    <col min="12036" max="12036" width="8" style="346" customWidth="1"/>
    <col min="12037" max="12037" width="12" style="346" customWidth="1"/>
    <col min="12038" max="12038" width="15.28515625" style="346" customWidth="1"/>
    <col min="12039" max="12039" width="9.42578125" style="346" customWidth="1"/>
    <col min="12040" max="12040" width="0" style="346" hidden="1" customWidth="1"/>
    <col min="12041" max="12041" width="9.140625" style="346"/>
    <col min="12042" max="12042" width="14" style="346" customWidth="1"/>
    <col min="12043" max="12044" width="9.140625" style="346"/>
    <col min="12045" max="12045" width="11.42578125" style="346" bestFit="1" customWidth="1"/>
    <col min="12046" max="12288" width="9.140625" style="346"/>
    <col min="12289" max="12289" width="16.140625" style="346" customWidth="1"/>
    <col min="12290" max="12290" width="50.42578125" style="346" customWidth="1"/>
    <col min="12291" max="12291" width="6.85546875" style="346" customWidth="1"/>
    <col min="12292" max="12292" width="8" style="346" customWidth="1"/>
    <col min="12293" max="12293" width="12" style="346" customWidth="1"/>
    <col min="12294" max="12294" width="15.28515625" style="346" customWidth="1"/>
    <col min="12295" max="12295" width="9.42578125" style="346" customWidth="1"/>
    <col min="12296" max="12296" width="0" style="346" hidden="1" customWidth="1"/>
    <col min="12297" max="12297" width="9.140625" style="346"/>
    <col min="12298" max="12298" width="14" style="346" customWidth="1"/>
    <col min="12299" max="12300" width="9.140625" style="346"/>
    <col min="12301" max="12301" width="11.42578125" style="346" bestFit="1" customWidth="1"/>
    <col min="12302" max="12544" width="9.140625" style="346"/>
    <col min="12545" max="12545" width="16.140625" style="346" customWidth="1"/>
    <col min="12546" max="12546" width="50.42578125" style="346" customWidth="1"/>
    <col min="12547" max="12547" width="6.85546875" style="346" customWidth="1"/>
    <col min="12548" max="12548" width="8" style="346" customWidth="1"/>
    <col min="12549" max="12549" width="12" style="346" customWidth="1"/>
    <col min="12550" max="12550" width="15.28515625" style="346" customWidth="1"/>
    <col min="12551" max="12551" width="9.42578125" style="346" customWidth="1"/>
    <col min="12552" max="12552" width="0" style="346" hidden="1" customWidth="1"/>
    <col min="12553" max="12553" width="9.140625" style="346"/>
    <col min="12554" max="12554" width="14" style="346" customWidth="1"/>
    <col min="12555" max="12556" width="9.140625" style="346"/>
    <col min="12557" max="12557" width="11.42578125" style="346" bestFit="1" customWidth="1"/>
    <col min="12558" max="12800" width="9.140625" style="346"/>
    <col min="12801" max="12801" width="16.140625" style="346" customWidth="1"/>
    <col min="12802" max="12802" width="50.42578125" style="346" customWidth="1"/>
    <col min="12803" max="12803" width="6.85546875" style="346" customWidth="1"/>
    <col min="12804" max="12804" width="8" style="346" customWidth="1"/>
    <col min="12805" max="12805" width="12" style="346" customWidth="1"/>
    <col min="12806" max="12806" width="15.28515625" style="346" customWidth="1"/>
    <col min="12807" max="12807" width="9.42578125" style="346" customWidth="1"/>
    <col min="12808" max="12808" width="0" style="346" hidden="1" customWidth="1"/>
    <col min="12809" max="12809" width="9.140625" style="346"/>
    <col min="12810" max="12810" width="14" style="346" customWidth="1"/>
    <col min="12811" max="12812" width="9.140625" style="346"/>
    <col min="12813" max="12813" width="11.42578125" style="346" bestFit="1" customWidth="1"/>
    <col min="12814" max="13056" width="9.140625" style="346"/>
    <col min="13057" max="13057" width="16.140625" style="346" customWidth="1"/>
    <col min="13058" max="13058" width="50.42578125" style="346" customWidth="1"/>
    <col min="13059" max="13059" width="6.85546875" style="346" customWidth="1"/>
    <col min="13060" max="13060" width="8" style="346" customWidth="1"/>
    <col min="13061" max="13061" width="12" style="346" customWidth="1"/>
    <col min="13062" max="13062" width="15.28515625" style="346" customWidth="1"/>
    <col min="13063" max="13063" width="9.42578125" style="346" customWidth="1"/>
    <col min="13064" max="13064" width="0" style="346" hidden="1" customWidth="1"/>
    <col min="13065" max="13065" width="9.140625" style="346"/>
    <col min="13066" max="13066" width="14" style="346" customWidth="1"/>
    <col min="13067" max="13068" width="9.140625" style="346"/>
    <col min="13069" max="13069" width="11.42578125" style="346" bestFit="1" customWidth="1"/>
    <col min="13070" max="13312" width="9.140625" style="346"/>
    <col min="13313" max="13313" width="16.140625" style="346" customWidth="1"/>
    <col min="13314" max="13314" width="50.42578125" style="346" customWidth="1"/>
    <col min="13315" max="13315" width="6.85546875" style="346" customWidth="1"/>
    <col min="13316" max="13316" width="8" style="346" customWidth="1"/>
    <col min="13317" max="13317" width="12" style="346" customWidth="1"/>
    <col min="13318" max="13318" width="15.28515625" style="346" customWidth="1"/>
    <col min="13319" max="13319" width="9.42578125" style="346" customWidth="1"/>
    <col min="13320" max="13320" width="0" style="346" hidden="1" customWidth="1"/>
    <col min="13321" max="13321" width="9.140625" style="346"/>
    <col min="13322" max="13322" width="14" style="346" customWidth="1"/>
    <col min="13323" max="13324" width="9.140625" style="346"/>
    <col min="13325" max="13325" width="11.42578125" style="346" bestFit="1" customWidth="1"/>
    <col min="13326" max="13568" width="9.140625" style="346"/>
    <col min="13569" max="13569" width="16.140625" style="346" customWidth="1"/>
    <col min="13570" max="13570" width="50.42578125" style="346" customWidth="1"/>
    <col min="13571" max="13571" width="6.85546875" style="346" customWidth="1"/>
    <col min="13572" max="13572" width="8" style="346" customWidth="1"/>
    <col min="13573" max="13573" width="12" style="346" customWidth="1"/>
    <col min="13574" max="13574" width="15.28515625" style="346" customWidth="1"/>
    <col min="13575" max="13575" width="9.42578125" style="346" customWidth="1"/>
    <col min="13576" max="13576" width="0" style="346" hidden="1" customWidth="1"/>
    <col min="13577" max="13577" width="9.140625" style="346"/>
    <col min="13578" max="13578" width="14" style="346" customWidth="1"/>
    <col min="13579" max="13580" width="9.140625" style="346"/>
    <col min="13581" max="13581" width="11.42578125" style="346" bestFit="1" customWidth="1"/>
    <col min="13582" max="13824" width="9.140625" style="346"/>
    <col min="13825" max="13825" width="16.140625" style="346" customWidth="1"/>
    <col min="13826" max="13826" width="50.42578125" style="346" customWidth="1"/>
    <col min="13827" max="13827" width="6.85546875" style="346" customWidth="1"/>
    <col min="13828" max="13828" width="8" style="346" customWidth="1"/>
    <col min="13829" max="13829" width="12" style="346" customWidth="1"/>
    <col min="13830" max="13830" width="15.28515625" style="346" customWidth="1"/>
    <col min="13831" max="13831" width="9.42578125" style="346" customWidth="1"/>
    <col min="13832" max="13832" width="0" style="346" hidden="1" customWidth="1"/>
    <col min="13833" max="13833" width="9.140625" style="346"/>
    <col min="13834" max="13834" width="14" style="346" customWidth="1"/>
    <col min="13835" max="13836" width="9.140625" style="346"/>
    <col min="13837" max="13837" width="11.42578125" style="346" bestFit="1" customWidth="1"/>
    <col min="13838" max="14080" width="9.140625" style="346"/>
    <col min="14081" max="14081" width="16.140625" style="346" customWidth="1"/>
    <col min="14082" max="14082" width="50.42578125" style="346" customWidth="1"/>
    <col min="14083" max="14083" width="6.85546875" style="346" customWidth="1"/>
    <col min="14084" max="14084" width="8" style="346" customWidth="1"/>
    <col min="14085" max="14085" width="12" style="346" customWidth="1"/>
    <col min="14086" max="14086" width="15.28515625" style="346" customWidth="1"/>
    <col min="14087" max="14087" width="9.42578125" style="346" customWidth="1"/>
    <col min="14088" max="14088" width="0" style="346" hidden="1" customWidth="1"/>
    <col min="14089" max="14089" width="9.140625" style="346"/>
    <col min="14090" max="14090" width="14" style="346" customWidth="1"/>
    <col min="14091" max="14092" width="9.140625" style="346"/>
    <col min="14093" max="14093" width="11.42578125" style="346" bestFit="1" customWidth="1"/>
    <col min="14094" max="14336" width="9.140625" style="346"/>
    <col min="14337" max="14337" width="16.140625" style="346" customWidth="1"/>
    <col min="14338" max="14338" width="50.42578125" style="346" customWidth="1"/>
    <col min="14339" max="14339" width="6.85546875" style="346" customWidth="1"/>
    <col min="14340" max="14340" width="8" style="346" customWidth="1"/>
    <col min="14341" max="14341" width="12" style="346" customWidth="1"/>
    <col min="14342" max="14342" width="15.28515625" style="346" customWidth="1"/>
    <col min="14343" max="14343" width="9.42578125" style="346" customWidth="1"/>
    <col min="14344" max="14344" width="0" style="346" hidden="1" customWidth="1"/>
    <col min="14345" max="14345" width="9.140625" style="346"/>
    <col min="14346" max="14346" width="14" style="346" customWidth="1"/>
    <col min="14347" max="14348" width="9.140625" style="346"/>
    <col min="14349" max="14349" width="11.42578125" style="346" bestFit="1" customWidth="1"/>
    <col min="14350" max="14592" width="9.140625" style="346"/>
    <col min="14593" max="14593" width="16.140625" style="346" customWidth="1"/>
    <col min="14594" max="14594" width="50.42578125" style="346" customWidth="1"/>
    <col min="14595" max="14595" width="6.85546875" style="346" customWidth="1"/>
    <col min="14596" max="14596" width="8" style="346" customWidth="1"/>
    <col min="14597" max="14597" width="12" style="346" customWidth="1"/>
    <col min="14598" max="14598" width="15.28515625" style="346" customWidth="1"/>
    <col min="14599" max="14599" width="9.42578125" style="346" customWidth="1"/>
    <col min="14600" max="14600" width="0" style="346" hidden="1" customWidth="1"/>
    <col min="14601" max="14601" width="9.140625" style="346"/>
    <col min="14602" max="14602" width="14" style="346" customWidth="1"/>
    <col min="14603" max="14604" width="9.140625" style="346"/>
    <col min="14605" max="14605" width="11.42578125" style="346" bestFit="1" customWidth="1"/>
    <col min="14606" max="14848" width="9.140625" style="346"/>
    <col min="14849" max="14849" width="16.140625" style="346" customWidth="1"/>
    <col min="14850" max="14850" width="50.42578125" style="346" customWidth="1"/>
    <col min="14851" max="14851" width="6.85546875" style="346" customWidth="1"/>
    <col min="14852" max="14852" width="8" style="346" customWidth="1"/>
    <col min="14853" max="14853" width="12" style="346" customWidth="1"/>
    <col min="14854" max="14854" width="15.28515625" style="346" customWidth="1"/>
    <col min="14855" max="14855" width="9.42578125" style="346" customWidth="1"/>
    <col min="14856" max="14856" width="0" style="346" hidden="1" customWidth="1"/>
    <col min="14857" max="14857" width="9.140625" style="346"/>
    <col min="14858" max="14858" width="14" style="346" customWidth="1"/>
    <col min="14859" max="14860" width="9.140625" style="346"/>
    <col min="14861" max="14861" width="11.42578125" style="346" bestFit="1" customWidth="1"/>
    <col min="14862" max="15104" width="9.140625" style="346"/>
    <col min="15105" max="15105" width="16.140625" style="346" customWidth="1"/>
    <col min="15106" max="15106" width="50.42578125" style="346" customWidth="1"/>
    <col min="15107" max="15107" width="6.85546875" style="346" customWidth="1"/>
    <col min="15108" max="15108" width="8" style="346" customWidth="1"/>
    <col min="15109" max="15109" width="12" style="346" customWidth="1"/>
    <col min="15110" max="15110" width="15.28515625" style="346" customWidth="1"/>
    <col min="15111" max="15111" width="9.42578125" style="346" customWidth="1"/>
    <col min="15112" max="15112" width="0" style="346" hidden="1" customWidth="1"/>
    <col min="15113" max="15113" width="9.140625" style="346"/>
    <col min="15114" max="15114" width="14" style="346" customWidth="1"/>
    <col min="15115" max="15116" width="9.140625" style="346"/>
    <col min="15117" max="15117" width="11.42578125" style="346" bestFit="1" customWidth="1"/>
    <col min="15118" max="15360" width="9.140625" style="346"/>
    <col min="15361" max="15361" width="16.140625" style="346" customWidth="1"/>
    <col min="15362" max="15362" width="50.42578125" style="346" customWidth="1"/>
    <col min="15363" max="15363" width="6.85546875" style="346" customWidth="1"/>
    <col min="15364" max="15364" width="8" style="346" customWidth="1"/>
    <col min="15365" max="15365" width="12" style="346" customWidth="1"/>
    <col min="15366" max="15366" width="15.28515625" style="346" customWidth="1"/>
    <col min="15367" max="15367" width="9.42578125" style="346" customWidth="1"/>
    <col min="15368" max="15368" width="0" style="346" hidden="1" customWidth="1"/>
    <col min="15369" max="15369" width="9.140625" style="346"/>
    <col min="15370" max="15370" width="14" style="346" customWidth="1"/>
    <col min="15371" max="15372" width="9.140625" style="346"/>
    <col min="15373" max="15373" width="11.42578125" style="346" bestFit="1" customWidth="1"/>
    <col min="15374" max="15616" width="9.140625" style="346"/>
    <col min="15617" max="15617" width="16.140625" style="346" customWidth="1"/>
    <col min="15618" max="15618" width="50.42578125" style="346" customWidth="1"/>
    <col min="15619" max="15619" width="6.85546875" style="346" customWidth="1"/>
    <col min="15620" max="15620" width="8" style="346" customWidth="1"/>
    <col min="15621" max="15621" width="12" style="346" customWidth="1"/>
    <col min="15622" max="15622" width="15.28515625" style="346" customWidth="1"/>
    <col min="15623" max="15623" width="9.42578125" style="346" customWidth="1"/>
    <col min="15624" max="15624" width="0" style="346" hidden="1" customWidth="1"/>
    <col min="15625" max="15625" width="9.140625" style="346"/>
    <col min="15626" max="15626" width="14" style="346" customWidth="1"/>
    <col min="15627" max="15628" width="9.140625" style="346"/>
    <col min="15629" max="15629" width="11.42578125" style="346" bestFit="1" customWidth="1"/>
    <col min="15630" max="15872" width="9.140625" style="346"/>
    <col min="15873" max="15873" width="16.140625" style="346" customWidth="1"/>
    <col min="15874" max="15874" width="50.42578125" style="346" customWidth="1"/>
    <col min="15875" max="15875" width="6.85546875" style="346" customWidth="1"/>
    <col min="15876" max="15876" width="8" style="346" customWidth="1"/>
    <col min="15877" max="15877" width="12" style="346" customWidth="1"/>
    <col min="15878" max="15878" width="15.28515625" style="346" customWidth="1"/>
    <col min="15879" max="15879" width="9.42578125" style="346" customWidth="1"/>
    <col min="15880" max="15880" width="0" style="346" hidden="1" customWidth="1"/>
    <col min="15881" max="15881" width="9.140625" style="346"/>
    <col min="15882" max="15882" width="14" style="346" customWidth="1"/>
    <col min="15883" max="15884" width="9.140625" style="346"/>
    <col min="15885" max="15885" width="11.42578125" style="346" bestFit="1" customWidth="1"/>
    <col min="15886" max="16128" width="9.140625" style="346"/>
    <col min="16129" max="16129" width="16.140625" style="346" customWidth="1"/>
    <col min="16130" max="16130" width="50.42578125" style="346" customWidth="1"/>
    <col min="16131" max="16131" width="6.85546875" style="346" customWidth="1"/>
    <col min="16132" max="16132" width="8" style="346" customWidth="1"/>
    <col min="16133" max="16133" width="12" style="346" customWidth="1"/>
    <col min="16134" max="16134" width="15.28515625" style="346" customWidth="1"/>
    <col min="16135" max="16135" width="9.42578125" style="346" customWidth="1"/>
    <col min="16136" max="16136" width="0" style="346" hidden="1" customWidth="1"/>
    <col min="16137" max="16137" width="9.140625" style="346"/>
    <col min="16138" max="16138" width="14" style="346" customWidth="1"/>
    <col min="16139" max="16140" width="9.140625" style="346"/>
    <col min="16141" max="16141" width="11.42578125" style="346" bestFit="1" customWidth="1"/>
    <col min="16142" max="16384" width="9.140625" style="346"/>
  </cols>
  <sheetData>
    <row r="1" spans="1:11" ht="16.5" thickTop="1">
      <c r="A1" s="622" t="s">
        <v>490</v>
      </c>
      <c r="B1" s="623"/>
      <c r="C1" s="623"/>
      <c r="D1" s="623"/>
      <c r="E1" s="623"/>
      <c r="F1" s="624"/>
    </row>
    <row r="2" spans="1:11">
      <c r="A2" s="629" t="s">
        <v>486</v>
      </c>
      <c r="B2" s="629"/>
      <c r="C2" s="629"/>
      <c r="D2" s="629"/>
      <c r="E2" s="629"/>
      <c r="F2" s="629"/>
    </row>
    <row r="3" spans="1:11">
      <c r="A3" s="484"/>
      <c r="B3" s="485"/>
      <c r="C3" s="486"/>
      <c r="D3" s="487"/>
      <c r="E3" s="488"/>
      <c r="F3" s="489"/>
    </row>
    <row r="4" spans="1:11" ht="15.75">
      <c r="A4" s="490" t="s">
        <v>491</v>
      </c>
      <c r="B4" s="491" t="s">
        <v>451</v>
      </c>
      <c r="C4" s="492"/>
      <c r="D4" s="492"/>
      <c r="E4" s="492"/>
      <c r="F4" s="493"/>
    </row>
    <row r="5" spans="1:11" ht="9.75" customHeight="1" thickBot="1">
      <c r="A5" s="494"/>
      <c r="B5" s="495"/>
      <c r="C5" s="496"/>
      <c r="D5" s="496"/>
      <c r="E5" s="497"/>
      <c r="F5" s="498"/>
    </row>
    <row r="6" spans="1:11" ht="39.75" customHeight="1" thickTop="1">
      <c r="A6" s="499"/>
      <c r="B6" s="619" t="s">
        <v>452</v>
      </c>
      <c r="C6" s="620"/>
      <c r="D6" s="620"/>
      <c r="E6" s="620"/>
      <c r="F6" s="621"/>
      <c r="G6" s="348"/>
      <c r="H6" s="348"/>
      <c r="I6" s="348"/>
      <c r="J6" s="348"/>
      <c r="K6" s="349"/>
    </row>
    <row r="7" spans="1:11" ht="27" customHeight="1">
      <c r="A7" s="499"/>
      <c r="B7" s="619" t="s">
        <v>453</v>
      </c>
      <c r="C7" s="620"/>
      <c r="D7" s="620"/>
      <c r="E7" s="620"/>
      <c r="F7" s="621"/>
      <c r="G7" s="618"/>
      <c r="H7" s="618"/>
      <c r="I7" s="618"/>
      <c r="J7" s="618"/>
    </row>
    <row r="8" spans="1:11" ht="24.75" customHeight="1">
      <c r="A8" s="499"/>
      <c r="B8" s="619" t="s">
        <v>454</v>
      </c>
      <c r="C8" s="620"/>
      <c r="D8" s="620"/>
      <c r="E8" s="620"/>
      <c r="F8" s="621"/>
      <c r="G8" s="618"/>
      <c r="H8" s="618"/>
      <c r="I8" s="618"/>
      <c r="J8" s="618"/>
    </row>
    <row r="9" spans="1:11" ht="41.25" customHeight="1" thickBot="1">
      <c r="A9" s="499"/>
      <c r="B9" s="619" t="s">
        <v>455</v>
      </c>
      <c r="C9" s="620"/>
      <c r="D9" s="620"/>
      <c r="E9" s="620"/>
      <c r="F9" s="621"/>
      <c r="G9" s="618"/>
      <c r="H9" s="618"/>
      <c r="I9" s="618"/>
      <c r="J9" s="618"/>
    </row>
    <row r="10" spans="1:11" s="349" customFormat="1" ht="57.75" thickTop="1">
      <c r="A10" s="625"/>
      <c r="B10" s="627" t="s">
        <v>14</v>
      </c>
      <c r="C10" s="627" t="s">
        <v>18</v>
      </c>
      <c r="D10" s="500" t="s">
        <v>11</v>
      </c>
      <c r="E10" s="501" t="s">
        <v>515</v>
      </c>
      <c r="F10" s="502" t="s">
        <v>516</v>
      </c>
      <c r="H10" s="350"/>
    </row>
    <row r="11" spans="1:11" s="351" customFormat="1" ht="15.75" thickBot="1">
      <c r="A11" s="626"/>
      <c r="B11" s="628"/>
      <c r="C11" s="628"/>
      <c r="D11" s="503" t="s">
        <v>15</v>
      </c>
      <c r="E11" s="504" t="s">
        <v>16</v>
      </c>
      <c r="F11" s="505" t="s">
        <v>17</v>
      </c>
      <c r="H11" s="352"/>
    </row>
    <row r="12" spans="1:11" ht="17.25" thickTop="1" thickBot="1">
      <c r="A12" s="506"/>
      <c r="B12" s="507"/>
      <c r="C12" s="508"/>
      <c r="D12" s="509"/>
      <c r="E12" s="497"/>
      <c r="F12" s="510"/>
    </row>
    <row r="13" spans="1:11" s="353" customFormat="1" ht="20.100000000000001" customHeight="1" thickTop="1" thickBot="1">
      <c r="A13" s="511" t="s">
        <v>492</v>
      </c>
      <c r="B13" s="614" t="s">
        <v>456</v>
      </c>
      <c r="C13" s="615"/>
      <c r="D13" s="615"/>
      <c r="E13" s="615"/>
      <c r="F13" s="616"/>
    </row>
    <row r="14" spans="1:11" s="353" customFormat="1" ht="129" thickTop="1">
      <c r="A14" s="512" t="s">
        <v>493</v>
      </c>
      <c r="B14" s="513" t="s">
        <v>457</v>
      </c>
      <c r="C14" s="514" t="s">
        <v>458</v>
      </c>
      <c r="D14" s="515">
        <v>264</v>
      </c>
      <c r="E14" s="570"/>
      <c r="F14" s="516">
        <f>D14*E14</f>
        <v>0</v>
      </c>
    </row>
    <row r="15" spans="1:11" s="353" customFormat="1" ht="99.75">
      <c r="A15" s="512" t="s">
        <v>494</v>
      </c>
      <c r="B15" s="513" t="s">
        <v>459</v>
      </c>
      <c r="C15" s="514" t="s">
        <v>12</v>
      </c>
      <c r="D15" s="515">
        <v>10</v>
      </c>
      <c r="E15" s="570"/>
      <c r="F15" s="516">
        <f t="shared" ref="F15:F16" si="0">D15*E15</f>
        <v>0</v>
      </c>
    </row>
    <row r="16" spans="1:11" s="353" customFormat="1" ht="71.25">
      <c r="A16" s="512" t="s">
        <v>495</v>
      </c>
      <c r="B16" s="513" t="s">
        <v>525</v>
      </c>
      <c r="C16" s="514" t="s">
        <v>458</v>
      </c>
      <c r="D16" s="515">
        <v>58</v>
      </c>
      <c r="E16" s="570"/>
      <c r="F16" s="516">
        <f t="shared" si="0"/>
        <v>0</v>
      </c>
    </row>
    <row r="17" spans="1:8" s="353" customFormat="1" ht="85.5">
      <c r="A17" s="517" t="s">
        <v>524</v>
      </c>
      <c r="B17" s="518" t="s">
        <v>522</v>
      </c>
      <c r="C17" s="519"/>
      <c r="D17" s="520"/>
      <c r="E17" s="571"/>
      <c r="F17" s="521">
        <f>D17*E17</f>
        <v>0</v>
      </c>
    </row>
    <row r="18" spans="1:8" s="353" customFormat="1" ht="14.25">
      <c r="A18" s="522"/>
      <c r="B18" s="396" t="s">
        <v>523</v>
      </c>
      <c r="C18" s="523" t="s">
        <v>12</v>
      </c>
      <c r="D18" s="523">
        <v>12</v>
      </c>
      <c r="E18" s="572"/>
      <c r="F18" s="397">
        <f>D18*E18</f>
        <v>0</v>
      </c>
    </row>
    <row r="19" spans="1:8" s="353" customFormat="1" ht="14.25">
      <c r="A19" s="524"/>
      <c r="B19" s="524"/>
      <c r="C19" s="524"/>
      <c r="D19" s="524"/>
      <c r="E19" s="525"/>
      <c r="F19" s="526"/>
    </row>
    <row r="20" spans="1:8" s="353" customFormat="1" ht="20.100000000000001" customHeight="1">
      <c r="A20" s="611" t="s">
        <v>460</v>
      </c>
      <c r="B20" s="612"/>
      <c r="C20" s="612"/>
      <c r="D20" s="612"/>
      <c r="E20" s="613"/>
      <c r="F20" s="527">
        <f>SUM(F14:F18)</f>
        <v>0</v>
      </c>
    </row>
    <row r="21" spans="1:8" s="353" customFormat="1" ht="15.75" thickBot="1">
      <c r="A21" s="528"/>
      <c r="B21" s="528"/>
      <c r="C21" s="528"/>
      <c r="D21" s="528"/>
      <c r="E21" s="528"/>
      <c r="F21" s="529"/>
    </row>
    <row r="22" spans="1:8" s="353" customFormat="1" ht="20.100000000000001" customHeight="1" thickTop="1" thickBot="1">
      <c r="A22" s="511" t="s">
        <v>496</v>
      </c>
      <c r="B22" s="614" t="s">
        <v>461</v>
      </c>
      <c r="C22" s="615"/>
      <c r="D22" s="615"/>
      <c r="E22" s="615"/>
      <c r="F22" s="616"/>
    </row>
    <row r="23" spans="1:8" ht="72" thickTop="1">
      <c r="A23" s="530" t="s">
        <v>497</v>
      </c>
      <c r="B23" s="398" t="s">
        <v>462</v>
      </c>
      <c r="C23" s="531"/>
      <c r="D23" s="531"/>
      <c r="E23" s="573"/>
      <c r="F23" s="354"/>
      <c r="H23" s="355">
        <v>292</v>
      </c>
    </row>
    <row r="24" spans="1:8" ht="42.75">
      <c r="A24" s="512"/>
      <c r="B24" s="396" t="s">
        <v>463</v>
      </c>
      <c r="C24" s="532" t="s">
        <v>458</v>
      </c>
      <c r="D24" s="532">
        <v>244</v>
      </c>
      <c r="E24" s="574"/>
      <c r="F24" s="357">
        <f>D24*E24</f>
        <v>0</v>
      </c>
      <c r="H24" s="358"/>
    </row>
    <row r="25" spans="1:8" ht="99.75" customHeight="1">
      <c r="A25" s="533" t="s">
        <v>498</v>
      </c>
      <c r="B25" s="399" t="s">
        <v>464</v>
      </c>
      <c r="C25" s="534"/>
      <c r="D25" s="534"/>
      <c r="E25" s="575"/>
      <c r="F25" s="359"/>
      <c r="H25" s="360">
        <v>270</v>
      </c>
    </row>
    <row r="26" spans="1:8">
      <c r="A26" s="512"/>
      <c r="B26" s="356" t="s">
        <v>465</v>
      </c>
      <c r="C26" s="532" t="s">
        <v>12</v>
      </c>
      <c r="D26" s="532">
        <v>48</v>
      </c>
      <c r="E26" s="574"/>
      <c r="F26" s="357">
        <f>D26*E26</f>
        <v>0</v>
      </c>
      <c r="H26" s="358"/>
    </row>
    <row r="27" spans="1:8" ht="85.5">
      <c r="A27" s="533" t="s">
        <v>499</v>
      </c>
      <c r="B27" s="399" t="s">
        <v>466</v>
      </c>
      <c r="C27" s="534"/>
      <c r="D27" s="534"/>
      <c r="E27" s="573"/>
      <c r="F27" s="359"/>
      <c r="H27" s="361">
        <v>5058</v>
      </c>
    </row>
    <row r="28" spans="1:8" s="349" customFormat="1">
      <c r="A28" s="512"/>
      <c r="B28" s="356" t="s">
        <v>465</v>
      </c>
      <c r="C28" s="532" t="s">
        <v>12</v>
      </c>
      <c r="D28" s="532">
        <v>10</v>
      </c>
      <c r="E28" s="574"/>
      <c r="F28" s="357">
        <f>D28*E28</f>
        <v>0</v>
      </c>
      <c r="H28" s="358"/>
    </row>
    <row r="29" spans="1:8" ht="85.5">
      <c r="A29" s="530" t="s">
        <v>500</v>
      </c>
      <c r="B29" s="399" t="s">
        <v>467</v>
      </c>
      <c r="C29" s="534"/>
      <c r="D29" s="534"/>
      <c r="E29" s="573"/>
      <c r="F29" s="359"/>
      <c r="H29" s="360">
        <v>408</v>
      </c>
    </row>
    <row r="30" spans="1:8" s="349" customFormat="1">
      <c r="A30" s="512"/>
      <c r="B30" s="356" t="s">
        <v>465</v>
      </c>
      <c r="C30" s="532" t="s">
        <v>12</v>
      </c>
      <c r="D30" s="532">
        <v>10</v>
      </c>
      <c r="E30" s="574"/>
      <c r="F30" s="357">
        <f>D30*E30</f>
        <v>0</v>
      </c>
      <c r="H30" s="358"/>
    </row>
    <row r="31" spans="1:8" ht="86.25" thickBot="1">
      <c r="A31" s="533" t="s">
        <v>501</v>
      </c>
      <c r="B31" s="400" t="s">
        <v>468</v>
      </c>
      <c r="C31" s="534"/>
      <c r="D31" s="535"/>
      <c r="E31" s="575"/>
      <c r="F31" s="362"/>
      <c r="H31" s="363">
        <v>346</v>
      </c>
    </row>
    <row r="32" spans="1:8" s="349" customFormat="1" ht="15.75" thickTop="1">
      <c r="A32" s="512"/>
      <c r="B32" s="356" t="s">
        <v>465</v>
      </c>
      <c r="C32" s="532" t="s">
        <v>12</v>
      </c>
      <c r="D32" s="532">
        <v>20</v>
      </c>
      <c r="E32" s="574"/>
      <c r="F32" s="357">
        <f>D32*E32</f>
        <v>0</v>
      </c>
      <c r="H32" s="358"/>
    </row>
    <row r="33" spans="1:8" ht="43.5" thickBot="1">
      <c r="A33" s="533" t="s">
        <v>502</v>
      </c>
      <c r="B33" s="401" t="s">
        <v>469</v>
      </c>
      <c r="C33" s="531"/>
      <c r="D33" s="536"/>
      <c r="E33" s="573"/>
      <c r="F33" s="364"/>
      <c r="H33" s="363">
        <v>346</v>
      </c>
    </row>
    <row r="34" spans="1:8" s="349" customFormat="1" ht="15.75" thickTop="1">
      <c r="A34" s="512"/>
      <c r="B34" s="356" t="s">
        <v>465</v>
      </c>
      <c r="C34" s="532" t="s">
        <v>12</v>
      </c>
      <c r="D34" s="532">
        <v>4</v>
      </c>
      <c r="E34" s="574"/>
      <c r="F34" s="357">
        <f>D34*E34</f>
        <v>0</v>
      </c>
      <c r="H34" s="358"/>
    </row>
    <row r="35" spans="1:8" ht="71.25">
      <c r="A35" s="533" t="s">
        <v>503</v>
      </c>
      <c r="B35" s="399" t="s">
        <v>470</v>
      </c>
      <c r="C35" s="534"/>
      <c r="D35" s="534"/>
      <c r="E35" s="573"/>
      <c r="F35" s="359"/>
      <c r="H35" s="360">
        <v>378</v>
      </c>
    </row>
    <row r="36" spans="1:8" s="349" customFormat="1">
      <c r="A36" s="512"/>
      <c r="B36" s="356" t="s">
        <v>465</v>
      </c>
      <c r="C36" s="532" t="s">
        <v>12</v>
      </c>
      <c r="D36" s="532">
        <v>10</v>
      </c>
      <c r="E36" s="574"/>
      <c r="F36" s="357">
        <f>D36*E36</f>
        <v>0</v>
      </c>
      <c r="H36" s="358"/>
    </row>
    <row r="37" spans="1:8" ht="71.25">
      <c r="A37" s="533" t="s">
        <v>504</v>
      </c>
      <c r="B37" s="399" t="s">
        <v>471</v>
      </c>
      <c r="C37" s="534"/>
      <c r="D37" s="534"/>
      <c r="E37" s="573"/>
      <c r="F37" s="359"/>
      <c r="H37" s="360">
        <v>442</v>
      </c>
    </row>
    <row r="38" spans="1:8" s="349" customFormat="1">
      <c r="A38" s="512"/>
      <c r="B38" s="356" t="s">
        <v>465</v>
      </c>
      <c r="C38" s="532" t="s">
        <v>12</v>
      </c>
      <c r="D38" s="532">
        <v>10</v>
      </c>
      <c r="E38" s="574"/>
      <c r="F38" s="357">
        <f>D38*E38</f>
        <v>0</v>
      </c>
      <c r="H38" s="358"/>
    </row>
    <row r="39" spans="1:8" ht="71.25">
      <c r="A39" s="533" t="s">
        <v>505</v>
      </c>
      <c r="B39" s="399" t="s">
        <v>472</v>
      </c>
      <c r="C39" s="534"/>
      <c r="D39" s="534"/>
      <c r="E39" s="573"/>
      <c r="F39" s="359"/>
      <c r="H39" s="361">
        <v>378</v>
      </c>
    </row>
    <row r="40" spans="1:8" s="349" customFormat="1">
      <c r="A40" s="512"/>
      <c r="B40" s="356" t="s">
        <v>465</v>
      </c>
      <c r="C40" s="532" t="s">
        <v>12</v>
      </c>
      <c r="D40" s="532">
        <v>10</v>
      </c>
      <c r="E40" s="574"/>
      <c r="F40" s="357">
        <f>D40*E40</f>
        <v>0</v>
      </c>
      <c r="H40" s="358"/>
    </row>
    <row r="41" spans="1:8" ht="43.5">
      <c r="A41" s="533" t="s">
        <v>506</v>
      </c>
      <c r="B41" s="399" t="s">
        <v>473</v>
      </c>
      <c r="C41" s="534"/>
      <c r="D41" s="534"/>
      <c r="E41" s="573"/>
      <c r="F41" s="359"/>
      <c r="H41" s="361">
        <v>370</v>
      </c>
    </row>
    <row r="42" spans="1:8" s="349" customFormat="1">
      <c r="A42" s="512"/>
      <c r="B42" s="356" t="s">
        <v>465</v>
      </c>
      <c r="C42" s="532" t="s">
        <v>12</v>
      </c>
      <c r="D42" s="532">
        <v>10</v>
      </c>
      <c r="E42" s="574"/>
      <c r="F42" s="357">
        <f>D42*E42</f>
        <v>0</v>
      </c>
      <c r="H42" s="358"/>
    </row>
    <row r="43" spans="1:8" s="353" customFormat="1" ht="58.5" customHeight="1">
      <c r="A43" s="530" t="s">
        <v>507</v>
      </c>
      <c r="B43" s="537" t="s">
        <v>474</v>
      </c>
      <c r="C43" s="538"/>
      <c r="D43" s="539"/>
      <c r="E43" s="576"/>
      <c r="F43" s="540"/>
    </row>
    <row r="44" spans="1:8" s="349" customFormat="1">
      <c r="A44" s="512"/>
      <c r="B44" s="356" t="s">
        <v>465</v>
      </c>
      <c r="C44" s="515" t="s">
        <v>12</v>
      </c>
      <c r="D44" s="515">
        <v>14</v>
      </c>
      <c r="E44" s="574"/>
      <c r="F44" s="357">
        <f>D44*E44</f>
        <v>0</v>
      </c>
      <c r="H44" s="358"/>
    </row>
    <row r="45" spans="1:8" s="353" customFormat="1" ht="42.75">
      <c r="A45" s="530" t="s">
        <v>508</v>
      </c>
      <c r="B45" s="537" t="s">
        <v>475</v>
      </c>
      <c r="C45" s="538"/>
      <c r="D45" s="539"/>
      <c r="E45" s="576"/>
      <c r="F45" s="540"/>
    </row>
    <row r="46" spans="1:8" ht="42.75">
      <c r="A46" s="512"/>
      <c r="B46" s="396" t="s">
        <v>476</v>
      </c>
      <c r="C46" s="532" t="s">
        <v>458</v>
      </c>
      <c r="D46" s="532">
        <v>36</v>
      </c>
      <c r="E46" s="574"/>
      <c r="F46" s="357">
        <f>D46*E46</f>
        <v>0</v>
      </c>
      <c r="H46" s="358"/>
    </row>
    <row r="47" spans="1:8" s="353" customFormat="1" ht="42.75">
      <c r="A47" s="530" t="s">
        <v>509</v>
      </c>
      <c r="B47" s="537" t="s">
        <v>526</v>
      </c>
      <c r="C47" s="538"/>
      <c r="D47" s="539"/>
      <c r="E47" s="576"/>
      <c r="F47" s="540">
        <f>D47*E47</f>
        <v>0</v>
      </c>
    </row>
    <row r="48" spans="1:8" ht="71.25" customHeight="1">
      <c r="A48" s="530"/>
      <c r="B48" s="398" t="s">
        <v>527</v>
      </c>
      <c r="C48" s="531"/>
      <c r="D48" s="531"/>
      <c r="E48" s="573"/>
      <c r="F48" s="354"/>
      <c r="H48" s="358"/>
    </row>
    <row r="49" spans="1:8">
      <c r="A49" s="512"/>
      <c r="B49" s="356" t="s">
        <v>477</v>
      </c>
      <c r="C49" s="532" t="s">
        <v>458</v>
      </c>
      <c r="D49" s="532">
        <v>58</v>
      </c>
      <c r="E49" s="574"/>
      <c r="F49" s="357">
        <f>D49*E49</f>
        <v>0</v>
      </c>
      <c r="H49" s="358"/>
    </row>
    <row r="50" spans="1:8" ht="57">
      <c r="A50" s="517" t="s">
        <v>528</v>
      </c>
      <c r="B50" s="541" t="s">
        <v>529</v>
      </c>
      <c r="C50" s="519"/>
      <c r="D50" s="520"/>
      <c r="E50" s="571"/>
      <c r="F50" s="521">
        <f>D50*E50</f>
        <v>0</v>
      </c>
      <c r="H50" s="358"/>
    </row>
    <row r="51" spans="1:8">
      <c r="A51" s="522"/>
      <c r="B51" s="396" t="s">
        <v>523</v>
      </c>
      <c r="C51" s="523" t="s">
        <v>12</v>
      </c>
      <c r="D51" s="523">
        <v>12</v>
      </c>
      <c r="E51" s="572">
        <v>0</v>
      </c>
      <c r="F51" s="397">
        <f>D51*E51</f>
        <v>0</v>
      </c>
      <c r="H51" s="358"/>
    </row>
    <row r="52" spans="1:8" s="353" customFormat="1" ht="14.25">
      <c r="A52" s="529"/>
      <c r="B52" s="529"/>
      <c r="C52" s="529"/>
      <c r="D52" s="529"/>
      <c r="E52" s="542"/>
      <c r="F52" s="543"/>
    </row>
    <row r="53" spans="1:8" s="353" customFormat="1" ht="20.100000000000001" customHeight="1">
      <c r="A53" s="611" t="s">
        <v>478</v>
      </c>
      <c r="B53" s="612"/>
      <c r="C53" s="612"/>
      <c r="D53" s="612"/>
      <c r="E53" s="613"/>
      <c r="F53" s="527">
        <f>SUM(F24:F51)</f>
        <v>0</v>
      </c>
    </row>
    <row r="54" spans="1:8" s="353" customFormat="1" thickBot="1">
      <c r="A54" s="529"/>
      <c r="B54" s="529"/>
      <c r="C54" s="529"/>
      <c r="D54" s="529"/>
      <c r="E54" s="542"/>
      <c r="F54" s="529"/>
    </row>
    <row r="55" spans="1:8" s="353" customFormat="1" ht="20.100000000000001" customHeight="1" thickTop="1" thickBot="1">
      <c r="A55" s="511" t="s">
        <v>510</v>
      </c>
      <c r="B55" s="614" t="s">
        <v>479</v>
      </c>
      <c r="C55" s="615"/>
      <c r="D55" s="615"/>
      <c r="E55" s="615"/>
      <c r="F55" s="616"/>
    </row>
    <row r="56" spans="1:8" s="353" customFormat="1" ht="29.25" thickTop="1">
      <c r="A56" s="512" t="s">
        <v>511</v>
      </c>
      <c r="B56" s="513" t="s">
        <v>480</v>
      </c>
      <c r="C56" s="514" t="s">
        <v>481</v>
      </c>
      <c r="D56" s="514">
        <v>1</v>
      </c>
      <c r="E56" s="570"/>
      <c r="F56" s="516">
        <f>D56*E56</f>
        <v>0</v>
      </c>
    </row>
    <row r="57" spans="1:8" s="353" customFormat="1" ht="26.25" customHeight="1">
      <c r="A57" s="512" t="s">
        <v>512</v>
      </c>
      <c r="B57" s="513" t="s">
        <v>530</v>
      </c>
      <c r="C57" s="514" t="s">
        <v>481</v>
      </c>
      <c r="D57" s="514">
        <v>1</v>
      </c>
      <c r="E57" s="570"/>
      <c r="F57" s="516">
        <f>D57*E57</f>
        <v>0</v>
      </c>
    </row>
    <row r="58" spans="1:8" s="353" customFormat="1" ht="26.25" customHeight="1">
      <c r="A58" s="512" t="s">
        <v>532</v>
      </c>
      <c r="B58" s="544" t="s">
        <v>531</v>
      </c>
      <c r="C58" s="514" t="s">
        <v>481</v>
      </c>
      <c r="D58" s="514">
        <v>1</v>
      </c>
      <c r="E58" s="570"/>
      <c r="F58" s="516">
        <f>D58*E58</f>
        <v>0</v>
      </c>
    </row>
    <row r="59" spans="1:8" s="353" customFormat="1" ht="13.5" customHeight="1">
      <c r="A59" s="524"/>
      <c r="B59" s="524"/>
      <c r="C59" s="524"/>
      <c r="D59" s="524"/>
      <c r="E59" s="525"/>
      <c r="F59" s="526"/>
    </row>
    <row r="60" spans="1:8" s="353" customFormat="1" ht="20.100000000000001" customHeight="1">
      <c r="A60" s="617" t="s">
        <v>482</v>
      </c>
      <c r="B60" s="612"/>
      <c r="C60" s="612"/>
      <c r="D60" s="612"/>
      <c r="E60" s="613"/>
      <c r="F60" s="545">
        <f>SUM(F56:F58)</f>
        <v>0</v>
      </c>
    </row>
    <row r="61" spans="1:8" s="353" customFormat="1" ht="14.25">
      <c r="A61" s="529"/>
      <c r="B61" s="529"/>
      <c r="C61" s="529"/>
      <c r="D61" s="529"/>
      <c r="E61" s="542"/>
      <c r="F61" s="529"/>
    </row>
    <row r="62" spans="1:8" s="353" customFormat="1" ht="14.25">
      <c r="A62" s="529"/>
      <c r="B62" s="529"/>
      <c r="C62" s="529"/>
      <c r="D62" s="529"/>
      <c r="E62" s="542"/>
      <c r="F62" s="529"/>
    </row>
    <row r="63" spans="1:8" s="353" customFormat="1" ht="14.25">
      <c r="A63" s="529"/>
      <c r="B63" s="529"/>
      <c r="C63" s="529"/>
      <c r="D63" s="529"/>
      <c r="E63" s="542"/>
      <c r="F63" s="529"/>
    </row>
    <row r="64" spans="1:8" s="353" customFormat="1" ht="14.25">
      <c r="A64" s="529"/>
      <c r="B64" s="529"/>
      <c r="C64" s="529"/>
      <c r="D64" s="529"/>
      <c r="E64" s="542"/>
      <c r="F64" s="529"/>
    </row>
    <row r="65" spans="1:6" s="353" customFormat="1" ht="14.25">
      <c r="A65" s="529"/>
      <c r="B65" s="529"/>
      <c r="C65" s="529"/>
      <c r="D65" s="529"/>
      <c r="E65" s="542"/>
      <c r="F65" s="529"/>
    </row>
    <row r="66" spans="1:6" s="353" customFormat="1" ht="14.25">
      <c r="A66" s="529"/>
      <c r="B66" s="529"/>
      <c r="C66" s="529"/>
      <c r="D66" s="529"/>
      <c r="E66" s="542"/>
      <c r="F66" s="529"/>
    </row>
    <row r="67" spans="1:6" s="353" customFormat="1" ht="14.25">
      <c r="A67" s="529"/>
      <c r="B67" s="529"/>
      <c r="C67" s="529"/>
      <c r="D67" s="529"/>
      <c r="E67" s="542"/>
      <c r="F67" s="529"/>
    </row>
    <row r="68" spans="1:6" s="353" customFormat="1" ht="14.25">
      <c r="A68" s="529"/>
      <c r="B68" s="529"/>
      <c r="C68" s="529"/>
      <c r="D68" s="529"/>
      <c r="E68" s="542"/>
      <c r="F68" s="529"/>
    </row>
    <row r="69" spans="1:6" s="353" customFormat="1" ht="14.25">
      <c r="A69" s="529"/>
      <c r="B69" s="529"/>
      <c r="C69" s="529"/>
      <c r="D69" s="529"/>
      <c r="E69" s="542"/>
      <c r="F69" s="529"/>
    </row>
    <row r="70" spans="1:6" s="353" customFormat="1" ht="14.25">
      <c r="A70" s="529"/>
      <c r="B70" s="529"/>
      <c r="C70" s="529"/>
      <c r="D70" s="529"/>
      <c r="E70" s="542"/>
      <c r="F70" s="529"/>
    </row>
    <row r="71" spans="1:6" s="353" customFormat="1" ht="14.25">
      <c r="A71" s="529"/>
      <c r="B71" s="529"/>
      <c r="C71" s="529"/>
      <c r="D71" s="529"/>
      <c r="E71" s="542"/>
      <c r="F71" s="529"/>
    </row>
    <row r="72" spans="1:6" s="353" customFormat="1" ht="14.25">
      <c r="A72" s="529"/>
      <c r="B72" s="529"/>
      <c r="C72" s="529"/>
      <c r="D72" s="529"/>
      <c r="E72" s="542"/>
      <c r="F72" s="529"/>
    </row>
    <row r="73" spans="1:6" s="353" customFormat="1" ht="14.25">
      <c r="A73" s="529"/>
      <c r="B73" s="529"/>
      <c r="C73" s="529"/>
      <c r="D73" s="529"/>
      <c r="E73" s="542"/>
      <c r="F73" s="529"/>
    </row>
    <row r="74" spans="1:6" s="353" customFormat="1" thickBot="1">
      <c r="A74" s="529"/>
      <c r="B74" s="529"/>
      <c r="C74" s="529"/>
      <c r="D74" s="529"/>
      <c r="E74" s="542"/>
      <c r="F74" s="529"/>
    </row>
    <row r="75" spans="1:6" s="353" customFormat="1" ht="16.5" thickTop="1" thickBot="1">
      <c r="A75" s="546" t="s">
        <v>491</v>
      </c>
      <c r="B75" s="547" t="s">
        <v>483</v>
      </c>
      <c r="C75" s="548"/>
      <c r="D75" s="548"/>
      <c r="E75" s="548"/>
      <c r="F75" s="549"/>
    </row>
    <row r="76" spans="1:6" s="353" customFormat="1" ht="15.75" thickTop="1" thickBot="1">
      <c r="A76" s="529"/>
      <c r="B76" s="529"/>
      <c r="C76" s="529"/>
      <c r="D76" s="529"/>
      <c r="E76" s="542"/>
      <c r="F76" s="529"/>
    </row>
    <row r="77" spans="1:6" s="353" customFormat="1" ht="20.100000000000001" customHeight="1" thickTop="1" thickBot="1">
      <c r="A77" s="546" t="str">
        <f>A13</f>
        <v>02.01</v>
      </c>
      <c r="B77" s="605" t="str">
        <f>B13</f>
        <v>ДЕМОНТАЖНИ РАДОВИ</v>
      </c>
      <c r="C77" s="606"/>
      <c r="D77" s="606"/>
      <c r="E77" s="607"/>
      <c r="F77" s="550">
        <f>F20</f>
        <v>0</v>
      </c>
    </row>
    <row r="78" spans="1:6" s="353" customFormat="1" ht="20.100000000000001" customHeight="1" thickTop="1" thickBot="1">
      <c r="A78" s="546" t="str">
        <f>A22</f>
        <v>02.02</v>
      </c>
      <c r="B78" s="605" t="str">
        <f>B22:B22</f>
        <v>ЕЛЕКТРОМОНТАЖНИ РАДОВИ</v>
      </c>
      <c r="C78" s="606"/>
      <c r="D78" s="606"/>
      <c r="E78" s="607"/>
      <c r="F78" s="550">
        <f>F53</f>
        <v>0</v>
      </c>
    </row>
    <row r="79" spans="1:6" s="353" customFormat="1" ht="20.100000000000001" customHeight="1" thickTop="1" thickBot="1">
      <c r="A79" s="546" t="str">
        <f>A55</f>
        <v>02.03</v>
      </c>
      <c r="B79" s="605" t="str">
        <f>B55</f>
        <v>ПРИПРЕМНО-ЗАВРШНИ РАДОВИ</v>
      </c>
      <c r="C79" s="606"/>
      <c r="D79" s="606"/>
      <c r="E79" s="607"/>
      <c r="F79" s="550">
        <f>F60</f>
        <v>0</v>
      </c>
    </row>
    <row r="80" spans="1:6" s="353" customFormat="1" ht="20.100000000000001" customHeight="1" thickTop="1" thickBot="1">
      <c r="A80" s="551"/>
      <c r="B80" s="552"/>
      <c r="C80" s="552"/>
      <c r="D80" s="552"/>
      <c r="E80" s="528"/>
      <c r="F80" s="553"/>
    </row>
    <row r="81" spans="1:8" s="353" customFormat="1" ht="16.5" thickTop="1" thickBot="1">
      <c r="A81" s="529"/>
      <c r="B81" s="608" t="s">
        <v>484</v>
      </c>
      <c r="C81" s="609"/>
      <c r="D81" s="609"/>
      <c r="E81" s="610"/>
      <c r="F81" s="554">
        <f>SUM(F77:F79)</f>
        <v>0</v>
      </c>
    </row>
    <row r="82" spans="1:8" s="353" customFormat="1" thickTop="1">
      <c r="A82" s="529"/>
      <c r="B82" s="529"/>
      <c r="C82" s="529"/>
      <c r="D82" s="529"/>
      <c r="E82" s="542"/>
      <c r="F82" s="555"/>
    </row>
    <row r="83" spans="1:8" s="353" customFormat="1" ht="14.25">
      <c r="A83" s="529"/>
      <c r="B83" s="529"/>
      <c r="C83" s="529"/>
      <c r="D83" s="529"/>
      <c r="E83" s="542"/>
      <c r="F83" s="529"/>
    </row>
    <row r="84" spans="1:8" s="353" customFormat="1" ht="14.25">
      <c r="A84" s="529"/>
      <c r="B84" s="529"/>
      <c r="C84" s="529"/>
      <c r="D84" s="529"/>
      <c r="E84" s="542"/>
      <c r="F84" s="529"/>
    </row>
    <row r="85" spans="1:8" s="365" customFormat="1" ht="14.25">
      <c r="A85" s="556"/>
      <c r="B85" s="557"/>
      <c r="C85" s="558"/>
      <c r="D85" s="559"/>
      <c r="E85" s="560"/>
      <c r="F85" s="561"/>
    </row>
    <row r="86" spans="1:8" s="365" customFormat="1" ht="14.25">
      <c r="A86" s="556"/>
      <c r="B86" s="557"/>
      <c r="C86" s="558"/>
      <c r="D86" s="559"/>
      <c r="E86" s="562"/>
      <c r="F86" s="563"/>
    </row>
    <row r="87" spans="1:8" s="365" customFormat="1" ht="14.25">
      <c r="A87" s="556"/>
      <c r="B87" s="557"/>
      <c r="C87" s="558"/>
      <c r="D87" s="559"/>
      <c r="E87" s="560"/>
      <c r="F87" s="561"/>
      <c r="H87" s="366"/>
    </row>
    <row r="88" spans="1:8" s="365" customFormat="1" ht="14.25">
      <c r="A88" s="556"/>
      <c r="B88" s="557"/>
      <c r="C88" s="558"/>
      <c r="D88" s="559"/>
      <c r="E88" s="560"/>
      <c r="F88" s="561"/>
      <c r="H88" s="366"/>
    </row>
    <row r="89" spans="1:8" s="365" customFormat="1" ht="14.25">
      <c r="A89" s="556"/>
      <c r="B89" s="557"/>
      <c r="C89" s="558"/>
      <c r="D89" s="559"/>
      <c r="E89" s="560"/>
      <c r="F89" s="561"/>
      <c r="H89" s="366"/>
    </row>
    <row r="90" spans="1:8" s="365" customFormat="1" ht="14.25">
      <c r="A90" s="556"/>
      <c r="B90" s="557"/>
      <c r="C90" s="558"/>
      <c r="D90" s="559"/>
      <c r="E90" s="560"/>
      <c r="F90" s="561"/>
      <c r="H90" s="366"/>
    </row>
    <row r="91" spans="1:8" s="365" customFormat="1" ht="14.25">
      <c r="A91" s="556"/>
      <c r="B91" s="557"/>
      <c r="C91" s="558"/>
      <c r="D91" s="559"/>
      <c r="E91" s="560"/>
      <c r="F91" s="561"/>
      <c r="H91" s="366"/>
    </row>
    <row r="92" spans="1:8" s="365" customFormat="1" ht="14.25">
      <c r="A92" s="556"/>
      <c r="B92" s="557"/>
      <c r="C92" s="558"/>
      <c r="D92" s="559"/>
      <c r="E92" s="560"/>
      <c r="F92" s="561"/>
      <c r="H92" s="366"/>
    </row>
    <row r="93" spans="1:8" s="365" customFormat="1" ht="14.25">
      <c r="A93" s="556"/>
      <c r="B93" s="557"/>
      <c r="C93" s="558"/>
      <c r="D93" s="559"/>
      <c r="E93" s="560"/>
      <c r="F93" s="561"/>
      <c r="H93" s="366"/>
    </row>
    <row r="94" spans="1:8" s="365" customFormat="1" ht="14.25">
      <c r="A94" s="556"/>
      <c r="B94" s="557"/>
      <c r="C94" s="558"/>
      <c r="D94" s="559"/>
      <c r="E94" s="560"/>
      <c r="F94" s="561"/>
      <c r="H94" s="366"/>
    </row>
    <row r="95" spans="1:8" s="365" customFormat="1" ht="14.25">
      <c r="A95" s="556"/>
      <c r="B95" s="557"/>
      <c r="C95" s="558"/>
      <c r="D95" s="559"/>
      <c r="E95" s="560"/>
      <c r="F95" s="561"/>
      <c r="H95" s="366"/>
    </row>
    <row r="96" spans="1:8" s="365" customFormat="1" ht="14.25">
      <c r="A96" s="556"/>
      <c r="B96" s="557"/>
      <c r="C96" s="558"/>
      <c r="D96" s="559"/>
      <c r="E96" s="560"/>
      <c r="F96" s="561"/>
      <c r="H96" s="366"/>
    </row>
  </sheetData>
  <sheetProtection algorithmName="SHA-512" hashValue="xVcuomvP3C/r6/qEFC8AiJZmMlX/bmouVExhblwG3T1r3G/HOAE5YtU+Z2iU/oSmPSNlZgSxAvhyieNBE9z2IA==" saltValue="E6wfGkya/CYAMY08uTz19w==" spinCount="100000" sheet="1" objects="1" scenarios="1"/>
  <mergeCells count="22">
    <mergeCell ref="G7:J7"/>
    <mergeCell ref="B8:F8"/>
    <mergeCell ref="G8:J8"/>
    <mergeCell ref="B13:F13"/>
    <mergeCell ref="A1:F1"/>
    <mergeCell ref="B6:F6"/>
    <mergeCell ref="B7:F7"/>
    <mergeCell ref="B9:F9"/>
    <mergeCell ref="G9:J9"/>
    <mergeCell ref="A10:A11"/>
    <mergeCell ref="B10:B11"/>
    <mergeCell ref="C10:C11"/>
    <mergeCell ref="A2:F2"/>
    <mergeCell ref="B77:E77"/>
    <mergeCell ref="B78:E78"/>
    <mergeCell ref="B79:E79"/>
    <mergeCell ref="B81:E81"/>
    <mergeCell ref="A20:E20"/>
    <mergeCell ref="B22:F22"/>
    <mergeCell ref="A53:E53"/>
    <mergeCell ref="B55:F55"/>
    <mergeCell ref="A60:E60"/>
  </mergeCells>
  <pageMargins left="0.78740157480314965" right="0.19685039370078741" top="0.31496062992125984" bottom="0.19685039370078741" header="0" footer="0.19685039370078741"/>
  <pageSetup paperSize="9" orientation="portrait" r:id="rId1"/>
  <headerFooter alignWithMargins="0">
    <oddFooter>&amp;Rстрана &amp;"Arial,Bold"&amp;P&amp;"Arial,Regular" од &amp;N</oddFooter>
  </headerFooter>
  <rowBreaks count="1" manualBreakCount="1">
    <brk id="71" max="5" man="1"/>
  </rowBreaks>
</worksheet>
</file>

<file path=xl/worksheets/sheet3.xml><?xml version="1.0" encoding="utf-8"?>
<worksheet xmlns="http://schemas.openxmlformats.org/spreadsheetml/2006/main" xmlns:r="http://schemas.openxmlformats.org/officeDocument/2006/relationships">
  <dimension ref="A1:O825"/>
  <sheetViews>
    <sheetView showZeros="0" view="pageBreakPreview" zoomScaleNormal="100" zoomScaleSheetLayoutView="100" workbookViewId="0">
      <selection activeCell="C10" sqref="C10"/>
    </sheetView>
  </sheetViews>
  <sheetFormatPr defaultColWidth="9.140625" defaultRowHeight="12.75"/>
  <cols>
    <col min="1" max="1" width="6.85546875" style="232" customWidth="1"/>
    <col min="2" max="2" width="33" style="59" customWidth="1"/>
    <col min="3" max="3" width="6.28515625" style="59" customWidth="1"/>
    <col min="4" max="4" width="11.42578125" style="185" customWidth="1"/>
    <col min="5" max="5" width="13.28515625" style="217" customWidth="1"/>
    <col min="6" max="6" width="17.42578125" style="217" customWidth="1"/>
    <col min="7" max="7" width="15.85546875" style="137" customWidth="1"/>
    <col min="8" max="8" width="60.42578125" style="54" customWidth="1"/>
    <col min="9" max="9" width="9.140625" style="137"/>
    <col min="10" max="16384" width="9.140625" style="59"/>
  </cols>
  <sheetData>
    <row r="1" spans="1:9" ht="16.5" customHeight="1">
      <c r="A1" s="590" t="s">
        <v>490</v>
      </c>
      <c r="B1" s="590"/>
      <c r="C1" s="590"/>
      <c r="D1" s="590"/>
      <c r="E1" s="590"/>
      <c r="F1" s="590"/>
    </row>
    <row r="2" spans="1:9" ht="17.25" customHeight="1">
      <c r="A2" s="591" t="s">
        <v>486</v>
      </c>
      <c r="B2" s="591"/>
      <c r="C2" s="591"/>
      <c r="D2" s="591"/>
      <c r="E2" s="591"/>
      <c r="F2" s="591"/>
      <c r="I2" s="138"/>
    </row>
    <row r="3" spans="1:9" ht="17.25" customHeight="1">
      <c r="A3" s="453"/>
      <c r="B3" s="453"/>
      <c r="C3" s="453"/>
      <c r="D3" s="453"/>
      <c r="E3" s="453"/>
      <c r="F3" s="453"/>
      <c r="I3" s="138"/>
    </row>
    <row r="4" spans="1:9" ht="17.25" customHeight="1" thickBot="1">
      <c r="A4" s="379" t="s">
        <v>533</v>
      </c>
      <c r="B4" s="592" t="s">
        <v>611</v>
      </c>
      <c r="C4" s="592"/>
      <c r="D4" s="592"/>
      <c r="E4" s="592"/>
      <c r="F4" s="592"/>
      <c r="I4" s="138"/>
    </row>
    <row r="5" spans="1:9" ht="26.25" customHeight="1" thickTop="1" thickBot="1">
      <c r="A5" s="598" t="s">
        <v>10</v>
      </c>
      <c r="B5" s="600" t="s">
        <v>14</v>
      </c>
      <c r="C5" s="600" t="s">
        <v>18</v>
      </c>
      <c r="D5" s="139" t="s">
        <v>11</v>
      </c>
      <c r="E5" s="383" t="s">
        <v>513</v>
      </c>
      <c r="F5" s="384" t="s">
        <v>514</v>
      </c>
      <c r="I5" s="140"/>
    </row>
    <row r="6" spans="1:9" ht="14.25" thickTop="1" thickBot="1">
      <c r="A6" s="599"/>
      <c r="B6" s="631"/>
      <c r="C6" s="631"/>
      <c r="D6" s="141" t="s">
        <v>15</v>
      </c>
      <c r="E6" s="142" t="s">
        <v>16</v>
      </c>
      <c r="F6" s="143" t="s">
        <v>17</v>
      </c>
      <c r="I6" s="138"/>
    </row>
    <row r="7" spans="1:9" ht="15" customHeight="1" thickTop="1" thickBot="1">
      <c r="A7" s="97" t="s">
        <v>6</v>
      </c>
      <c r="B7" s="630" t="s">
        <v>2</v>
      </c>
      <c r="C7" s="595"/>
      <c r="D7" s="595"/>
      <c r="E7" s="595"/>
      <c r="F7" s="596"/>
      <c r="I7" s="138"/>
    </row>
    <row r="8" spans="1:9" ht="13.5" thickTop="1">
      <c r="A8" s="116"/>
      <c r="B8" s="405"/>
      <c r="C8" s="405"/>
      <c r="D8" s="136"/>
      <c r="E8" s="467"/>
      <c r="F8" s="87"/>
      <c r="I8" s="138"/>
    </row>
    <row r="9" spans="1:9">
      <c r="A9" s="116"/>
      <c r="B9" s="406" t="s">
        <v>26</v>
      </c>
      <c r="C9" s="144"/>
      <c r="D9" s="145"/>
      <c r="E9" s="463"/>
      <c r="F9" s="89"/>
      <c r="I9" s="138"/>
    </row>
    <row r="10" spans="1:9" ht="63.75">
      <c r="A10" s="116"/>
      <c r="B10" s="407" t="s">
        <v>64</v>
      </c>
      <c r="C10" s="144"/>
      <c r="D10" s="145"/>
      <c r="E10" s="463"/>
      <c r="F10" s="89"/>
      <c r="I10" s="138"/>
    </row>
    <row r="11" spans="1:9" ht="38.25">
      <c r="A11" s="116"/>
      <c r="B11" s="407" t="s">
        <v>70</v>
      </c>
      <c r="C11" s="144"/>
      <c r="D11" s="145"/>
      <c r="E11" s="463"/>
      <c r="F11" s="89"/>
      <c r="I11" s="138"/>
    </row>
    <row r="12" spans="1:9" ht="51">
      <c r="A12" s="116"/>
      <c r="B12" s="407" t="s">
        <v>69</v>
      </c>
      <c r="C12" s="144"/>
      <c r="D12" s="145"/>
      <c r="E12" s="463"/>
      <c r="F12" s="89"/>
      <c r="I12" s="138"/>
    </row>
    <row r="13" spans="1:9" ht="76.5">
      <c r="A13" s="116"/>
      <c r="B13" s="407" t="s">
        <v>89</v>
      </c>
      <c r="C13" s="144"/>
      <c r="D13" s="145"/>
      <c r="E13" s="463"/>
      <c r="F13" s="89"/>
      <c r="I13" s="138"/>
    </row>
    <row r="14" spans="1:9">
      <c r="A14" s="116"/>
      <c r="B14" s="407"/>
      <c r="C14" s="144"/>
      <c r="D14" s="145"/>
      <c r="E14" s="463"/>
      <c r="F14" s="89"/>
      <c r="I14" s="138"/>
    </row>
    <row r="15" spans="1:9" ht="25.5">
      <c r="A15" s="101" t="s">
        <v>28</v>
      </c>
      <c r="B15" s="94" t="s">
        <v>534</v>
      </c>
      <c r="C15" s="405"/>
      <c r="D15" s="136"/>
      <c r="E15" s="467"/>
      <c r="F15" s="89"/>
      <c r="I15" s="138"/>
    </row>
    <row r="16" spans="1:9" ht="25.5">
      <c r="A16" s="101"/>
      <c r="B16" s="94" t="s">
        <v>535</v>
      </c>
      <c r="C16" s="96"/>
      <c r="D16" s="164"/>
      <c r="E16" s="467"/>
      <c r="F16" s="89"/>
      <c r="I16" s="138"/>
    </row>
    <row r="17" spans="1:9" ht="51">
      <c r="A17" s="116"/>
      <c r="B17" s="94" t="s">
        <v>536</v>
      </c>
      <c r="C17" s="405"/>
      <c r="D17" s="136"/>
      <c r="E17" s="467"/>
      <c r="F17" s="89"/>
      <c r="I17" s="138"/>
    </row>
    <row r="18" spans="1:9" ht="38.25">
      <c r="A18" s="101"/>
      <c r="B18" s="94" t="s">
        <v>537</v>
      </c>
      <c r="C18" s="405"/>
      <c r="D18" s="136"/>
      <c r="E18" s="467"/>
      <c r="F18" s="89"/>
      <c r="I18" s="138"/>
    </row>
    <row r="19" spans="1:9" ht="25.5">
      <c r="A19" s="101"/>
      <c r="B19" s="94" t="s">
        <v>538</v>
      </c>
      <c r="C19" s="405"/>
      <c r="D19" s="136"/>
      <c r="E19" s="467"/>
      <c r="F19" s="89"/>
      <c r="I19" s="138"/>
    </row>
    <row r="20" spans="1:9">
      <c r="A20" s="116"/>
      <c r="B20" s="49"/>
      <c r="C20" s="405"/>
      <c r="D20" s="136"/>
      <c r="E20" s="467"/>
      <c r="F20" s="89"/>
      <c r="I20" s="138"/>
    </row>
    <row r="21" spans="1:9" s="185" customFormat="1" ht="25.5">
      <c r="A21" s="102" t="s">
        <v>539</v>
      </c>
      <c r="B21" s="49" t="s">
        <v>540</v>
      </c>
      <c r="C21" s="408" t="s">
        <v>12</v>
      </c>
      <c r="D21" s="409">
        <v>17</v>
      </c>
      <c r="E21" s="577"/>
      <c r="F21" s="410">
        <f>D21*E21</f>
        <v>0</v>
      </c>
      <c r="H21" s="47"/>
    </row>
    <row r="22" spans="1:9" s="185" customFormat="1">
      <c r="A22" s="101"/>
      <c r="B22" s="411"/>
      <c r="C22" s="412"/>
      <c r="D22" s="412"/>
      <c r="E22" s="467"/>
      <c r="F22" s="89"/>
      <c r="H22" s="47"/>
    </row>
    <row r="23" spans="1:9" s="185" customFormat="1" ht="25.5">
      <c r="A23" s="102" t="s">
        <v>541</v>
      </c>
      <c r="B23" s="49" t="s">
        <v>542</v>
      </c>
      <c r="C23" s="408" t="s">
        <v>12</v>
      </c>
      <c r="D23" s="409">
        <v>4</v>
      </c>
      <c r="E23" s="577"/>
      <c r="F23" s="410">
        <f>D23*E23</f>
        <v>0</v>
      </c>
      <c r="H23" s="47"/>
    </row>
    <row r="24" spans="1:9" s="185" customFormat="1">
      <c r="A24" s="101"/>
      <c r="B24" s="411"/>
      <c r="C24" s="412"/>
      <c r="D24" s="412"/>
      <c r="E24" s="467"/>
      <c r="F24" s="89"/>
      <c r="H24" s="47"/>
    </row>
    <row r="25" spans="1:9" s="185" customFormat="1" ht="25.5">
      <c r="A25" s="102" t="s">
        <v>543</v>
      </c>
      <c r="B25" s="49" t="s">
        <v>544</v>
      </c>
      <c r="C25" s="408" t="s">
        <v>12</v>
      </c>
      <c r="D25" s="409">
        <v>1</v>
      </c>
      <c r="E25" s="577"/>
      <c r="F25" s="410">
        <f>D25*E25</f>
        <v>0</v>
      </c>
      <c r="H25" s="47"/>
    </row>
    <row r="26" spans="1:9">
      <c r="A26" s="101"/>
      <c r="B26" s="49"/>
      <c r="C26" s="405"/>
      <c r="D26" s="136"/>
      <c r="E26" s="467"/>
      <c r="F26" s="89"/>
      <c r="I26" s="138"/>
    </row>
    <row r="27" spans="1:9" ht="25.5">
      <c r="A27" s="102" t="s">
        <v>545</v>
      </c>
      <c r="B27" s="49" t="s">
        <v>546</v>
      </c>
      <c r="C27" s="408" t="s">
        <v>12</v>
      </c>
      <c r="D27" s="409">
        <v>28</v>
      </c>
      <c r="E27" s="577"/>
      <c r="F27" s="410">
        <f>D27*E27</f>
        <v>0</v>
      </c>
      <c r="I27" s="138"/>
    </row>
    <row r="28" spans="1:9">
      <c r="A28" s="116"/>
      <c r="B28" s="49"/>
      <c r="C28" s="405"/>
      <c r="D28" s="136"/>
      <c r="E28" s="467"/>
      <c r="F28" s="89"/>
      <c r="I28" s="138"/>
    </row>
    <row r="29" spans="1:9" ht="25.5">
      <c r="A29" s="102" t="s">
        <v>547</v>
      </c>
      <c r="B29" s="49" t="s">
        <v>548</v>
      </c>
      <c r="C29" s="408" t="s">
        <v>12</v>
      </c>
      <c r="D29" s="409">
        <v>6</v>
      </c>
      <c r="E29" s="577"/>
      <c r="F29" s="410">
        <f>D29*E29</f>
        <v>0</v>
      </c>
      <c r="I29" s="138"/>
    </row>
    <row r="30" spans="1:9">
      <c r="A30" s="116"/>
      <c r="B30" s="125"/>
      <c r="C30" s="96"/>
      <c r="D30" s="127"/>
      <c r="E30" s="467"/>
      <c r="F30" s="89"/>
      <c r="I30" s="138"/>
    </row>
    <row r="31" spans="1:9" ht="25.5">
      <c r="A31" s="413" t="s">
        <v>549</v>
      </c>
      <c r="B31" s="414" t="s">
        <v>550</v>
      </c>
      <c r="C31" s="415" t="s">
        <v>12</v>
      </c>
      <c r="D31" s="416">
        <v>12</v>
      </c>
      <c r="E31" s="578"/>
      <c r="F31" s="417">
        <f>D31*E31</f>
        <v>0</v>
      </c>
      <c r="I31" s="138"/>
    </row>
    <row r="32" spans="1:9">
      <c r="A32" s="101"/>
      <c r="B32" s="49"/>
      <c r="C32" s="405"/>
      <c r="D32" s="136"/>
      <c r="E32" s="467"/>
      <c r="F32" s="89"/>
      <c r="I32" s="138"/>
    </row>
    <row r="33" spans="1:9" ht="25.5">
      <c r="A33" s="102" t="s">
        <v>551</v>
      </c>
      <c r="B33" s="49" t="s">
        <v>552</v>
      </c>
      <c r="C33" s="408" t="s">
        <v>12</v>
      </c>
      <c r="D33" s="409">
        <v>1</v>
      </c>
      <c r="E33" s="577"/>
      <c r="F33" s="410">
        <f>D33*E33</f>
        <v>0</v>
      </c>
      <c r="I33" s="138"/>
    </row>
    <row r="34" spans="1:9">
      <c r="A34" s="116"/>
      <c r="B34" s="94"/>
      <c r="C34" s="405"/>
      <c r="D34" s="136"/>
      <c r="E34" s="467"/>
      <c r="F34" s="89"/>
      <c r="I34" s="138"/>
    </row>
    <row r="35" spans="1:9" ht="25.5">
      <c r="A35" s="102" t="s">
        <v>553</v>
      </c>
      <c r="B35" s="49" t="s">
        <v>554</v>
      </c>
      <c r="C35" s="408" t="s">
        <v>12</v>
      </c>
      <c r="D35" s="409">
        <v>2</v>
      </c>
      <c r="E35" s="577"/>
      <c r="F35" s="410">
        <f>D35*E35</f>
        <v>0</v>
      </c>
      <c r="I35" s="138"/>
    </row>
    <row r="36" spans="1:9">
      <c r="A36" s="116"/>
      <c r="B36" s="125"/>
      <c r="C36" s="96"/>
      <c r="D36" s="151"/>
      <c r="E36" s="467"/>
      <c r="F36" s="89"/>
      <c r="I36" s="138"/>
    </row>
    <row r="37" spans="1:9" ht="25.5">
      <c r="A37" s="102" t="s">
        <v>555</v>
      </c>
      <c r="B37" s="49" t="s">
        <v>556</v>
      </c>
      <c r="C37" s="408" t="s">
        <v>12</v>
      </c>
      <c r="D37" s="409">
        <v>2</v>
      </c>
      <c r="E37" s="577"/>
      <c r="F37" s="410">
        <f>D37*E37</f>
        <v>0</v>
      </c>
      <c r="I37" s="138"/>
    </row>
    <row r="38" spans="1:9">
      <c r="A38" s="101"/>
      <c r="B38" s="94"/>
      <c r="C38" s="405"/>
      <c r="D38" s="136"/>
      <c r="E38" s="467"/>
      <c r="F38" s="89"/>
      <c r="I38" s="138"/>
    </row>
    <row r="39" spans="1:9" ht="25.5">
      <c r="A39" s="102" t="s">
        <v>557</v>
      </c>
      <c r="B39" s="49" t="s">
        <v>558</v>
      </c>
      <c r="C39" s="408" t="s">
        <v>12</v>
      </c>
      <c r="D39" s="409">
        <v>1</v>
      </c>
      <c r="E39" s="577"/>
      <c r="F39" s="410">
        <f>D39*E39</f>
        <v>0</v>
      </c>
      <c r="I39" s="138"/>
    </row>
    <row r="40" spans="1:9">
      <c r="A40" s="116"/>
      <c r="B40" s="94"/>
      <c r="C40" s="96"/>
      <c r="D40" s="109"/>
      <c r="E40" s="467"/>
      <c r="F40" s="89"/>
      <c r="I40" s="138"/>
    </row>
    <row r="41" spans="1:9" ht="25.5">
      <c r="A41" s="102" t="s">
        <v>559</v>
      </c>
      <c r="B41" s="49" t="s">
        <v>560</v>
      </c>
      <c r="C41" s="408" t="s">
        <v>12</v>
      </c>
      <c r="D41" s="409">
        <v>2</v>
      </c>
      <c r="E41" s="577"/>
      <c r="F41" s="410">
        <f>D41*E41</f>
        <v>0</v>
      </c>
      <c r="I41" s="138"/>
    </row>
    <row r="42" spans="1:9">
      <c r="A42" s="101"/>
      <c r="B42" s="153"/>
      <c r="C42" s="405"/>
      <c r="D42" s="136"/>
      <c r="E42" s="467"/>
      <c r="F42" s="89"/>
      <c r="I42" s="138"/>
    </row>
    <row r="43" spans="1:9" ht="25.5">
      <c r="A43" s="102" t="s">
        <v>561</v>
      </c>
      <c r="B43" s="49" t="s">
        <v>562</v>
      </c>
      <c r="C43" s="408" t="s">
        <v>12</v>
      </c>
      <c r="D43" s="409">
        <v>1</v>
      </c>
      <c r="E43" s="577"/>
      <c r="F43" s="410">
        <f>D43*E43</f>
        <v>0</v>
      </c>
      <c r="I43" s="138"/>
    </row>
    <row r="44" spans="1:9">
      <c r="A44" s="116"/>
      <c r="B44" s="49"/>
      <c r="C44" s="405"/>
      <c r="D44" s="136"/>
      <c r="E44" s="467"/>
      <c r="F44" s="89"/>
      <c r="I44" s="138"/>
    </row>
    <row r="45" spans="1:9" ht="51">
      <c r="A45" s="101" t="s">
        <v>30</v>
      </c>
      <c r="B45" s="94" t="s">
        <v>563</v>
      </c>
      <c r="C45" s="405"/>
      <c r="D45" s="136"/>
      <c r="E45" s="467"/>
      <c r="F45" s="89"/>
      <c r="I45" s="138"/>
    </row>
    <row r="46" spans="1:9" ht="38.25">
      <c r="A46" s="101"/>
      <c r="B46" s="94" t="s">
        <v>564</v>
      </c>
      <c r="C46" s="96"/>
      <c r="D46" s="164"/>
      <c r="E46" s="467"/>
      <c r="F46" s="89"/>
      <c r="I46" s="138"/>
    </row>
    <row r="47" spans="1:9" ht="38.25">
      <c r="A47" s="116"/>
      <c r="B47" s="94" t="s">
        <v>565</v>
      </c>
      <c r="C47" s="405"/>
      <c r="D47" s="136"/>
      <c r="E47" s="467"/>
      <c r="F47" s="89"/>
      <c r="I47" s="138"/>
    </row>
    <row r="48" spans="1:9" ht="25.5">
      <c r="A48" s="101"/>
      <c r="B48" s="94" t="s">
        <v>566</v>
      </c>
      <c r="C48" s="405"/>
      <c r="D48" s="136"/>
      <c r="E48" s="467"/>
      <c r="F48" s="89"/>
      <c r="I48" s="138"/>
    </row>
    <row r="49" spans="1:11">
      <c r="A49" s="116"/>
      <c r="B49" s="49"/>
      <c r="C49" s="96"/>
      <c r="D49" s="136"/>
      <c r="E49" s="467"/>
      <c r="F49" s="89"/>
      <c r="G49" s="155"/>
      <c r="H49" s="156"/>
      <c r="I49" s="138"/>
    </row>
    <row r="50" spans="1:11" ht="25.5">
      <c r="A50" s="116"/>
      <c r="B50" s="49" t="s">
        <v>567</v>
      </c>
      <c r="C50" s="418" t="s">
        <v>12</v>
      </c>
      <c r="D50" s="419">
        <v>2</v>
      </c>
      <c r="E50" s="577"/>
      <c r="F50" s="420">
        <f>E50*D50</f>
        <v>0</v>
      </c>
      <c r="I50" s="138"/>
    </row>
    <row r="51" spans="1:11">
      <c r="A51" s="116"/>
      <c r="B51" s="94"/>
      <c r="C51" s="421"/>
      <c r="D51" s="422"/>
      <c r="E51" s="579"/>
      <c r="F51" s="423"/>
      <c r="I51" s="138"/>
    </row>
    <row r="52" spans="1:11" ht="38.25">
      <c r="A52" s="101" t="s">
        <v>29</v>
      </c>
      <c r="B52" s="49" t="s">
        <v>568</v>
      </c>
      <c r="C52" s="96"/>
      <c r="D52" s="113"/>
      <c r="E52" s="467"/>
      <c r="F52" s="89"/>
      <c r="I52" s="138"/>
      <c r="J52" s="137"/>
      <c r="K52" s="137"/>
    </row>
    <row r="53" spans="1:11" ht="51">
      <c r="A53" s="101"/>
      <c r="B53" s="49" t="s">
        <v>569</v>
      </c>
      <c r="C53" s="96"/>
      <c r="D53" s="113"/>
      <c r="E53" s="467"/>
      <c r="F53" s="89"/>
      <c r="I53" s="138"/>
      <c r="J53" s="137"/>
      <c r="K53" s="137"/>
    </row>
    <row r="54" spans="1:11" ht="38.25">
      <c r="A54" s="101"/>
      <c r="B54" s="49" t="s">
        <v>570</v>
      </c>
      <c r="C54" s="96"/>
      <c r="D54" s="113"/>
      <c r="E54" s="467"/>
      <c r="F54" s="89"/>
      <c r="I54" s="138"/>
      <c r="J54" s="137"/>
      <c r="K54" s="137"/>
    </row>
    <row r="55" spans="1:11" ht="38.25">
      <c r="A55" s="101"/>
      <c r="B55" s="49" t="s">
        <v>537</v>
      </c>
      <c r="C55" s="96"/>
      <c r="D55" s="113"/>
      <c r="E55" s="467"/>
      <c r="F55" s="89"/>
      <c r="I55" s="138"/>
      <c r="J55" s="137"/>
      <c r="K55" s="137"/>
    </row>
    <row r="56" spans="1:11" ht="38.25">
      <c r="A56" s="101"/>
      <c r="B56" s="49" t="s">
        <v>571</v>
      </c>
      <c r="C56" s="96"/>
      <c r="D56" s="113"/>
      <c r="E56" s="467"/>
      <c r="F56" s="89"/>
      <c r="I56" s="138"/>
      <c r="J56" s="137"/>
      <c r="K56" s="137"/>
    </row>
    <row r="57" spans="1:11" ht="30" customHeight="1">
      <c r="A57" s="102"/>
      <c r="B57" s="79" t="s">
        <v>386</v>
      </c>
      <c r="C57" s="96" t="s">
        <v>19</v>
      </c>
      <c r="D57" s="424">
        <f>6*1.56+0.95+1.58+15*1.95+6*1.03+11+3.54+2*2.92+3.94+1.69+0.38</f>
        <v>73.709999999999994</v>
      </c>
      <c r="E57" s="467"/>
      <c r="F57" s="89">
        <f>+D57*E57</f>
        <v>0</v>
      </c>
      <c r="I57" s="138"/>
      <c r="J57" s="137"/>
      <c r="K57" s="137"/>
    </row>
    <row r="58" spans="1:11" ht="13.5" thickBot="1">
      <c r="A58" s="98"/>
      <c r="B58" s="425"/>
      <c r="C58" s="96"/>
      <c r="D58" s="109"/>
      <c r="E58" s="467"/>
      <c r="F58" s="89"/>
    </row>
    <row r="59" spans="1:11" ht="15" customHeight="1" thickTop="1" thickBot="1">
      <c r="A59" s="22" t="s">
        <v>6</v>
      </c>
      <c r="B59" s="24" t="s">
        <v>3</v>
      </c>
      <c r="C59" s="165"/>
      <c r="D59" s="166"/>
      <c r="E59" s="167"/>
      <c r="F59" s="16">
        <f>SUM(F10:F58)</f>
        <v>0</v>
      </c>
      <c r="G59" s="168"/>
    </row>
    <row r="60" spans="1:11" ht="15" customHeight="1" thickTop="1" thickBot="1">
      <c r="A60" s="100" t="s">
        <v>7</v>
      </c>
      <c r="B60" s="630" t="s">
        <v>23</v>
      </c>
      <c r="C60" s="595"/>
      <c r="D60" s="595"/>
      <c r="E60" s="595"/>
      <c r="F60" s="596"/>
      <c r="H60" s="15"/>
    </row>
    <row r="61" spans="1:11" ht="12.75" customHeight="1" thickTop="1">
      <c r="A61" s="169"/>
      <c r="B61" s="170"/>
      <c r="C61" s="171"/>
      <c r="D61" s="172"/>
      <c r="E61" s="483"/>
      <c r="F61" s="173"/>
    </row>
    <row r="62" spans="1:11" ht="102">
      <c r="A62" s="101" t="s">
        <v>169</v>
      </c>
      <c r="B62" s="49" t="s">
        <v>572</v>
      </c>
      <c r="C62" s="405"/>
      <c r="D62" s="109"/>
      <c r="E62" s="467"/>
      <c r="F62" s="89"/>
      <c r="I62" s="138"/>
    </row>
    <row r="63" spans="1:11" ht="229.5">
      <c r="A63" s="116"/>
      <c r="B63" s="70" t="s">
        <v>573</v>
      </c>
      <c r="C63" s="405"/>
      <c r="D63" s="109"/>
      <c r="E63" s="467"/>
      <c r="F63" s="89"/>
      <c r="I63" s="138"/>
    </row>
    <row r="64" spans="1:11" ht="63.75">
      <c r="A64" s="116"/>
      <c r="B64" s="49" t="s">
        <v>248</v>
      </c>
      <c r="C64" s="405"/>
      <c r="D64" s="109"/>
      <c r="E64" s="467"/>
      <c r="F64" s="89"/>
      <c r="I64" s="138"/>
    </row>
    <row r="65" spans="1:9" ht="89.25">
      <c r="A65" s="116"/>
      <c r="B65" s="426" t="s">
        <v>574</v>
      </c>
      <c r="C65" s="405"/>
      <c r="D65" s="113"/>
      <c r="E65" s="467"/>
      <c r="F65" s="89"/>
      <c r="I65" s="138"/>
    </row>
    <row r="66" spans="1:9">
      <c r="A66" s="116"/>
      <c r="B66" s="49" t="s">
        <v>22</v>
      </c>
      <c r="C66" s="405"/>
      <c r="D66" s="113"/>
      <c r="E66" s="467"/>
      <c r="F66" s="89"/>
      <c r="I66" s="138"/>
    </row>
    <row r="67" spans="1:9">
      <c r="A67" s="116"/>
      <c r="B67" s="49"/>
      <c r="C67" s="405"/>
      <c r="D67" s="113"/>
      <c r="E67" s="467"/>
      <c r="F67" s="89"/>
      <c r="I67" s="138"/>
    </row>
    <row r="68" spans="1:9" ht="25.5">
      <c r="A68" s="116"/>
      <c r="B68" s="52" t="s">
        <v>352</v>
      </c>
      <c r="C68" s="405"/>
      <c r="D68" s="113"/>
      <c r="E68" s="467"/>
      <c r="F68" s="89"/>
      <c r="I68" s="138"/>
    </row>
    <row r="69" spans="1:9" ht="25.5">
      <c r="A69" s="116"/>
      <c r="B69" s="52" t="s">
        <v>575</v>
      </c>
      <c r="C69" s="96" t="s">
        <v>19</v>
      </c>
      <c r="D69" s="53">
        <f>0.5*(139.8+70+0.25*2*(8*19+4.45*17+2.4*19+2.3*4))</f>
        <v>175.51249999999999</v>
      </c>
      <c r="E69" s="467"/>
      <c r="F69" s="89">
        <f>+D69*E69</f>
        <v>0</v>
      </c>
      <c r="I69" s="138"/>
    </row>
    <row r="70" spans="1:9">
      <c r="A70" s="116"/>
      <c r="B70" s="52"/>
      <c r="C70" s="96"/>
      <c r="D70" s="53"/>
      <c r="E70" s="467"/>
      <c r="F70" s="89"/>
      <c r="I70" s="138"/>
    </row>
    <row r="71" spans="1:9" ht="51">
      <c r="A71" s="101" t="s">
        <v>169</v>
      </c>
      <c r="B71" s="49" t="s">
        <v>576</v>
      </c>
      <c r="C71" s="96"/>
      <c r="D71" s="53"/>
      <c r="E71" s="467"/>
      <c r="F71" s="89"/>
      <c r="I71" s="138"/>
    </row>
    <row r="72" spans="1:9" ht="25.5">
      <c r="A72" s="116"/>
      <c r="B72" s="59" t="s">
        <v>577</v>
      </c>
      <c r="C72" s="96"/>
      <c r="D72" s="53"/>
      <c r="E72" s="467"/>
      <c r="F72" s="89"/>
      <c r="I72" s="138"/>
    </row>
    <row r="73" spans="1:9" ht="13.5" customHeight="1">
      <c r="A73" s="116"/>
      <c r="B73" s="49" t="s">
        <v>578</v>
      </c>
      <c r="C73" s="96"/>
      <c r="D73" s="53"/>
      <c r="E73" s="467"/>
      <c r="F73" s="89"/>
      <c r="I73" s="138"/>
    </row>
    <row r="74" spans="1:9">
      <c r="A74" s="116"/>
      <c r="B74" s="52"/>
      <c r="C74" s="96"/>
      <c r="D74" s="53"/>
      <c r="E74" s="467"/>
      <c r="F74" s="89"/>
      <c r="I74" s="138"/>
    </row>
    <row r="75" spans="1:9" ht="63.75">
      <c r="A75" s="116"/>
      <c r="B75" s="52" t="s">
        <v>579</v>
      </c>
      <c r="C75" s="427" t="s">
        <v>20</v>
      </c>
      <c r="D75" s="426">
        <f>34*(1.43+1.6)+8*(1.33+1.6)+2*(1.43+0.6)+56*(1.43+0.78)+12*(2.29+2.37)+24*(1.43+1.2)+2*(2.43+2.38)+8*(2.29+1.2)+2*(2.72+2.05+3.3)+1.43*2+2.1</f>
        <v>431.96000000000004</v>
      </c>
      <c r="E75" s="467"/>
      <c r="F75" s="89">
        <f>+D75*E75</f>
        <v>0</v>
      </c>
      <c r="I75" s="138"/>
    </row>
    <row r="76" spans="1:9" ht="12.75" customHeight="1" thickBot="1">
      <c r="A76" s="403"/>
      <c r="B76" s="175"/>
      <c r="C76" s="428"/>
      <c r="D76" s="429"/>
      <c r="E76" s="580"/>
      <c r="F76" s="178"/>
    </row>
    <row r="77" spans="1:9" ht="15" customHeight="1" thickTop="1" thickBot="1">
      <c r="A77" s="22" t="str">
        <f>A60</f>
        <v>2.</v>
      </c>
      <c r="B77" s="25" t="s">
        <v>24</v>
      </c>
      <c r="C77" s="25"/>
      <c r="D77" s="2"/>
      <c r="E77" s="581"/>
      <c r="F77" s="16">
        <f>SUM(F62:F76)</f>
        <v>0</v>
      </c>
      <c r="G77" s="168"/>
    </row>
    <row r="78" spans="1:9" s="65" customFormat="1" ht="15" customHeight="1" thickTop="1" thickBot="1">
      <c r="A78" s="97" t="s">
        <v>8</v>
      </c>
      <c r="B78" s="430" t="s">
        <v>580</v>
      </c>
      <c r="C78" s="6"/>
      <c r="D78" s="10"/>
      <c r="E78" s="478"/>
      <c r="F78" s="36"/>
      <c r="G78" s="138"/>
      <c r="H78" s="54"/>
      <c r="I78" s="138"/>
    </row>
    <row r="79" spans="1:9" s="65" customFormat="1" ht="12.75" customHeight="1" thickTop="1">
      <c r="A79" s="103"/>
      <c r="B79" s="5"/>
      <c r="C79" s="7"/>
      <c r="D79" s="11"/>
      <c r="E79" s="468"/>
      <c r="F79" s="37"/>
      <c r="G79" s="138"/>
      <c r="H79" s="54"/>
      <c r="I79" s="138"/>
    </row>
    <row r="80" spans="1:9" s="65" customFormat="1" ht="12.75" customHeight="1">
      <c r="A80" s="107"/>
      <c r="B80" s="431" t="s">
        <v>26</v>
      </c>
      <c r="C80" s="432"/>
      <c r="D80" s="433"/>
      <c r="E80" s="582"/>
      <c r="F80" s="38"/>
      <c r="G80" s="138"/>
      <c r="H80" s="54"/>
      <c r="I80" s="138"/>
    </row>
    <row r="81" spans="1:11" s="78" customFormat="1" ht="65.25" customHeight="1">
      <c r="A81" s="106"/>
      <c r="B81" s="434" t="s">
        <v>581</v>
      </c>
      <c r="C81" s="96"/>
      <c r="D81" s="53"/>
      <c r="E81" s="467"/>
      <c r="F81" s="89"/>
      <c r="H81" s="137"/>
      <c r="I81" s="47"/>
      <c r="J81" s="47"/>
      <c r="K81" s="47"/>
    </row>
    <row r="82" spans="1:11" s="78" customFormat="1" ht="39.75" customHeight="1">
      <c r="A82" s="106"/>
      <c r="B82" s="434" t="s">
        <v>582</v>
      </c>
      <c r="C82" s="96"/>
      <c r="D82" s="53"/>
      <c r="E82" s="467"/>
      <c r="F82" s="89"/>
      <c r="H82" s="137"/>
      <c r="I82" s="47"/>
      <c r="J82" s="47"/>
      <c r="K82" s="47"/>
    </row>
    <row r="83" spans="1:11" s="78" customFormat="1" ht="53.25" customHeight="1">
      <c r="A83" s="106"/>
      <c r="B83" s="434" t="s">
        <v>583</v>
      </c>
      <c r="C83" s="96"/>
      <c r="D83" s="53"/>
      <c r="E83" s="467"/>
      <c r="F83" s="89"/>
      <c r="H83" s="137"/>
      <c r="I83" s="47"/>
      <c r="J83" s="47"/>
      <c r="K83" s="47"/>
    </row>
    <row r="84" spans="1:11" s="78" customFormat="1" ht="78.75" customHeight="1">
      <c r="A84" s="106"/>
      <c r="B84" s="434" t="s">
        <v>584</v>
      </c>
      <c r="C84" s="96"/>
      <c r="D84" s="53"/>
      <c r="E84" s="467"/>
      <c r="F84" s="89"/>
      <c r="H84" s="137"/>
      <c r="I84" s="47"/>
      <c r="J84" s="47"/>
      <c r="K84" s="47"/>
    </row>
    <row r="85" spans="1:11" s="78" customFormat="1" ht="40.5" customHeight="1">
      <c r="A85" s="106"/>
      <c r="B85" s="434" t="s">
        <v>585</v>
      </c>
      <c r="C85" s="96"/>
      <c r="D85" s="53"/>
      <c r="E85" s="467"/>
      <c r="F85" s="89"/>
      <c r="H85" s="137"/>
      <c r="I85" s="47"/>
      <c r="J85" s="47"/>
      <c r="K85" s="47"/>
    </row>
    <row r="86" spans="1:11" s="78" customFormat="1" ht="41.25" customHeight="1">
      <c r="A86" s="106"/>
      <c r="B86" s="434" t="s">
        <v>586</v>
      </c>
      <c r="C86" s="96"/>
      <c r="D86" s="53"/>
      <c r="E86" s="467"/>
      <c r="F86" s="89"/>
      <c r="H86" s="137"/>
      <c r="I86" s="47"/>
      <c r="J86" s="47"/>
      <c r="K86" s="47"/>
    </row>
    <row r="87" spans="1:11" s="65" customFormat="1" ht="12.75" customHeight="1">
      <c r="A87" s="107"/>
      <c r="B87" s="19"/>
      <c r="C87" s="432"/>
      <c r="D87" s="433"/>
      <c r="E87" s="582"/>
      <c r="F87" s="38"/>
      <c r="G87" s="138"/>
      <c r="H87" s="54"/>
      <c r="I87" s="138"/>
    </row>
    <row r="88" spans="1:11" s="185" customFormat="1" ht="63.75">
      <c r="A88" s="101" t="s">
        <v>178</v>
      </c>
      <c r="B88" s="435" t="s">
        <v>587</v>
      </c>
      <c r="C88" s="412"/>
      <c r="D88" s="412"/>
      <c r="E88" s="467"/>
      <c r="F88" s="89"/>
      <c r="H88" s="84"/>
    </row>
    <row r="89" spans="1:11" s="185" customFormat="1" ht="66" customHeight="1">
      <c r="A89" s="101"/>
      <c r="B89" s="436" t="s">
        <v>588</v>
      </c>
      <c r="C89" s="412"/>
      <c r="D89" s="412"/>
      <c r="E89" s="467"/>
      <c r="F89" s="89"/>
      <c r="H89" s="84"/>
    </row>
    <row r="90" spans="1:11" s="185" customFormat="1" ht="78.75" customHeight="1">
      <c r="A90" s="101"/>
      <c r="B90" s="181" t="s">
        <v>589</v>
      </c>
      <c r="C90" s="412"/>
      <c r="D90" s="412"/>
      <c r="E90" s="467"/>
      <c r="F90" s="89"/>
      <c r="H90" s="84"/>
    </row>
    <row r="91" spans="1:11" s="185" customFormat="1" ht="117.75" customHeight="1">
      <c r="A91" s="437"/>
      <c r="B91" s="438" t="s">
        <v>590</v>
      </c>
      <c r="C91" s="439"/>
      <c r="D91" s="439"/>
      <c r="E91" s="583"/>
      <c r="F91" s="440"/>
      <c r="H91" s="84"/>
    </row>
    <row r="92" spans="1:11" s="185" customFormat="1" ht="51">
      <c r="A92" s="101"/>
      <c r="B92" s="435" t="s">
        <v>591</v>
      </c>
      <c r="C92" s="412"/>
      <c r="D92" s="412"/>
      <c r="E92" s="467"/>
      <c r="F92" s="89"/>
      <c r="H92" s="168"/>
    </row>
    <row r="93" spans="1:11" s="185" customFormat="1" ht="89.25">
      <c r="A93" s="101"/>
      <c r="B93" s="435" t="s">
        <v>592</v>
      </c>
      <c r="C93" s="412"/>
      <c r="D93" s="412"/>
      <c r="E93" s="467"/>
      <c r="F93" s="89"/>
      <c r="H93" s="168"/>
    </row>
    <row r="94" spans="1:11" s="185" customFormat="1" ht="63.75">
      <c r="A94" s="101"/>
      <c r="B94" s="435" t="s">
        <v>593</v>
      </c>
      <c r="C94" s="412"/>
      <c r="D94" s="412"/>
      <c r="E94" s="467"/>
      <c r="F94" s="89"/>
      <c r="H94" s="168"/>
    </row>
    <row r="95" spans="1:11" s="78" customFormat="1" ht="156" customHeight="1">
      <c r="A95" s="106"/>
      <c r="B95" s="441" t="s">
        <v>594</v>
      </c>
      <c r="C95" s="426"/>
      <c r="D95" s="426"/>
      <c r="E95" s="475"/>
      <c r="F95" s="195"/>
      <c r="H95" s="47"/>
    </row>
    <row r="96" spans="1:11" s="78" customFormat="1" ht="89.25">
      <c r="A96" s="106"/>
      <c r="B96" s="442" t="s">
        <v>595</v>
      </c>
      <c r="C96" s="426"/>
      <c r="D96" s="426"/>
      <c r="E96" s="475"/>
      <c r="F96" s="195"/>
      <c r="H96" s="47"/>
    </row>
    <row r="97" spans="1:9" s="185" customFormat="1" ht="25.5">
      <c r="A97" s="437"/>
      <c r="B97" s="443" t="s">
        <v>596</v>
      </c>
      <c r="C97" s="439"/>
      <c r="D97" s="439"/>
      <c r="E97" s="583"/>
      <c r="F97" s="440"/>
      <c r="H97" s="47"/>
    </row>
    <row r="98" spans="1:9" s="185" customFormat="1">
      <c r="A98" s="101"/>
      <c r="B98" s="411"/>
      <c r="C98" s="412"/>
      <c r="D98" s="412"/>
      <c r="E98" s="467"/>
      <c r="F98" s="89"/>
      <c r="H98" s="47"/>
    </row>
    <row r="99" spans="1:9" s="185" customFormat="1" ht="25.5">
      <c r="A99" s="102" t="s">
        <v>597</v>
      </c>
      <c r="B99" s="49" t="s">
        <v>540</v>
      </c>
      <c r="C99" s="408" t="s">
        <v>12</v>
      </c>
      <c r="D99" s="409">
        <v>17</v>
      </c>
      <c r="E99" s="577"/>
      <c r="F99" s="410">
        <f>D99*E99</f>
        <v>0</v>
      </c>
      <c r="H99" s="47"/>
    </row>
    <row r="100" spans="1:9" s="185" customFormat="1">
      <c r="A100" s="101"/>
      <c r="B100" s="411"/>
      <c r="C100" s="412"/>
      <c r="D100" s="412"/>
      <c r="E100" s="467"/>
      <c r="F100" s="89"/>
      <c r="H100" s="47"/>
    </row>
    <row r="101" spans="1:9" s="185" customFormat="1" ht="25.5">
      <c r="A101" s="102" t="s">
        <v>598</v>
      </c>
      <c r="B101" s="49" t="s">
        <v>542</v>
      </c>
      <c r="C101" s="408" t="s">
        <v>12</v>
      </c>
      <c r="D101" s="409">
        <v>4</v>
      </c>
      <c r="E101" s="577"/>
      <c r="F101" s="410">
        <f>D101*E101</f>
        <v>0</v>
      </c>
      <c r="H101" s="47"/>
    </row>
    <row r="102" spans="1:9" s="185" customFormat="1">
      <c r="A102" s="101"/>
      <c r="B102" s="411"/>
      <c r="C102" s="412"/>
      <c r="D102" s="412"/>
      <c r="E102" s="467"/>
      <c r="F102" s="89"/>
      <c r="H102" s="47"/>
    </row>
    <row r="103" spans="1:9" s="185" customFormat="1" ht="25.5">
      <c r="A103" s="102" t="s">
        <v>599</v>
      </c>
      <c r="B103" s="49" t="s">
        <v>544</v>
      </c>
      <c r="C103" s="408" t="s">
        <v>12</v>
      </c>
      <c r="D103" s="409">
        <v>1</v>
      </c>
      <c r="E103" s="577"/>
      <c r="F103" s="410">
        <f>D103*E103</f>
        <v>0</v>
      </c>
      <c r="H103" s="47"/>
    </row>
    <row r="104" spans="1:9">
      <c r="A104" s="101"/>
      <c r="B104" s="49"/>
      <c r="C104" s="405"/>
      <c r="D104" s="136"/>
      <c r="E104" s="467"/>
      <c r="F104" s="89"/>
      <c r="I104" s="138"/>
    </row>
    <row r="105" spans="1:9" ht="25.5">
      <c r="A105" s="102" t="s">
        <v>545</v>
      </c>
      <c r="B105" s="49" t="s">
        <v>546</v>
      </c>
      <c r="C105" s="408" t="s">
        <v>12</v>
      </c>
      <c r="D105" s="409">
        <v>28</v>
      </c>
      <c r="E105" s="577"/>
      <c r="F105" s="410">
        <f>D105*E105</f>
        <v>0</v>
      </c>
      <c r="I105" s="138"/>
    </row>
    <row r="106" spans="1:9">
      <c r="A106" s="116"/>
      <c r="B106" s="49"/>
      <c r="C106" s="405"/>
      <c r="D106" s="136"/>
      <c r="E106" s="467"/>
      <c r="F106" s="89"/>
      <c r="I106" s="138"/>
    </row>
    <row r="107" spans="1:9" ht="25.5">
      <c r="A107" s="102" t="s">
        <v>547</v>
      </c>
      <c r="B107" s="49" t="s">
        <v>548</v>
      </c>
      <c r="C107" s="408" t="s">
        <v>12</v>
      </c>
      <c r="D107" s="409">
        <v>6</v>
      </c>
      <c r="E107" s="577"/>
      <c r="F107" s="410">
        <f>D107*E107</f>
        <v>0</v>
      </c>
      <c r="I107" s="138"/>
    </row>
    <row r="108" spans="1:9">
      <c r="A108" s="116"/>
      <c r="B108" s="125"/>
      <c r="C108" s="96"/>
      <c r="D108" s="127"/>
      <c r="E108" s="467"/>
      <c r="F108" s="89"/>
      <c r="I108" s="138"/>
    </row>
    <row r="109" spans="1:9" ht="25.5">
      <c r="A109" s="102" t="s">
        <v>549</v>
      </c>
      <c r="B109" s="49" t="s">
        <v>550</v>
      </c>
      <c r="C109" s="408" t="s">
        <v>12</v>
      </c>
      <c r="D109" s="409">
        <v>12</v>
      </c>
      <c r="E109" s="577"/>
      <c r="F109" s="410">
        <f>D109*E109</f>
        <v>0</v>
      </c>
      <c r="I109" s="138"/>
    </row>
    <row r="110" spans="1:9">
      <c r="A110" s="101"/>
      <c r="B110" s="49"/>
      <c r="C110" s="405"/>
      <c r="D110" s="136"/>
      <c r="E110" s="467"/>
      <c r="F110" s="89"/>
      <c r="I110" s="138"/>
    </row>
    <row r="111" spans="1:9" ht="25.5">
      <c r="A111" s="102" t="s">
        <v>551</v>
      </c>
      <c r="B111" s="49" t="s">
        <v>552</v>
      </c>
      <c r="C111" s="408" t="s">
        <v>12</v>
      </c>
      <c r="D111" s="409">
        <v>1</v>
      </c>
      <c r="E111" s="577"/>
      <c r="F111" s="410">
        <f>D111*E111</f>
        <v>0</v>
      </c>
      <c r="I111" s="138"/>
    </row>
    <row r="112" spans="1:9">
      <c r="A112" s="116"/>
      <c r="B112" s="94"/>
      <c r="C112" s="405"/>
      <c r="D112" s="136"/>
      <c r="E112" s="467"/>
      <c r="F112" s="89"/>
      <c r="I112" s="138"/>
    </row>
    <row r="113" spans="1:9" ht="25.5">
      <c r="A113" s="102" t="s">
        <v>553</v>
      </c>
      <c r="B113" s="49" t="s">
        <v>554</v>
      </c>
      <c r="C113" s="408" t="s">
        <v>12</v>
      </c>
      <c r="D113" s="409">
        <v>2</v>
      </c>
      <c r="E113" s="577"/>
      <c r="F113" s="410">
        <f>D113*E113</f>
        <v>0</v>
      </c>
      <c r="I113" s="138"/>
    </row>
    <row r="114" spans="1:9">
      <c r="A114" s="116"/>
      <c r="B114" s="125"/>
      <c r="C114" s="96"/>
      <c r="D114" s="151"/>
      <c r="E114" s="467"/>
      <c r="F114" s="89"/>
      <c r="I114" s="138"/>
    </row>
    <row r="115" spans="1:9" ht="25.5">
      <c r="A115" s="102" t="s">
        <v>555</v>
      </c>
      <c r="B115" s="49" t="s">
        <v>556</v>
      </c>
      <c r="C115" s="408" t="s">
        <v>12</v>
      </c>
      <c r="D115" s="409">
        <v>2</v>
      </c>
      <c r="E115" s="577"/>
      <c r="F115" s="410">
        <f>D115*E115</f>
        <v>0</v>
      </c>
      <c r="I115" s="138"/>
    </row>
    <row r="116" spans="1:9">
      <c r="A116" s="101"/>
      <c r="B116" s="94"/>
      <c r="C116" s="405"/>
      <c r="D116" s="136"/>
      <c r="E116" s="467"/>
      <c r="F116" s="89"/>
      <c r="I116" s="138"/>
    </row>
    <row r="117" spans="1:9" ht="25.5">
      <c r="A117" s="102" t="s">
        <v>557</v>
      </c>
      <c r="B117" s="49" t="s">
        <v>558</v>
      </c>
      <c r="C117" s="408" t="s">
        <v>12</v>
      </c>
      <c r="D117" s="409">
        <v>1</v>
      </c>
      <c r="E117" s="577"/>
      <c r="F117" s="410">
        <f>D117*E117</f>
        <v>0</v>
      </c>
      <c r="I117" s="138"/>
    </row>
    <row r="118" spans="1:9">
      <c r="A118" s="116"/>
      <c r="B118" s="94"/>
      <c r="C118" s="96"/>
      <c r="D118" s="109"/>
      <c r="E118" s="467"/>
      <c r="F118" s="89"/>
      <c r="I118" s="138"/>
    </row>
    <row r="119" spans="1:9" ht="25.5">
      <c r="A119" s="102" t="s">
        <v>559</v>
      </c>
      <c r="B119" s="49" t="s">
        <v>560</v>
      </c>
      <c r="C119" s="408" t="s">
        <v>12</v>
      </c>
      <c r="D119" s="409">
        <v>2</v>
      </c>
      <c r="E119" s="577"/>
      <c r="F119" s="410">
        <f>D119*E119</f>
        <v>0</v>
      </c>
      <c r="I119" s="138"/>
    </row>
    <row r="120" spans="1:9">
      <c r="A120" s="101"/>
      <c r="B120" s="153"/>
      <c r="C120" s="405"/>
      <c r="D120" s="136"/>
      <c r="E120" s="467"/>
      <c r="F120" s="89"/>
      <c r="I120" s="138"/>
    </row>
    <row r="121" spans="1:9" ht="25.5">
      <c r="A121" s="102" t="s">
        <v>561</v>
      </c>
      <c r="B121" s="49" t="s">
        <v>562</v>
      </c>
      <c r="C121" s="408" t="s">
        <v>12</v>
      </c>
      <c r="D121" s="409">
        <v>1</v>
      </c>
      <c r="E121" s="577"/>
      <c r="F121" s="410">
        <f>D121*E121</f>
        <v>0</v>
      </c>
      <c r="I121" s="138"/>
    </row>
    <row r="122" spans="1:9" ht="12.75" customHeight="1" thickBot="1">
      <c r="A122" s="403"/>
      <c r="B122" s="175"/>
      <c r="C122" s="428"/>
      <c r="D122" s="429"/>
      <c r="E122" s="580"/>
      <c r="F122" s="178"/>
    </row>
    <row r="123" spans="1:9" ht="15" customHeight="1" thickTop="1" thickBot="1">
      <c r="A123" s="22" t="str">
        <f>A78</f>
        <v>3.</v>
      </c>
      <c r="B123" s="24" t="s">
        <v>600</v>
      </c>
      <c r="C123" s="200"/>
      <c r="D123" s="201"/>
      <c r="E123" s="477"/>
      <c r="F123" s="16">
        <f>SUM(F88:F122)</f>
        <v>0</v>
      </c>
      <c r="H123" s="137"/>
    </row>
    <row r="124" spans="1:9" ht="15" customHeight="1" thickTop="1" thickBot="1">
      <c r="A124" s="100" t="s">
        <v>9</v>
      </c>
      <c r="B124" s="129" t="s">
        <v>321</v>
      </c>
      <c r="C124" s="130"/>
      <c r="D124" s="130"/>
      <c r="E124" s="584"/>
      <c r="F124" s="131"/>
    </row>
    <row r="125" spans="1:9" s="78" customFormat="1" ht="13.5" thickTop="1">
      <c r="A125" s="106"/>
      <c r="B125" s="88"/>
      <c r="C125" s="96"/>
      <c r="D125" s="53"/>
      <c r="E125" s="467"/>
      <c r="F125" s="89"/>
      <c r="H125" s="59"/>
    </row>
    <row r="126" spans="1:9" s="78" customFormat="1" ht="49.5" customHeight="1">
      <c r="A126" s="106" t="s">
        <v>186</v>
      </c>
      <c r="B126" s="444" t="s">
        <v>601</v>
      </c>
      <c r="C126" s="96"/>
      <c r="D126" s="53"/>
      <c r="E126" s="467"/>
      <c r="F126" s="87"/>
      <c r="H126" s="59"/>
    </row>
    <row r="127" spans="1:9" s="78" customFormat="1" ht="38.25">
      <c r="A127" s="106"/>
      <c r="B127" s="444" t="s">
        <v>602</v>
      </c>
      <c r="C127" s="96"/>
      <c r="D127" s="53"/>
      <c r="E127" s="467"/>
      <c r="F127" s="87"/>
      <c r="H127" s="59"/>
    </row>
    <row r="128" spans="1:9" s="78" customFormat="1" ht="14.25" customHeight="1">
      <c r="A128" s="106"/>
      <c r="B128" s="444" t="s">
        <v>22</v>
      </c>
      <c r="C128" s="96"/>
      <c r="D128" s="53"/>
      <c r="E128" s="467"/>
      <c r="F128" s="89"/>
      <c r="H128" s="59"/>
    </row>
    <row r="129" spans="1:15" s="78" customFormat="1" ht="68.25" customHeight="1">
      <c r="A129" s="106"/>
      <c r="B129" s="79" t="s">
        <v>603</v>
      </c>
      <c r="C129" s="96" t="s">
        <v>19</v>
      </c>
      <c r="D129" s="53">
        <f>0.25*(17*(1.43+2*1.6)+4*(1.33+2*1.6)+(1.43+2*0.6)+28*(1.43+2*0.78)+6*(2.29+2*2.37)+12*(1.43+2*1.2)+(2.43+2*2.38)+4*(2.29+2*1.2)+(1.43+2*2.72)+2*(1.43+2*2.05)+(2.1+2*3.3))</f>
        <v>80.974999999999994</v>
      </c>
      <c r="E129" s="467"/>
      <c r="F129" s="89">
        <f>+D129*E129</f>
        <v>0</v>
      </c>
      <c r="H129" s="59"/>
    </row>
    <row r="130" spans="1:15" ht="12.75" customHeight="1" thickBot="1">
      <c r="A130" s="116"/>
      <c r="B130" s="138"/>
      <c r="C130" s="405"/>
      <c r="D130" s="109"/>
      <c r="E130" s="467"/>
      <c r="F130" s="89"/>
      <c r="J130" s="137"/>
      <c r="K130" s="137"/>
      <c r="L130" s="137"/>
      <c r="M130" s="137"/>
      <c r="N130" s="137"/>
      <c r="O130" s="137"/>
    </row>
    <row r="131" spans="1:15" ht="15" customHeight="1" thickTop="1" thickBot="1">
      <c r="A131" s="22" t="str">
        <f>A124</f>
        <v>4.</v>
      </c>
      <c r="B131" s="24" t="s">
        <v>321</v>
      </c>
      <c r="C131" s="8"/>
      <c r="D131" s="3"/>
      <c r="E131" s="30"/>
      <c r="F131" s="16">
        <f>F129</f>
        <v>0</v>
      </c>
      <c r="H131" s="137"/>
    </row>
    <row r="132" spans="1:15" ht="15" customHeight="1" thickTop="1" thickBot="1">
      <c r="A132" s="100" t="s">
        <v>27</v>
      </c>
      <c r="B132" s="630" t="s">
        <v>5</v>
      </c>
      <c r="C132" s="595"/>
      <c r="D132" s="595"/>
      <c r="E132" s="595"/>
      <c r="F132" s="596"/>
    </row>
    <row r="133" spans="1:15" s="78" customFormat="1" ht="77.25" thickTop="1">
      <c r="A133" s="106" t="s">
        <v>35</v>
      </c>
      <c r="B133" s="78" t="s">
        <v>604</v>
      </c>
      <c r="C133" s="427"/>
      <c r="D133" s="426"/>
      <c r="E133" s="467"/>
      <c r="F133" s="89"/>
      <c r="H133" s="124"/>
    </row>
    <row r="134" spans="1:15" s="78" customFormat="1" ht="38.25">
      <c r="A134" s="106"/>
      <c r="B134" s="78" t="s">
        <v>605</v>
      </c>
      <c r="C134" s="427"/>
      <c r="D134" s="426"/>
      <c r="E134" s="467"/>
      <c r="F134" s="89"/>
      <c r="H134" s="124"/>
    </row>
    <row r="135" spans="1:15" ht="12.75" customHeight="1">
      <c r="A135" s="116"/>
      <c r="B135" s="118" t="s">
        <v>225</v>
      </c>
      <c r="C135" s="128"/>
      <c r="D135" s="136"/>
      <c r="E135" s="467"/>
      <c r="F135" s="89"/>
    </row>
    <row r="136" spans="1:15" ht="12.75" customHeight="1">
      <c r="A136" s="116"/>
      <c r="B136" s="118"/>
      <c r="C136" s="128"/>
      <c r="D136" s="136"/>
      <c r="E136" s="467"/>
      <c r="F136" s="89"/>
    </row>
    <row r="137" spans="1:15" s="78" customFormat="1" ht="296.25" customHeight="1">
      <c r="A137" s="445"/>
      <c r="B137" s="446" t="s">
        <v>606</v>
      </c>
      <c r="C137" s="447" t="s">
        <v>19</v>
      </c>
      <c r="D137" s="448">
        <f>0.1*(1*1*9+1.3*1.2*10+0.65*0.6+1.7*0.85+1.05*1.5*37+1.24*1.44*41+1.3*0.7*111+1.3*1.2*0.67+1.3*1.8*43+1.3*1.5*38+0.84*0.84+0.64*0.45*2+1.3*2.42+1.3*1.4+1.4*2.12+2.36*1.5*11+5.36*2.35*2+2.36*2.35*4+1.3*1.2*4+5.48*3.5+1.3*0.8*54+1.3*1.2*57+2.36*2.97*6+1.95*1.5*2+2.33*1.5*3+1.3*1.5*6+2.43*2.35*4+2.36*2.37+1.05*1.5*16+1.3*2.25*5+2.04*0.67+1.5*2.36*11+5.36*2.35*2+2.25*2.36*5+2.22*2.37*9+2.43*2.35*4+1.45*1.25*17+1.3*1.5*3+1.4*1.4+13.66*2.48+1.9*0.95*3+1.2*1.1+1.8*1.45*3+1.8*1.05*3+0.6*1.5*7+1.3*1.5*16+1.25*1.45+2.86*1.5+2.86*2.35*2+1.25*1.3*10+1.35*1.6*3+2.35*1.8+1.1*0.8*2+1.25*1.45*6+1.3*2.6*3+1.3*0.73*11+1.3*1.5*6+1.1*4.2*2+1.1*3.5*2+1.05*1.2*2+1.25*1.45*14+1.3*1.5*3+1.3*1.2*25+1.3*0.78*17-17*(1.43*1.6)-4*(1.33*1.6)-1.43*0.6-28*(1.43*0.8)-6*(2.29*2.37)-12*(1.43*1.2)-2.43*2.38-4*(2.29*1.2)-1.43*2.72-2.1*3.3-2*(1.43*2.05))</f>
        <v>116.29842000000004</v>
      </c>
      <c r="E137" s="585"/>
      <c r="F137" s="440">
        <f>+D137*E137</f>
        <v>0</v>
      </c>
      <c r="H137" s="124"/>
    </row>
    <row r="138" spans="1:15" s="78" customFormat="1" ht="51">
      <c r="A138" s="106" t="s">
        <v>438</v>
      </c>
      <c r="B138" s="78" t="s">
        <v>607</v>
      </c>
      <c r="C138" s="427"/>
      <c r="D138" s="426"/>
      <c r="E138" s="467"/>
      <c r="F138" s="89"/>
      <c r="H138" s="124"/>
    </row>
    <row r="139" spans="1:15" s="78" customFormat="1" ht="63.75">
      <c r="A139" s="106"/>
      <c r="B139" s="78" t="s">
        <v>608</v>
      </c>
      <c r="C139" s="427"/>
      <c r="D139" s="426"/>
      <c r="E139" s="467"/>
      <c r="F139" s="89"/>
      <c r="H139" s="124"/>
    </row>
    <row r="140" spans="1:15" s="78" customFormat="1" ht="12.75" customHeight="1">
      <c r="A140" s="106"/>
      <c r="B140" s="118" t="s">
        <v>225</v>
      </c>
      <c r="C140" s="427"/>
      <c r="D140" s="426"/>
      <c r="E140" s="467"/>
      <c r="F140" s="89"/>
      <c r="H140" s="124"/>
    </row>
    <row r="141" spans="1:15" s="78" customFormat="1" ht="12.75" customHeight="1">
      <c r="A141" s="106"/>
      <c r="B141" s="449" t="s">
        <v>609</v>
      </c>
      <c r="C141" s="427" t="s">
        <v>19</v>
      </c>
      <c r="D141" s="426">
        <f>22*(0.5*1.26)</f>
        <v>13.86</v>
      </c>
      <c r="E141" s="467"/>
      <c r="F141" s="89">
        <f>+D141*E141</f>
        <v>0</v>
      </c>
      <c r="H141" s="124"/>
    </row>
    <row r="142" spans="1:15" ht="12.75" customHeight="1" thickBot="1">
      <c r="A142" s="116"/>
      <c r="B142" s="138"/>
      <c r="C142" s="405"/>
      <c r="D142" s="109"/>
      <c r="E142" s="467"/>
      <c r="F142" s="89"/>
      <c r="J142" s="137"/>
      <c r="K142" s="137"/>
      <c r="L142" s="137"/>
      <c r="M142" s="137"/>
      <c r="N142" s="137"/>
      <c r="O142" s="137"/>
    </row>
    <row r="143" spans="1:15" ht="15" customHeight="1" thickTop="1" thickBot="1">
      <c r="A143" s="22" t="str">
        <f>A132</f>
        <v>5.</v>
      </c>
      <c r="B143" s="24" t="s">
        <v>1</v>
      </c>
      <c r="C143" s="25"/>
      <c r="D143" s="2"/>
      <c r="E143" s="581"/>
      <c r="F143" s="16">
        <f>SUM(F133:F141)</f>
        <v>0</v>
      </c>
    </row>
    <row r="144" spans="1:15" ht="15" customHeight="1" thickTop="1">
      <c r="A144" s="389"/>
      <c r="B144" s="390"/>
      <c r="C144" s="390"/>
      <c r="D144" s="391"/>
      <c r="E144" s="586"/>
      <c r="F144" s="392"/>
    </row>
    <row r="145" spans="1:9" ht="15" customHeight="1">
      <c r="A145" s="459"/>
      <c r="B145" s="19"/>
      <c r="C145" s="19"/>
      <c r="D145" s="460"/>
      <c r="E145" s="587"/>
      <c r="F145" s="461"/>
    </row>
    <row r="146" spans="1:9" ht="15" customHeight="1" thickBot="1">
      <c r="A146" s="462"/>
      <c r="B146" s="452"/>
      <c r="C146" s="452"/>
      <c r="D146" s="386"/>
      <c r="E146" s="588"/>
      <c r="F146" s="387"/>
    </row>
    <row r="147" spans="1:9" ht="17.25" thickTop="1" thickBot="1">
      <c r="A147" s="458" t="s">
        <v>533</v>
      </c>
      <c r="B147" s="452" t="s">
        <v>612</v>
      </c>
      <c r="C147" s="17"/>
      <c r="D147" s="18"/>
      <c r="E147" s="31"/>
      <c r="F147" s="39"/>
      <c r="H147" s="137"/>
    </row>
    <row r="148" spans="1:9" ht="17.25" thickTop="1" thickBot="1">
      <c r="A148" s="108"/>
      <c r="B148" s="25"/>
      <c r="C148" s="9"/>
      <c r="D148" s="12"/>
      <c r="E148" s="32"/>
      <c r="F148" s="40"/>
      <c r="H148" s="137"/>
    </row>
    <row r="149" spans="1:9" ht="17.25" thickTop="1" thickBot="1">
      <c r="A149" s="22" t="s">
        <v>6</v>
      </c>
      <c r="B149" s="25" t="s">
        <v>2</v>
      </c>
      <c r="C149" s="9"/>
      <c r="D149" s="12"/>
      <c r="E149" s="32"/>
      <c r="F149" s="16">
        <f>F59</f>
        <v>0</v>
      </c>
      <c r="H149" s="19"/>
    </row>
    <row r="150" spans="1:9" ht="20.100000000000001" customHeight="1" thickTop="1" thickBot="1">
      <c r="A150" s="22" t="str">
        <f>A60</f>
        <v>2.</v>
      </c>
      <c r="B150" s="24" t="str">
        <f>B60</f>
        <v>ЗИДАРСКИ РАДОВИ</v>
      </c>
      <c r="C150" s="25"/>
      <c r="D150" s="2"/>
      <c r="E150" s="33"/>
      <c r="F150" s="41">
        <f>F77</f>
        <v>0</v>
      </c>
      <c r="H150" s="137"/>
    </row>
    <row r="151" spans="1:9" ht="20.100000000000001" customHeight="1" thickTop="1" thickBot="1">
      <c r="A151" s="22" t="str">
        <f>A78</f>
        <v>3.</v>
      </c>
      <c r="B151" s="24" t="str">
        <f>B78</f>
        <v>АЛУМИНИЈУМСКА СТОЛАРИЈА</v>
      </c>
      <c r="C151" s="25"/>
      <c r="D151" s="2"/>
      <c r="E151" s="33"/>
      <c r="F151" s="41">
        <f>F123</f>
        <v>0</v>
      </c>
      <c r="H151" s="137"/>
    </row>
    <row r="152" spans="1:9" ht="20.100000000000001" customHeight="1" thickTop="1" thickBot="1">
      <c r="A152" s="22" t="str">
        <f>A124</f>
        <v>4.</v>
      </c>
      <c r="B152" s="24" t="str">
        <f>B124</f>
        <v>МОЛЕРСКО ФАРБАРСКИ РАДОВИ</v>
      </c>
      <c r="C152" s="25"/>
      <c r="D152" s="2"/>
      <c r="E152" s="33"/>
      <c r="F152" s="41">
        <f>F131</f>
        <v>0</v>
      </c>
      <c r="H152" s="137"/>
    </row>
    <row r="153" spans="1:9" ht="20.100000000000001" customHeight="1" thickTop="1" thickBot="1">
      <c r="A153" s="22" t="str">
        <f>A132</f>
        <v>5.</v>
      </c>
      <c r="B153" s="24" t="str">
        <f>B132</f>
        <v>РАЗНИ РАДОВИ</v>
      </c>
      <c r="C153" s="25"/>
      <c r="D153" s="2"/>
      <c r="E153" s="33"/>
      <c r="F153" s="41">
        <f>F143</f>
        <v>0</v>
      </c>
      <c r="H153" s="137"/>
    </row>
    <row r="154" spans="1:9" ht="14.25" thickTop="1" thickBot="1">
      <c r="A154" s="159"/>
      <c r="B154" s="214"/>
      <c r="C154" s="214"/>
      <c r="D154" s="168"/>
      <c r="E154" s="113"/>
      <c r="F154" s="112"/>
      <c r="I154" s="59"/>
    </row>
    <row r="155" spans="1:9" ht="16.5" thickTop="1" thickBot="1">
      <c r="A155" s="215"/>
      <c r="B155" s="200"/>
      <c r="C155" s="216"/>
      <c r="D155" s="133" t="s">
        <v>517</v>
      </c>
      <c r="E155" s="134"/>
      <c r="F155" s="42">
        <f>SUM(F149:F153)</f>
        <v>0</v>
      </c>
      <c r="H155" s="191"/>
      <c r="I155" s="59"/>
    </row>
    <row r="156" spans="1:9" ht="13.5" thickTop="1">
      <c r="A156" s="159"/>
      <c r="B156" s="214"/>
      <c r="C156" s="214"/>
      <c r="D156" s="168"/>
      <c r="E156" s="113"/>
      <c r="F156" s="112"/>
      <c r="I156" s="59"/>
    </row>
    <row r="157" spans="1:9">
      <c r="A157" s="159"/>
      <c r="B157" s="214"/>
      <c r="C157" s="214"/>
      <c r="D157" s="168"/>
      <c r="E157" s="113"/>
      <c r="F157" s="112"/>
      <c r="G157" s="168"/>
      <c r="H157" s="183"/>
      <c r="I157" s="59"/>
    </row>
    <row r="158" spans="1:9">
      <c r="A158" s="159"/>
      <c r="B158" s="214"/>
      <c r="C158" s="214"/>
      <c r="D158" s="168"/>
      <c r="E158" s="113"/>
      <c r="F158" s="112"/>
      <c r="I158" s="59"/>
    </row>
    <row r="159" spans="1:9">
      <c r="A159" s="159"/>
      <c r="B159" s="214"/>
      <c r="C159" s="214"/>
      <c r="D159" s="168"/>
      <c r="E159" s="218"/>
      <c r="F159" s="112"/>
      <c r="G159" s="168"/>
      <c r="I159" s="59"/>
    </row>
    <row r="160" spans="1:9">
      <c r="A160" s="159"/>
      <c r="B160" s="214"/>
      <c r="C160" s="214"/>
      <c r="D160" s="168"/>
      <c r="E160" s="214"/>
      <c r="F160" s="112"/>
      <c r="I160" s="59"/>
    </row>
    <row r="161" spans="1:9">
      <c r="A161" s="159"/>
      <c r="B161" s="214"/>
      <c r="C161" s="214"/>
      <c r="D161" s="168"/>
      <c r="E161" s="218"/>
      <c r="F161" s="112"/>
      <c r="I161" s="59"/>
    </row>
    <row r="162" spans="1:9">
      <c r="A162" s="159"/>
      <c r="C162" s="214"/>
      <c r="D162" s="168"/>
      <c r="F162" s="112"/>
      <c r="I162" s="59"/>
    </row>
    <row r="163" spans="1:9">
      <c r="A163" s="159"/>
      <c r="C163" s="214"/>
      <c r="D163" s="168"/>
      <c r="F163" s="112"/>
      <c r="I163" s="59"/>
    </row>
    <row r="164" spans="1:9">
      <c r="A164" s="159"/>
      <c r="C164" s="214"/>
      <c r="D164" s="168"/>
      <c r="E164" s="113"/>
      <c r="F164" s="112"/>
      <c r="I164" s="59"/>
    </row>
    <row r="165" spans="1:9">
      <c r="A165" s="159"/>
      <c r="B165" s="214"/>
      <c r="C165" s="214"/>
      <c r="D165" s="168"/>
      <c r="E165" s="113"/>
      <c r="F165" s="112"/>
      <c r="I165" s="59"/>
    </row>
    <row r="166" spans="1:9">
      <c r="A166" s="159"/>
      <c r="B166" s="137"/>
      <c r="C166" s="137"/>
      <c r="D166" s="603"/>
      <c r="E166" s="603"/>
      <c r="F166" s="604"/>
      <c r="H166" s="137"/>
      <c r="I166" s="59"/>
    </row>
    <row r="167" spans="1:9">
      <c r="A167" s="159"/>
      <c r="B167" s="137"/>
      <c r="C167" s="137"/>
      <c r="D167" s="603"/>
      <c r="E167" s="603"/>
      <c r="F167" s="604"/>
      <c r="H167" s="137"/>
      <c r="I167" s="59"/>
    </row>
    <row r="168" spans="1:9">
      <c r="A168" s="159"/>
      <c r="B168" s="137"/>
      <c r="C168" s="137"/>
      <c r="D168" s="219"/>
      <c r="E168" s="220"/>
      <c r="F168" s="221"/>
      <c r="H168" s="137"/>
      <c r="I168" s="59"/>
    </row>
    <row r="169" spans="1:9">
      <c r="A169" s="159"/>
      <c r="B169" s="140"/>
      <c r="C169" s="137"/>
      <c r="D169" s="603"/>
      <c r="E169" s="603"/>
      <c r="F169" s="604"/>
      <c r="H169" s="137"/>
      <c r="I169" s="59"/>
    </row>
    <row r="170" spans="1:9">
      <c r="A170" s="159"/>
      <c r="B170" s="140"/>
      <c r="C170" s="137"/>
      <c r="D170" s="603"/>
      <c r="E170" s="603"/>
      <c r="F170" s="604"/>
      <c r="H170" s="137"/>
      <c r="I170" s="59"/>
    </row>
    <row r="171" spans="1:9">
      <c r="A171" s="159"/>
      <c r="B171" s="140"/>
      <c r="C171" s="137"/>
      <c r="D171" s="402"/>
      <c r="E171" s="220"/>
      <c r="F171" s="221"/>
      <c r="H171" s="137"/>
      <c r="I171" s="59"/>
    </row>
    <row r="172" spans="1:9">
      <c r="A172" s="159"/>
      <c r="B172" s="140"/>
      <c r="C172" s="137"/>
      <c r="D172" s="603"/>
      <c r="E172" s="603"/>
      <c r="F172" s="604"/>
      <c r="H172" s="137"/>
      <c r="I172" s="59"/>
    </row>
    <row r="173" spans="1:9">
      <c r="A173" s="159"/>
      <c r="B173" s="140"/>
      <c r="C173" s="137"/>
      <c r="D173" s="603"/>
      <c r="E173" s="603"/>
      <c r="F173" s="604"/>
      <c r="H173" s="137"/>
      <c r="I173" s="59"/>
    </row>
    <row r="174" spans="1:9">
      <c r="A174" s="159"/>
      <c r="B174" s="140"/>
      <c r="C174" s="137"/>
      <c r="D174" s="219"/>
      <c r="E174" s="220"/>
      <c r="F174" s="221"/>
      <c r="H174" s="137"/>
      <c r="I174" s="59"/>
    </row>
    <row r="175" spans="1:9">
      <c r="A175" s="159"/>
      <c r="B175" s="140"/>
      <c r="C175" s="137"/>
      <c r="D175" s="603"/>
      <c r="E175" s="603"/>
      <c r="F175" s="604"/>
      <c r="H175" s="137"/>
      <c r="I175" s="59"/>
    </row>
    <row r="176" spans="1:9">
      <c r="A176" s="222"/>
      <c r="B176" s="118"/>
      <c r="C176" s="214"/>
      <c r="D176" s="223"/>
      <c r="E176" s="220"/>
      <c r="F176" s="221"/>
      <c r="H176" s="137"/>
      <c r="I176" s="59"/>
    </row>
    <row r="177" spans="1:9">
      <c r="A177" s="159"/>
      <c r="B177" s="214"/>
      <c r="C177" s="214"/>
      <c r="D177" s="220"/>
      <c r="E177" s="220"/>
      <c r="F177" s="221"/>
      <c r="H177" s="137"/>
      <c r="I177" s="59"/>
    </row>
    <row r="178" spans="1:9">
      <c r="A178" s="159"/>
      <c r="B178" s="214"/>
      <c r="C178" s="214"/>
      <c r="D178" s="220"/>
      <c r="E178" s="220"/>
      <c r="F178" s="221"/>
      <c r="H178" s="137"/>
      <c r="I178" s="59"/>
    </row>
    <row r="179" spans="1:9" ht="13.5" thickBot="1">
      <c r="A179" s="224"/>
      <c r="B179" s="225"/>
      <c r="C179" s="225"/>
      <c r="D179" s="226"/>
      <c r="E179" s="227"/>
      <c r="F179" s="228"/>
      <c r="H179" s="137"/>
      <c r="I179" s="59"/>
    </row>
    <row r="180" spans="1:9" ht="13.5" thickTop="1">
      <c r="A180" s="229"/>
      <c r="B180" s="230"/>
      <c r="C180" s="231"/>
      <c r="D180" s="223"/>
      <c r="E180" s="220"/>
      <c r="F180" s="220"/>
      <c r="H180" s="137"/>
      <c r="I180" s="59"/>
    </row>
    <row r="181" spans="1:9">
      <c r="A181" s="229"/>
      <c r="B181" s="230"/>
      <c r="C181" s="231"/>
      <c r="D181" s="223"/>
      <c r="E181" s="220"/>
      <c r="F181" s="220"/>
      <c r="H181" s="137"/>
      <c r="I181" s="59"/>
    </row>
    <row r="182" spans="1:9">
      <c r="A182" s="229"/>
      <c r="B182" s="230"/>
      <c r="C182" s="231"/>
      <c r="D182" s="223"/>
      <c r="E182" s="220"/>
      <c r="F182" s="220"/>
      <c r="H182" s="137"/>
      <c r="I182" s="59"/>
    </row>
    <row r="183" spans="1:9">
      <c r="A183" s="229"/>
      <c r="B183" s="230"/>
      <c r="C183" s="231"/>
      <c r="D183" s="223"/>
      <c r="E183" s="220"/>
      <c r="F183" s="220"/>
      <c r="H183" s="137"/>
      <c r="I183" s="59"/>
    </row>
    <row r="184" spans="1:9">
      <c r="A184" s="229"/>
      <c r="B184" s="230"/>
      <c r="C184" s="231"/>
      <c r="D184" s="223"/>
      <c r="E184" s="220"/>
      <c r="F184" s="220"/>
      <c r="H184" s="137"/>
      <c r="I184" s="59"/>
    </row>
    <row r="185" spans="1:9">
      <c r="A185" s="229"/>
      <c r="B185" s="230"/>
      <c r="C185" s="231"/>
      <c r="D185" s="223"/>
      <c r="E185" s="220"/>
      <c r="F185" s="220"/>
      <c r="H185" s="137"/>
      <c r="I185" s="59"/>
    </row>
    <row r="186" spans="1:9">
      <c r="B186" s="233"/>
      <c r="C186" s="233"/>
      <c r="H186" s="137"/>
      <c r="I186" s="59"/>
    </row>
    <row r="187" spans="1:9">
      <c r="B187" s="233"/>
      <c r="C187" s="233"/>
      <c r="H187" s="137"/>
      <c r="I187" s="59"/>
    </row>
    <row r="188" spans="1:9">
      <c r="B188" s="233"/>
      <c r="C188" s="233"/>
      <c r="H188" s="137"/>
      <c r="I188" s="59"/>
    </row>
    <row r="189" spans="1:9">
      <c r="B189" s="233"/>
      <c r="C189" s="233"/>
      <c r="H189" s="137"/>
      <c r="I189" s="59"/>
    </row>
    <row r="190" spans="1:9">
      <c r="B190" s="233"/>
      <c r="C190" s="233"/>
      <c r="H190" s="137"/>
      <c r="I190" s="59"/>
    </row>
    <row r="191" spans="1:9">
      <c r="B191" s="233"/>
      <c r="C191" s="233"/>
      <c r="H191" s="137"/>
      <c r="I191" s="59"/>
    </row>
    <row r="192" spans="1:9">
      <c r="B192" s="233"/>
      <c r="C192" s="233"/>
      <c r="H192" s="137"/>
      <c r="I192" s="59"/>
    </row>
    <row r="193" spans="1:9">
      <c r="B193" s="233"/>
      <c r="C193" s="233"/>
      <c r="H193" s="137"/>
      <c r="I193" s="59"/>
    </row>
    <row r="194" spans="1:9">
      <c r="B194" s="233"/>
      <c r="C194" s="233"/>
      <c r="H194" s="137"/>
      <c r="I194" s="59"/>
    </row>
    <row r="195" spans="1:9">
      <c r="B195" s="233"/>
      <c r="C195" s="233"/>
      <c r="H195" s="137"/>
      <c r="I195" s="59"/>
    </row>
    <row r="196" spans="1:9">
      <c r="B196" s="233"/>
      <c r="C196" s="233"/>
      <c r="H196" s="137"/>
      <c r="I196" s="59"/>
    </row>
    <row r="197" spans="1:9">
      <c r="B197" s="233"/>
      <c r="C197" s="233"/>
      <c r="H197" s="137"/>
      <c r="I197" s="59"/>
    </row>
    <row r="198" spans="1:9">
      <c r="B198" s="233"/>
      <c r="C198" s="233"/>
      <c r="H198" s="137"/>
      <c r="I198" s="59"/>
    </row>
    <row r="199" spans="1:9">
      <c r="A199" s="59"/>
      <c r="B199" s="233"/>
      <c r="C199" s="233"/>
      <c r="H199" s="137"/>
      <c r="I199" s="59"/>
    </row>
    <row r="200" spans="1:9">
      <c r="A200" s="59"/>
      <c r="B200" s="233"/>
      <c r="C200" s="233"/>
      <c r="H200" s="137"/>
      <c r="I200" s="59"/>
    </row>
    <row r="201" spans="1:9">
      <c r="A201" s="59"/>
      <c r="B201" s="233"/>
      <c r="C201" s="233"/>
      <c r="H201" s="137"/>
      <c r="I201" s="59"/>
    </row>
    <row r="202" spans="1:9">
      <c r="A202" s="59"/>
      <c r="B202" s="233"/>
      <c r="C202" s="233"/>
      <c r="H202" s="137"/>
      <c r="I202" s="59"/>
    </row>
    <row r="203" spans="1:9">
      <c r="A203" s="59"/>
      <c r="B203" s="233"/>
      <c r="C203" s="233"/>
      <c r="H203" s="137"/>
      <c r="I203" s="59"/>
    </row>
    <row r="204" spans="1:9">
      <c r="A204" s="59"/>
      <c r="B204" s="233"/>
      <c r="C204" s="233"/>
      <c r="H204" s="137"/>
      <c r="I204" s="59"/>
    </row>
    <row r="205" spans="1:9">
      <c r="A205" s="59"/>
      <c r="B205" s="233"/>
      <c r="C205" s="233"/>
      <c r="H205" s="137"/>
      <c r="I205" s="59"/>
    </row>
    <row r="206" spans="1:9">
      <c r="A206" s="59"/>
      <c r="B206" s="233"/>
      <c r="C206" s="233"/>
      <c r="H206" s="137"/>
      <c r="I206" s="59"/>
    </row>
    <row r="207" spans="1:9">
      <c r="A207" s="59"/>
      <c r="B207" s="233"/>
      <c r="C207" s="233"/>
      <c r="H207" s="137"/>
      <c r="I207" s="59"/>
    </row>
    <row r="208" spans="1:9">
      <c r="A208" s="59"/>
      <c r="B208" s="233"/>
      <c r="C208" s="233"/>
      <c r="H208" s="137"/>
      <c r="I208" s="59"/>
    </row>
    <row r="209" spans="1:9">
      <c r="A209" s="59"/>
      <c r="B209" s="233"/>
      <c r="C209" s="233"/>
      <c r="H209" s="137"/>
      <c r="I209" s="59"/>
    </row>
    <row r="210" spans="1:9">
      <c r="A210" s="59"/>
      <c r="B210" s="233"/>
      <c r="C210" s="233"/>
      <c r="H210" s="137"/>
      <c r="I210" s="59"/>
    </row>
    <row r="211" spans="1:9">
      <c r="A211" s="59"/>
      <c r="B211" s="233"/>
      <c r="C211" s="233"/>
      <c r="H211" s="137"/>
      <c r="I211" s="59"/>
    </row>
    <row r="212" spans="1:9">
      <c r="A212" s="59"/>
      <c r="B212" s="233"/>
      <c r="C212" s="233"/>
      <c r="H212" s="137"/>
      <c r="I212" s="59"/>
    </row>
    <row r="213" spans="1:9">
      <c r="A213" s="59"/>
      <c r="B213" s="233"/>
      <c r="C213" s="233"/>
      <c r="H213" s="137"/>
      <c r="I213" s="59"/>
    </row>
    <row r="214" spans="1:9">
      <c r="A214" s="59"/>
      <c r="B214" s="233"/>
      <c r="C214" s="233"/>
      <c r="H214" s="137"/>
      <c r="I214" s="59"/>
    </row>
    <row r="215" spans="1:9">
      <c r="A215" s="59"/>
      <c r="B215" s="233"/>
      <c r="C215" s="233"/>
      <c r="H215" s="137"/>
      <c r="I215" s="59"/>
    </row>
    <row r="216" spans="1:9">
      <c r="A216" s="59"/>
      <c r="B216" s="233"/>
      <c r="C216" s="233"/>
      <c r="H216" s="137"/>
      <c r="I216" s="59"/>
    </row>
    <row r="217" spans="1:9">
      <c r="A217" s="59"/>
      <c r="B217" s="233"/>
      <c r="C217" s="233"/>
      <c r="H217" s="137"/>
      <c r="I217" s="59"/>
    </row>
    <row r="218" spans="1:9">
      <c r="A218" s="59"/>
      <c r="B218" s="233"/>
      <c r="C218" s="233"/>
      <c r="H218" s="137"/>
      <c r="I218" s="59"/>
    </row>
    <row r="219" spans="1:9">
      <c r="A219" s="59"/>
      <c r="B219" s="233"/>
      <c r="C219" s="233"/>
      <c r="H219" s="137"/>
      <c r="I219" s="59"/>
    </row>
    <row r="220" spans="1:9">
      <c r="A220" s="59"/>
      <c r="B220" s="233"/>
      <c r="C220" s="233"/>
      <c r="H220" s="137"/>
      <c r="I220" s="59"/>
    </row>
    <row r="221" spans="1:9">
      <c r="A221" s="59"/>
      <c r="B221" s="233"/>
      <c r="C221" s="233"/>
      <c r="H221" s="137"/>
      <c r="I221" s="59"/>
    </row>
    <row r="222" spans="1:9">
      <c r="A222" s="59"/>
      <c r="B222" s="233"/>
      <c r="C222" s="233"/>
      <c r="H222" s="137"/>
      <c r="I222" s="59"/>
    </row>
    <row r="223" spans="1:9">
      <c r="A223" s="59"/>
      <c r="B223" s="233"/>
      <c r="C223" s="233"/>
      <c r="H223" s="137"/>
      <c r="I223" s="59"/>
    </row>
    <row r="224" spans="1:9">
      <c r="A224" s="59"/>
      <c r="B224" s="233"/>
      <c r="C224" s="233"/>
      <c r="H224" s="137"/>
      <c r="I224" s="59"/>
    </row>
    <row r="225" spans="1:9">
      <c r="A225" s="59"/>
      <c r="B225" s="233"/>
      <c r="C225" s="233"/>
      <c r="H225" s="137"/>
      <c r="I225" s="59"/>
    </row>
    <row r="226" spans="1:9">
      <c r="A226" s="59"/>
      <c r="B226" s="233"/>
      <c r="C226" s="233"/>
      <c r="H226" s="137"/>
      <c r="I226" s="59"/>
    </row>
    <row r="227" spans="1:9">
      <c r="A227" s="59"/>
      <c r="B227" s="233"/>
      <c r="C227" s="233"/>
      <c r="H227" s="137"/>
      <c r="I227" s="59"/>
    </row>
    <row r="228" spans="1:9">
      <c r="A228" s="59"/>
      <c r="B228" s="233"/>
      <c r="C228" s="233"/>
      <c r="H228" s="137"/>
      <c r="I228" s="59"/>
    </row>
    <row r="229" spans="1:9">
      <c r="A229" s="59"/>
      <c r="B229" s="233"/>
      <c r="C229" s="233"/>
      <c r="H229" s="137"/>
      <c r="I229" s="59"/>
    </row>
    <row r="230" spans="1:9">
      <c r="A230" s="59"/>
      <c r="B230" s="233"/>
      <c r="C230" s="233"/>
      <c r="H230" s="137"/>
      <c r="I230" s="59"/>
    </row>
    <row r="231" spans="1:9">
      <c r="A231" s="59"/>
      <c r="B231" s="233"/>
      <c r="C231" s="233"/>
      <c r="H231" s="137"/>
      <c r="I231" s="59"/>
    </row>
    <row r="232" spans="1:9">
      <c r="A232" s="59"/>
      <c r="B232" s="233"/>
      <c r="C232" s="233"/>
      <c r="H232" s="137"/>
      <c r="I232" s="59"/>
    </row>
    <row r="233" spans="1:9">
      <c r="A233" s="59"/>
      <c r="B233" s="233"/>
      <c r="C233" s="233"/>
      <c r="H233" s="137"/>
      <c r="I233" s="59"/>
    </row>
    <row r="234" spans="1:9">
      <c r="A234" s="59"/>
      <c r="B234" s="233"/>
      <c r="C234" s="233"/>
      <c r="H234" s="137"/>
      <c r="I234" s="59"/>
    </row>
    <row r="235" spans="1:9">
      <c r="A235" s="59"/>
      <c r="B235" s="233"/>
      <c r="C235" s="233"/>
      <c r="H235" s="137"/>
      <c r="I235" s="59"/>
    </row>
    <row r="236" spans="1:9">
      <c r="A236" s="59"/>
      <c r="B236" s="233"/>
      <c r="C236" s="233"/>
      <c r="H236" s="137"/>
      <c r="I236" s="59"/>
    </row>
    <row r="237" spans="1:9">
      <c r="A237" s="59"/>
      <c r="B237" s="233"/>
      <c r="C237" s="233"/>
      <c r="H237" s="137"/>
      <c r="I237" s="59"/>
    </row>
    <row r="238" spans="1:9">
      <c r="A238" s="59"/>
      <c r="B238" s="233"/>
      <c r="C238" s="233"/>
      <c r="H238" s="137"/>
      <c r="I238" s="59"/>
    </row>
    <row r="239" spans="1:9">
      <c r="A239" s="59"/>
      <c r="B239" s="233"/>
      <c r="C239" s="233"/>
      <c r="H239" s="137"/>
      <c r="I239" s="59"/>
    </row>
    <row r="240" spans="1:9">
      <c r="A240" s="59"/>
      <c r="B240" s="233"/>
      <c r="C240" s="233"/>
      <c r="H240" s="137"/>
      <c r="I240" s="59"/>
    </row>
    <row r="241" spans="1:9">
      <c r="A241" s="59"/>
      <c r="B241" s="233"/>
      <c r="C241" s="233"/>
      <c r="H241" s="137"/>
      <c r="I241" s="59"/>
    </row>
    <row r="242" spans="1:9">
      <c r="A242" s="59"/>
      <c r="B242" s="233"/>
      <c r="C242" s="233"/>
      <c r="H242" s="137"/>
      <c r="I242" s="59"/>
    </row>
    <row r="243" spans="1:9">
      <c r="A243" s="59"/>
      <c r="B243" s="233"/>
      <c r="C243" s="233"/>
      <c r="H243" s="137"/>
      <c r="I243" s="59"/>
    </row>
    <row r="244" spans="1:9">
      <c r="A244" s="59"/>
      <c r="B244" s="233"/>
      <c r="C244" s="233"/>
      <c r="H244" s="137"/>
      <c r="I244" s="59"/>
    </row>
    <row r="245" spans="1:9">
      <c r="A245" s="59"/>
      <c r="B245" s="233"/>
      <c r="C245" s="233"/>
      <c r="H245" s="137"/>
      <c r="I245" s="59"/>
    </row>
    <row r="246" spans="1:9">
      <c r="A246" s="59"/>
      <c r="B246" s="233"/>
      <c r="C246" s="233"/>
      <c r="H246" s="137"/>
      <c r="I246" s="59"/>
    </row>
    <row r="247" spans="1:9">
      <c r="A247" s="59"/>
      <c r="B247" s="233"/>
      <c r="C247" s="233"/>
      <c r="H247" s="137"/>
      <c r="I247" s="59"/>
    </row>
    <row r="248" spans="1:9">
      <c r="A248" s="59"/>
      <c r="B248" s="233"/>
      <c r="C248" s="233"/>
      <c r="H248" s="137"/>
      <c r="I248" s="59"/>
    </row>
    <row r="249" spans="1:9">
      <c r="A249" s="59"/>
      <c r="B249" s="233"/>
      <c r="C249" s="233"/>
      <c r="H249" s="137"/>
      <c r="I249" s="59"/>
    </row>
    <row r="250" spans="1:9">
      <c r="A250" s="59"/>
      <c r="B250" s="233"/>
      <c r="C250" s="233"/>
      <c r="H250" s="137"/>
      <c r="I250" s="59"/>
    </row>
    <row r="251" spans="1:9">
      <c r="A251" s="59"/>
      <c r="B251" s="233"/>
      <c r="C251" s="233"/>
      <c r="H251" s="137"/>
      <c r="I251" s="59"/>
    </row>
    <row r="252" spans="1:9">
      <c r="A252" s="59"/>
      <c r="B252" s="233"/>
      <c r="C252" s="233"/>
      <c r="H252" s="137"/>
      <c r="I252" s="59"/>
    </row>
    <row r="253" spans="1:9">
      <c r="A253" s="59"/>
      <c r="B253" s="233"/>
      <c r="C253" s="233"/>
      <c r="H253" s="137"/>
      <c r="I253" s="59"/>
    </row>
    <row r="254" spans="1:9">
      <c r="A254" s="59"/>
      <c r="B254" s="233"/>
      <c r="C254" s="233"/>
      <c r="H254" s="137"/>
      <c r="I254" s="59"/>
    </row>
    <row r="255" spans="1:9">
      <c r="A255" s="59"/>
      <c r="B255" s="233"/>
      <c r="C255" s="233"/>
      <c r="H255" s="137"/>
      <c r="I255" s="59"/>
    </row>
    <row r="256" spans="1:9">
      <c r="A256" s="59"/>
      <c r="B256" s="233"/>
      <c r="C256" s="233"/>
      <c r="H256" s="137"/>
      <c r="I256" s="59"/>
    </row>
    <row r="257" spans="1:9">
      <c r="A257" s="59"/>
      <c r="B257" s="233"/>
      <c r="C257" s="233"/>
      <c r="H257" s="137"/>
      <c r="I257" s="59"/>
    </row>
    <row r="258" spans="1:9">
      <c r="A258" s="59"/>
      <c r="B258" s="233"/>
      <c r="C258" s="233"/>
      <c r="H258" s="137"/>
      <c r="I258" s="59"/>
    </row>
    <row r="259" spans="1:9">
      <c r="A259" s="59"/>
      <c r="B259" s="233"/>
      <c r="C259" s="233"/>
      <c r="H259" s="137"/>
      <c r="I259" s="59"/>
    </row>
    <row r="260" spans="1:9">
      <c r="A260" s="59"/>
      <c r="B260" s="233"/>
      <c r="C260" s="233"/>
      <c r="H260" s="137"/>
      <c r="I260" s="59"/>
    </row>
    <row r="261" spans="1:9">
      <c r="A261" s="59"/>
      <c r="B261" s="233"/>
      <c r="C261" s="233"/>
      <c r="H261" s="137"/>
      <c r="I261" s="59"/>
    </row>
    <row r="262" spans="1:9">
      <c r="A262" s="59"/>
      <c r="B262" s="233"/>
      <c r="C262" s="233"/>
      <c r="H262" s="137"/>
      <c r="I262" s="59"/>
    </row>
    <row r="263" spans="1:9">
      <c r="A263" s="59"/>
      <c r="B263" s="233"/>
      <c r="C263" s="233"/>
      <c r="H263" s="137"/>
      <c r="I263" s="59"/>
    </row>
    <row r="264" spans="1:9">
      <c r="A264" s="59"/>
      <c r="B264" s="233"/>
      <c r="C264" s="233"/>
      <c r="H264" s="137"/>
      <c r="I264" s="59"/>
    </row>
    <row r="265" spans="1:9">
      <c r="A265" s="59"/>
      <c r="B265" s="233"/>
      <c r="C265" s="233"/>
      <c r="H265" s="137"/>
      <c r="I265" s="59"/>
    </row>
    <row r="266" spans="1:9">
      <c r="A266" s="59"/>
      <c r="B266" s="233"/>
      <c r="C266" s="233"/>
      <c r="H266" s="137"/>
      <c r="I266" s="59"/>
    </row>
    <row r="267" spans="1:9">
      <c r="A267" s="59"/>
      <c r="B267" s="233"/>
      <c r="C267" s="233"/>
      <c r="H267" s="137"/>
      <c r="I267" s="59"/>
    </row>
    <row r="268" spans="1:9">
      <c r="A268" s="59"/>
      <c r="B268" s="233"/>
      <c r="C268" s="233"/>
      <c r="H268" s="137"/>
      <c r="I268" s="59"/>
    </row>
    <row r="269" spans="1:9">
      <c r="A269" s="59"/>
      <c r="B269" s="233"/>
      <c r="C269" s="233"/>
      <c r="H269" s="137"/>
      <c r="I269" s="59"/>
    </row>
    <row r="270" spans="1:9">
      <c r="A270" s="59"/>
      <c r="B270" s="233"/>
      <c r="C270" s="233"/>
      <c r="H270" s="137"/>
      <c r="I270" s="59"/>
    </row>
    <row r="271" spans="1:9">
      <c r="A271" s="59"/>
      <c r="B271" s="233"/>
      <c r="C271" s="233"/>
      <c r="H271" s="137"/>
      <c r="I271" s="59"/>
    </row>
    <row r="272" spans="1:9">
      <c r="A272" s="59"/>
      <c r="B272" s="233"/>
      <c r="C272" s="233"/>
      <c r="H272" s="137"/>
      <c r="I272" s="59"/>
    </row>
    <row r="273" spans="1:9">
      <c r="A273" s="59"/>
      <c r="B273" s="233"/>
      <c r="C273" s="233"/>
      <c r="H273" s="137"/>
      <c r="I273" s="59"/>
    </row>
    <row r="274" spans="1:9">
      <c r="A274" s="59"/>
      <c r="B274" s="233"/>
      <c r="C274" s="233"/>
      <c r="H274" s="137"/>
      <c r="I274" s="59"/>
    </row>
    <row r="275" spans="1:9">
      <c r="A275" s="59"/>
      <c r="B275" s="233"/>
      <c r="C275" s="233"/>
      <c r="H275" s="137"/>
      <c r="I275" s="59"/>
    </row>
    <row r="276" spans="1:9">
      <c r="A276" s="59"/>
      <c r="B276" s="233"/>
      <c r="C276" s="233"/>
      <c r="H276" s="137"/>
      <c r="I276" s="59"/>
    </row>
    <row r="277" spans="1:9">
      <c r="A277" s="59"/>
      <c r="B277" s="233"/>
      <c r="C277" s="233"/>
      <c r="H277" s="137"/>
      <c r="I277" s="59"/>
    </row>
    <row r="278" spans="1:9">
      <c r="A278" s="59"/>
      <c r="B278" s="233"/>
      <c r="C278" s="233"/>
      <c r="H278" s="137"/>
      <c r="I278" s="59"/>
    </row>
    <row r="279" spans="1:9">
      <c r="A279" s="59"/>
      <c r="B279" s="233"/>
      <c r="C279" s="233"/>
      <c r="H279" s="137"/>
      <c r="I279" s="59"/>
    </row>
    <row r="280" spans="1:9">
      <c r="A280" s="59"/>
      <c r="B280" s="233"/>
      <c r="C280" s="233"/>
      <c r="H280" s="137"/>
      <c r="I280" s="59"/>
    </row>
    <row r="281" spans="1:9">
      <c r="A281" s="59"/>
      <c r="B281" s="233"/>
      <c r="C281" s="233"/>
      <c r="H281" s="137"/>
      <c r="I281" s="59"/>
    </row>
    <row r="282" spans="1:9">
      <c r="A282" s="59"/>
      <c r="B282" s="233"/>
      <c r="C282" s="233"/>
      <c r="H282" s="137"/>
      <c r="I282" s="59"/>
    </row>
    <row r="283" spans="1:9">
      <c r="A283" s="59"/>
      <c r="B283" s="233"/>
      <c r="C283" s="233"/>
      <c r="H283" s="137"/>
      <c r="I283" s="59"/>
    </row>
    <row r="284" spans="1:9">
      <c r="A284" s="59"/>
      <c r="B284" s="233"/>
      <c r="C284" s="233"/>
      <c r="H284" s="137"/>
      <c r="I284" s="59"/>
    </row>
    <row r="285" spans="1:9">
      <c r="A285" s="59"/>
      <c r="B285" s="233"/>
      <c r="C285" s="233"/>
      <c r="H285" s="137"/>
      <c r="I285" s="59"/>
    </row>
    <row r="286" spans="1:9">
      <c r="A286" s="59"/>
      <c r="B286" s="233"/>
      <c r="C286" s="233"/>
      <c r="H286" s="137"/>
      <c r="I286" s="59"/>
    </row>
    <row r="287" spans="1:9">
      <c r="A287" s="59"/>
      <c r="B287" s="233"/>
      <c r="C287" s="233"/>
      <c r="H287" s="137"/>
      <c r="I287" s="59"/>
    </row>
    <row r="288" spans="1:9">
      <c r="A288" s="59"/>
      <c r="B288" s="233"/>
      <c r="C288" s="233"/>
      <c r="H288" s="137"/>
      <c r="I288" s="59"/>
    </row>
    <row r="289" spans="1:9">
      <c r="A289" s="59"/>
      <c r="B289" s="233"/>
      <c r="C289" s="233"/>
      <c r="H289" s="137"/>
      <c r="I289" s="59"/>
    </row>
    <row r="290" spans="1:9">
      <c r="A290" s="59"/>
      <c r="B290" s="233"/>
      <c r="C290" s="233"/>
      <c r="H290" s="137"/>
      <c r="I290" s="59"/>
    </row>
    <row r="291" spans="1:9">
      <c r="A291" s="59"/>
      <c r="B291" s="233"/>
      <c r="C291" s="233"/>
      <c r="H291" s="137"/>
      <c r="I291" s="59"/>
    </row>
    <row r="292" spans="1:9">
      <c r="A292" s="59"/>
      <c r="B292" s="233"/>
      <c r="C292" s="233"/>
      <c r="H292" s="137"/>
      <c r="I292" s="59"/>
    </row>
    <row r="293" spans="1:9">
      <c r="A293" s="59"/>
      <c r="B293" s="233"/>
      <c r="C293" s="233"/>
      <c r="H293" s="137"/>
      <c r="I293" s="59"/>
    </row>
    <row r="294" spans="1:9">
      <c r="A294" s="59"/>
      <c r="B294" s="233"/>
      <c r="C294" s="233"/>
      <c r="H294" s="137"/>
      <c r="I294" s="59"/>
    </row>
    <row r="295" spans="1:9">
      <c r="A295" s="59"/>
      <c r="B295" s="233"/>
      <c r="C295" s="233"/>
      <c r="H295" s="137"/>
      <c r="I295" s="59"/>
    </row>
    <row r="296" spans="1:9">
      <c r="A296" s="59"/>
      <c r="B296" s="233"/>
      <c r="C296" s="233"/>
      <c r="H296" s="137"/>
      <c r="I296" s="59"/>
    </row>
    <row r="297" spans="1:9">
      <c r="A297" s="59"/>
      <c r="B297" s="233"/>
      <c r="C297" s="233"/>
      <c r="H297" s="137"/>
      <c r="I297" s="59"/>
    </row>
    <row r="298" spans="1:9">
      <c r="A298" s="59"/>
      <c r="B298" s="233"/>
      <c r="C298" s="233"/>
      <c r="H298" s="137"/>
      <c r="I298" s="59"/>
    </row>
    <row r="299" spans="1:9">
      <c r="A299" s="59"/>
      <c r="B299" s="233"/>
      <c r="C299" s="233"/>
      <c r="H299" s="137"/>
      <c r="I299" s="59"/>
    </row>
    <row r="300" spans="1:9">
      <c r="A300" s="59"/>
      <c r="B300" s="233"/>
      <c r="C300" s="233"/>
      <c r="H300" s="137"/>
      <c r="I300" s="59"/>
    </row>
    <row r="301" spans="1:9">
      <c r="A301" s="59"/>
      <c r="B301" s="233"/>
      <c r="C301" s="233"/>
      <c r="H301" s="137"/>
      <c r="I301" s="59"/>
    </row>
    <row r="302" spans="1:9">
      <c r="A302" s="59"/>
      <c r="B302" s="233"/>
      <c r="C302" s="233"/>
      <c r="H302" s="137"/>
      <c r="I302" s="59"/>
    </row>
    <row r="303" spans="1:9">
      <c r="A303" s="59"/>
      <c r="B303" s="233"/>
      <c r="C303" s="233"/>
      <c r="H303" s="137"/>
      <c r="I303" s="59"/>
    </row>
    <row r="304" spans="1:9">
      <c r="A304" s="59"/>
      <c r="B304" s="233"/>
      <c r="C304" s="233"/>
      <c r="H304" s="137"/>
      <c r="I304" s="59"/>
    </row>
    <row r="305" spans="1:9">
      <c r="A305" s="59"/>
      <c r="B305" s="233"/>
      <c r="C305" s="233"/>
      <c r="H305" s="137"/>
      <c r="I305" s="59"/>
    </row>
    <row r="306" spans="1:9">
      <c r="A306" s="59"/>
      <c r="B306" s="233"/>
      <c r="C306" s="233"/>
      <c r="H306" s="137"/>
      <c r="I306" s="59"/>
    </row>
    <row r="307" spans="1:9">
      <c r="A307" s="59"/>
      <c r="B307" s="233"/>
      <c r="C307" s="233"/>
      <c r="H307" s="137"/>
      <c r="I307" s="59"/>
    </row>
    <row r="308" spans="1:9">
      <c r="A308" s="59"/>
      <c r="B308" s="233"/>
      <c r="C308" s="233"/>
      <c r="H308" s="137"/>
      <c r="I308" s="59"/>
    </row>
    <row r="309" spans="1:9">
      <c r="A309" s="59"/>
      <c r="B309" s="233"/>
      <c r="C309" s="233"/>
      <c r="H309" s="137"/>
      <c r="I309" s="59"/>
    </row>
    <row r="310" spans="1:9">
      <c r="A310" s="59"/>
      <c r="B310" s="233"/>
      <c r="C310" s="233"/>
      <c r="H310" s="137"/>
      <c r="I310" s="59"/>
    </row>
    <row r="311" spans="1:9">
      <c r="A311" s="59"/>
      <c r="B311" s="233"/>
      <c r="C311" s="233"/>
      <c r="H311" s="137"/>
      <c r="I311" s="59"/>
    </row>
    <row r="312" spans="1:9">
      <c r="A312" s="59"/>
      <c r="B312" s="233"/>
      <c r="C312" s="233"/>
      <c r="H312" s="137"/>
      <c r="I312" s="59"/>
    </row>
    <row r="313" spans="1:9">
      <c r="A313" s="59"/>
      <c r="B313" s="233"/>
      <c r="C313" s="233"/>
      <c r="H313" s="137"/>
      <c r="I313" s="59"/>
    </row>
    <row r="314" spans="1:9">
      <c r="A314" s="59"/>
      <c r="B314" s="233"/>
      <c r="C314" s="233"/>
      <c r="H314" s="137"/>
      <c r="I314" s="59"/>
    </row>
    <row r="315" spans="1:9">
      <c r="A315" s="59"/>
      <c r="B315" s="233"/>
      <c r="C315" s="233"/>
      <c r="H315" s="137"/>
      <c r="I315" s="59"/>
    </row>
    <row r="316" spans="1:9">
      <c r="A316" s="59"/>
      <c r="B316" s="233"/>
      <c r="C316" s="233"/>
      <c r="H316" s="137"/>
      <c r="I316" s="59"/>
    </row>
    <row r="317" spans="1:9">
      <c r="A317" s="59"/>
      <c r="B317" s="233"/>
      <c r="C317" s="233"/>
      <c r="H317" s="137"/>
      <c r="I317" s="59"/>
    </row>
    <row r="318" spans="1:9">
      <c r="A318" s="59"/>
      <c r="B318" s="233"/>
      <c r="C318" s="233"/>
      <c r="H318" s="137"/>
      <c r="I318" s="59"/>
    </row>
    <row r="319" spans="1:9">
      <c r="A319" s="59"/>
      <c r="B319" s="233"/>
      <c r="C319" s="233"/>
      <c r="H319" s="137"/>
      <c r="I319" s="59"/>
    </row>
    <row r="320" spans="1:9">
      <c r="A320" s="59"/>
      <c r="B320" s="233"/>
      <c r="C320" s="233"/>
      <c r="H320" s="137"/>
      <c r="I320" s="59"/>
    </row>
    <row r="321" spans="1:9">
      <c r="A321" s="59"/>
      <c r="B321" s="233"/>
      <c r="C321" s="233"/>
      <c r="H321" s="137"/>
      <c r="I321" s="59"/>
    </row>
    <row r="322" spans="1:9">
      <c r="A322" s="59"/>
      <c r="B322" s="233"/>
      <c r="C322" s="233"/>
      <c r="H322" s="137"/>
      <c r="I322" s="59"/>
    </row>
    <row r="323" spans="1:9">
      <c r="A323" s="59"/>
      <c r="B323" s="233"/>
      <c r="C323" s="233"/>
      <c r="H323" s="137"/>
      <c r="I323" s="59"/>
    </row>
    <row r="324" spans="1:9">
      <c r="A324" s="59"/>
      <c r="B324" s="233"/>
      <c r="C324" s="233"/>
      <c r="H324" s="137"/>
      <c r="I324" s="59"/>
    </row>
    <row r="325" spans="1:9">
      <c r="A325" s="59"/>
      <c r="B325" s="233"/>
      <c r="C325" s="233"/>
      <c r="H325" s="137"/>
      <c r="I325" s="59"/>
    </row>
    <row r="326" spans="1:9">
      <c r="A326" s="59"/>
      <c r="B326" s="233"/>
      <c r="C326" s="233"/>
      <c r="H326" s="137"/>
      <c r="I326" s="59"/>
    </row>
    <row r="327" spans="1:9">
      <c r="A327" s="59"/>
      <c r="B327" s="233"/>
      <c r="C327" s="233"/>
      <c r="H327" s="137"/>
      <c r="I327" s="59"/>
    </row>
    <row r="328" spans="1:9">
      <c r="A328" s="59"/>
      <c r="B328" s="233"/>
      <c r="C328" s="233"/>
      <c r="H328" s="137"/>
      <c r="I328" s="59"/>
    </row>
    <row r="329" spans="1:9">
      <c r="A329" s="59"/>
      <c r="B329" s="233"/>
      <c r="C329" s="233"/>
      <c r="H329" s="137"/>
      <c r="I329" s="59"/>
    </row>
    <row r="330" spans="1:9">
      <c r="A330" s="59"/>
      <c r="B330" s="233"/>
      <c r="C330" s="233"/>
      <c r="H330" s="137"/>
      <c r="I330" s="59"/>
    </row>
    <row r="331" spans="1:9">
      <c r="A331" s="59"/>
      <c r="B331" s="233"/>
      <c r="C331" s="233"/>
      <c r="H331" s="137"/>
      <c r="I331" s="59"/>
    </row>
    <row r="332" spans="1:9">
      <c r="A332" s="59"/>
      <c r="B332" s="233"/>
      <c r="C332" s="233"/>
      <c r="H332" s="137"/>
      <c r="I332" s="59"/>
    </row>
    <row r="333" spans="1:9">
      <c r="A333" s="59"/>
      <c r="B333" s="233"/>
      <c r="C333" s="233"/>
      <c r="H333" s="137"/>
      <c r="I333" s="59"/>
    </row>
    <row r="334" spans="1:9">
      <c r="A334" s="59"/>
      <c r="B334" s="233"/>
      <c r="C334" s="233"/>
      <c r="H334" s="137"/>
      <c r="I334" s="59"/>
    </row>
    <row r="335" spans="1:9">
      <c r="A335" s="59"/>
      <c r="B335" s="233"/>
      <c r="C335" s="233"/>
      <c r="H335" s="137"/>
      <c r="I335" s="59"/>
    </row>
    <row r="336" spans="1:9">
      <c r="A336" s="59"/>
      <c r="B336" s="233"/>
      <c r="C336" s="233"/>
      <c r="H336" s="137"/>
      <c r="I336" s="59"/>
    </row>
    <row r="337" spans="1:9">
      <c r="A337" s="59"/>
      <c r="B337" s="233"/>
      <c r="C337" s="233"/>
      <c r="H337" s="137"/>
      <c r="I337" s="59"/>
    </row>
    <row r="338" spans="1:9">
      <c r="A338" s="59"/>
      <c r="B338" s="233"/>
      <c r="C338" s="233"/>
      <c r="H338" s="137"/>
      <c r="I338" s="59"/>
    </row>
    <row r="339" spans="1:9">
      <c r="A339" s="59"/>
      <c r="B339" s="233"/>
      <c r="C339" s="233"/>
      <c r="H339" s="137"/>
      <c r="I339" s="59"/>
    </row>
    <row r="340" spans="1:9">
      <c r="A340" s="59"/>
      <c r="B340" s="233"/>
      <c r="C340" s="233"/>
      <c r="H340" s="137"/>
      <c r="I340" s="59"/>
    </row>
    <row r="341" spans="1:9">
      <c r="A341" s="59"/>
      <c r="B341" s="233"/>
      <c r="C341" s="233"/>
      <c r="H341" s="137"/>
      <c r="I341" s="59"/>
    </row>
    <row r="342" spans="1:9">
      <c r="A342" s="59"/>
      <c r="B342" s="233"/>
      <c r="C342" s="233"/>
      <c r="H342" s="137"/>
      <c r="I342" s="59"/>
    </row>
    <row r="343" spans="1:9">
      <c r="A343" s="59"/>
      <c r="B343" s="233"/>
      <c r="C343" s="233"/>
      <c r="H343" s="137"/>
      <c r="I343" s="59"/>
    </row>
    <row r="344" spans="1:9">
      <c r="A344" s="59"/>
      <c r="B344" s="233"/>
      <c r="C344" s="233"/>
      <c r="H344" s="137"/>
      <c r="I344" s="59"/>
    </row>
    <row r="345" spans="1:9">
      <c r="A345" s="59"/>
      <c r="B345" s="233"/>
      <c r="C345" s="233"/>
      <c r="H345" s="137"/>
      <c r="I345" s="59"/>
    </row>
    <row r="346" spans="1:9">
      <c r="A346" s="59"/>
      <c r="B346" s="233"/>
      <c r="C346" s="233"/>
      <c r="H346" s="137"/>
      <c r="I346" s="59"/>
    </row>
    <row r="347" spans="1:9">
      <c r="A347" s="59"/>
      <c r="B347" s="233"/>
      <c r="C347" s="233"/>
      <c r="H347" s="137"/>
      <c r="I347" s="59"/>
    </row>
    <row r="348" spans="1:9">
      <c r="A348" s="59"/>
      <c r="B348" s="233"/>
      <c r="C348" s="233"/>
      <c r="H348" s="137"/>
      <c r="I348" s="59"/>
    </row>
    <row r="349" spans="1:9">
      <c r="A349" s="59"/>
      <c r="B349" s="233"/>
      <c r="C349" s="233"/>
      <c r="H349" s="137"/>
      <c r="I349" s="59"/>
    </row>
    <row r="350" spans="1:9">
      <c r="A350" s="59"/>
      <c r="B350" s="233"/>
      <c r="C350" s="233"/>
      <c r="H350" s="137"/>
      <c r="I350" s="59"/>
    </row>
    <row r="351" spans="1:9">
      <c r="A351" s="59"/>
      <c r="B351" s="233"/>
      <c r="C351" s="233"/>
      <c r="H351" s="137"/>
      <c r="I351" s="59"/>
    </row>
    <row r="352" spans="1:9">
      <c r="A352" s="59"/>
      <c r="B352" s="233"/>
      <c r="C352" s="233"/>
      <c r="H352" s="137"/>
      <c r="I352" s="59"/>
    </row>
    <row r="353" spans="1:9">
      <c r="A353" s="59"/>
      <c r="B353" s="233"/>
      <c r="C353" s="233"/>
      <c r="H353" s="137"/>
      <c r="I353" s="59"/>
    </row>
    <row r="354" spans="1:9">
      <c r="A354" s="59"/>
      <c r="B354" s="233"/>
      <c r="C354" s="233"/>
      <c r="H354" s="137"/>
      <c r="I354" s="59"/>
    </row>
    <row r="355" spans="1:9">
      <c r="A355" s="59"/>
      <c r="B355" s="233"/>
      <c r="C355" s="233"/>
      <c r="H355" s="137"/>
      <c r="I355" s="59"/>
    </row>
    <row r="356" spans="1:9">
      <c r="A356" s="59"/>
      <c r="B356" s="233"/>
      <c r="C356" s="233"/>
      <c r="H356" s="137"/>
      <c r="I356" s="59"/>
    </row>
    <row r="357" spans="1:9">
      <c r="A357" s="59"/>
      <c r="B357" s="233"/>
      <c r="C357" s="233"/>
      <c r="H357" s="137"/>
      <c r="I357" s="59"/>
    </row>
    <row r="358" spans="1:9">
      <c r="A358" s="59"/>
      <c r="B358" s="233"/>
      <c r="C358" s="233"/>
      <c r="H358" s="137"/>
      <c r="I358" s="59"/>
    </row>
    <row r="359" spans="1:9">
      <c r="A359" s="59"/>
      <c r="B359" s="233"/>
      <c r="C359" s="233"/>
      <c r="H359" s="137"/>
      <c r="I359" s="59"/>
    </row>
    <row r="360" spans="1:9">
      <c r="A360" s="59"/>
      <c r="B360" s="233"/>
      <c r="C360" s="233"/>
      <c r="H360" s="137"/>
      <c r="I360" s="59"/>
    </row>
    <row r="361" spans="1:9">
      <c r="A361" s="59"/>
      <c r="B361" s="233"/>
      <c r="C361" s="233"/>
      <c r="H361" s="137"/>
      <c r="I361" s="59"/>
    </row>
    <row r="362" spans="1:9">
      <c r="A362" s="59"/>
      <c r="B362" s="233"/>
      <c r="C362" s="233"/>
      <c r="H362" s="137"/>
      <c r="I362" s="59"/>
    </row>
    <row r="363" spans="1:9">
      <c r="A363" s="59"/>
      <c r="B363" s="233"/>
      <c r="C363" s="233"/>
      <c r="H363" s="137"/>
      <c r="I363" s="59"/>
    </row>
    <row r="364" spans="1:9">
      <c r="A364" s="59"/>
      <c r="B364" s="233"/>
      <c r="C364" s="233"/>
      <c r="H364" s="137"/>
      <c r="I364" s="59"/>
    </row>
    <row r="365" spans="1:9">
      <c r="A365" s="59"/>
      <c r="B365" s="233"/>
      <c r="C365" s="233"/>
      <c r="H365" s="137"/>
      <c r="I365" s="59"/>
    </row>
    <row r="366" spans="1:9">
      <c r="A366" s="59"/>
      <c r="B366" s="233"/>
      <c r="C366" s="233"/>
      <c r="H366" s="137"/>
      <c r="I366" s="59"/>
    </row>
    <row r="367" spans="1:9">
      <c r="A367" s="59"/>
      <c r="B367" s="233"/>
      <c r="C367" s="233"/>
      <c r="H367" s="137"/>
      <c r="I367" s="59"/>
    </row>
    <row r="368" spans="1:9">
      <c r="A368" s="59"/>
      <c r="B368" s="233"/>
      <c r="C368" s="233"/>
      <c r="H368" s="137"/>
      <c r="I368" s="59"/>
    </row>
    <row r="369" spans="1:9">
      <c r="A369" s="59"/>
      <c r="B369" s="233"/>
      <c r="C369" s="233"/>
      <c r="H369" s="137"/>
      <c r="I369" s="59"/>
    </row>
    <row r="370" spans="1:9">
      <c r="A370" s="59"/>
      <c r="B370" s="233"/>
      <c r="C370" s="233"/>
      <c r="H370" s="137"/>
      <c r="I370" s="59"/>
    </row>
    <row r="371" spans="1:9">
      <c r="A371" s="59"/>
      <c r="B371" s="233"/>
      <c r="C371" s="233"/>
      <c r="H371" s="137"/>
      <c r="I371" s="59"/>
    </row>
    <row r="372" spans="1:9">
      <c r="A372" s="59"/>
      <c r="B372" s="233"/>
      <c r="C372" s="233"/>
      <c r="H372" s="137"/>
      <c r="I372" s="59"/>
    </row>
    <row r="373" spans="1:9">
      <c r="A373" s="59"/>
      <c r="B373" s="233"/>
      <c r="C373" s="233"/>
      <c r="H373" s="137"/>
      <c r="I373" s="59"/>
    </row>
    <row r="374" spans="1:9">
      <c r="A374" s="59"/>
      <c r="B374" s="233"/>
      <c r="C374" s="233"/>
      <c r="H374" s="137"/>
      <c r="I374" s="59"/>
    </row>
    <row r="375" spans="1:9">
      <c r="A375" s="59"/>
      <c r="B375" s="233"/>
      <c r="C375" s="233"/>
      <c r="H375" s="137"/>
      <c r="I375" s="59"/>
    </row>
    <row r="376" spans="1:9">
      <c r="A376" s="59"/>
      <c r="B376" s="233"/>
      <c r="C376" s="233"/>
      <c r="H376" s="137"/>
      <c r="I376" s="59"/>
    </row>
    <row r="377" spans="1:9">
      <c r="A377" s="59"/>
      <c r="B377" s="233"/>
      <c r="C377" s="233"/>
      <c r="H377" s="137"/>
      <c r="I377" s="59"/>
    </row>
    <row r="378" spans="1:9">
      <c r="A378" s="59"/>
      <c r="B378" s="233"/>
      <c r="C378" s="233"/>
      <c r="H378" s="137"/>
      <c r="I378" s="59"/>
    </row>
    <row r="379" spans="1:9">
      <c r="A379" s="59"/>
      <c r="B379" s="233"/>
      <c r="C379" s="233"/>
      <c r="H379" s="137"/>
      <c r="I379" s="59"/>
    </row>
    <row r="380" spans="1:9">
      <c r="A380" s="59"/>
      <c r="B380" s="233"/>
      <c r="C380" s="233"/>
      <c r="H380" s="137"/>
      <c r="I380" s="59"/>
    </row>
    <row r="381" spans="1:9">
      <c r="A381" s="59"/>
      <c r="B381" s="233"/>
      <c r="C381" s="233"/>
      <c r="H381" s="137"/>
      <c r="I381" s="59"/>
    </row>
    <row r="382" spans="1:9">
      <c r="A382" s="59"/>
      <c r="B382" s="233"/>
      <c r="C382" s="233"/>
      <c r="H382" s="137"/>
      <c r="I382" s="59"/>
    </row>
    <row r="383" spans="1:9">
      <c r="A383" s="59"/>
      <c r="B383" s="233"/>
      <c r="C383" s="233"/>
      <c r="H383" s="137"/>
      <c r="I383" s="59"/>
    </row>
    <row r="384" spans="1:9">
      <c r="A384" s="59"/>
      <c r="B384" s="233"/>
      <c r="C384" s="233"/>
      <c r="H384" s="137"/>
      <c r="I384" s="59"/>
    </row>
    <row r="385" spans="1:9">
      <c r="A385" s="59"/>
      <c r="B385" s="233"/>
      <c r="C385" s="233"/>
      <c r="H385" s="137"/>
      <c r="I385" s="59"/>
    </row>
    <row r="386" spans="1:9">
      <c r="A386" s="59"/>
      <c r="B386" s="233"/>
      <c r="C386" s="233"/>
      <c r="H386" s="137"/>
      <c r="I386" s="59"/>
    </row>
    <row r="387" spans="1:9">
      <c r="A387" s="59"/>
      <c r="B387" s="233"/>
      <c r="C387" s="233"/>
      <c r="H387" s="137"/>
      <c r="I387" s="59"/>
    </row>
    <row r="388" spans="1:9">
      <c r="A388" s="59"/>
      <c r="B388" s="233"/>
      <c r="C388" s="233"/>
      <c r="H388" s="137"/>
      <c r="I388" s="59"/>
    </row>
    <row r="389" spans="1:9">
      <c r="A389" s="59"/>
      <c r="B389" s="233"/>
      <c r="C389" s="233"/>
      <c r="H389" s="137"/>
      <c r="I389" s="59"/>
    </row>
    <row r="390" spans="1:9">
      <c r="A390" s="59"/>
      <c r="B390" s="233"/>
      <c r="C390" s="233"/>
      <c r="H390" s="137"/>
      <c r="I390" s="59"/>
    </row>
    <row r="391" spans="1:9">
      <c r="A391" s="59"/>
      <c r="B391" s="233"/>
      <c r="C391" s="233"/>
      <c r="H391" s="137"/>
      <c r="I391" s="59"/>
    </row>
    <row r="392" spans="1:9">
      <c r="A392" s="59"/>
      <c r="B392" s="233"/>
      <c r="C392" s="233"/>
      <c r="H392" s="137"/>
      <c r="I392" s="59"/>
    </row>
    <row r="393" spans="1:9">
      <c r="A393" s="59"/>
      <c r="B393" s="233"/>
      <c r="C393" s="233"/>
      <c r="H393" s="137"/>
      <c r="I393" s="59"/>
    </row>
    <row r="394" spans="1:9">
      <c r="A394" s="59"/>
      <c r="B394" s="233"/>
      <c r="C394" s="233"/>
      <c r="H394" s="137"/>
      <c r="I394" s="59"/>
    </row>
    <row r="395" spans="1:9">
      <c r="A395" s="59"/>
      <c r="B395" s="233"/>
      <c r="C395" s="233"/>
      <c r="H395" s="137"/>
      <c r="I395" s="59"/>
    </row>
    <row r="396" spans="1:9">
      <c r="A396" s="59"/>
      <c r="B396" s="233"/>
      <c r="C396" s="233"/>
      <c r="H396" s="137"/>
      <c r="I396" s="59"/>
    </row>
    <row r="397" spans="1:9">
      <c r="A397" s="59"/>
      <c r="B397" s="233"/>
      <c r="C397" s="233"/>
      <c r="H397" s="137"/>
      <c r="I397" s="59"/>
    </row>
    <row r="398" spans="1:9">
      <c r="A398" s="59"/>
      <c r="B398" s="233"/>
      <c r="C398" s="233"/>
      <c r="H398" s="137"/>
      <c r="I398" s="59"/>
    </row>
    <row r="399" spans="1:9">
      <c r="A399" s="59"/>
      <c r="B399" s="233"/>
      <c r="C399" s="233"/>
      <c r="H399" s="137"/>
      <c r="I399" s="59"/>
    </row>
    <row r="400" spans="1:9">
      <c r="A400" s="59"/>
      <c r="B400" s="233"/>
      <c r="C400" s="233"/>
      <c r="H400" s="137"/>
      <c r="I400" s="59"/>
    </row>
    <row r="401" spans="1:9">
      <c r="A401" s="59"/>
      <c r="B401" s="233"/>
      <c r="C401" s="233"/>
      <c r="H401" s="137"/>
      <c r="I401" s="59"/>
    </row>
    <row r="402" spans="1:9">
      <c r="A402" s="59"/>
      <c r="B402" s="233"/>
      <c r="C402" s="233"/>
      <c r="H402" s="137"/>
      <c r="I402" s="59"/>
    </row>
    <row r="403" spans="1:9">
      <c r="A403" s="59"/>
      <c r="B403" s="233"/>
      <c r="C403" s="233"/>
      <c r="H403" s="137"/>
      <c r="I403" s="59"/>
    </row>
    <row r="404" spans="1:9">
      <c r="A404" s="59"/>
      <c r="B404" s="233"/>
      <c r="C404" s="233"/>
      <c r="H404" s="137"/>
      <c r="I404" s="59"/>
    </row>
    <row r="405" spans="1:9">
      <c r="A405" s="59"/>
      <c r="B405" s="233"/>
      <c r="C405" s="233"/>
      <c r="H405" s="137"/>
      <c r="I405" s="59"/>
    </row>
    <row r="406" spans="1:9">
      <c r="A406" s="59"/>
      <c r="B406" s="233"/>
      <c r="C406" s="233"/>
      <c r="H406" s="137"/>
      <c r="I406" s="59"/>
    </row>
    <row r="407" spans="1:9">
      <c r="A407" s="59"/>
      <c r="B407" s="233"/>
      <c r="C407" s="233"/>
      <c r="H407" s="137"/>
      <c r="I407" s="59"/>
    </row>
    <row r="408" spans="1:9">
      <c r="A408" s="59"/>
      <c r="B408" s="233"/>
      <c r="C408" s="233"/>
      <c r="H408" s="137"/>
      <c r="I408" s="59"/>
    </row>
    <row r="409" spans="1:9">
      <c r="A409" s="59"/>
      <c r="B409" s="233"/>
      <c r="C409" s="233"/>
      <c r="H409" s="137"/>
      <c r="I409" s="59"/>
    </row>
    <row r="410" spans="1:9">
      <c r="A410" s="59"/>
      <c r="B410" s="233"/>
      <c r="C410" s="233"/>
      <c r="H410" s="137"/>
      <c r="I410" s="59"/>
    </row>
    <row r="411" spans="1:9">
      <c r="A411" s="59"/>
      <c r="B411" s="233"/>
      <c r="C411" s="233"/>
      <c r="H411" s="137"/>
      <c r="I411" s="59"/>
    </row>
    <row r="412" spans="1:9">
      <c r="A412" s="59"/>
      <c r="B412" s="233"/>
      <c r="C412" s="233"/>
      <c r="H412" s="137"/>
      <c r="I412" s="59"/>
    </row>
    <row r="413" spans="1:9">
      <c r="A413" s="59"/>
      <c r="B413" s="233"/>
      <c r="C413" s="233"/>
      <c r="H413" s="137"/>
      <c r="I413" s="59"/>
    </row>
    <row r="414" spans="1:9">
      <c r="A414" s="59"/>
      <c r="B414" s="233"/>
      <c r="C414" s="233"/>
      <c r="H414" s="137"/>
      <c r="I414" s="59"/>
    </row>
    <row r="415" spans="1:9">
      <c r="A415" s="59"/>
      <c r="B415" s="233"/>
      <c r="C415" s="233"/>
      <c r="H415" s="137"/>
      <c r="I415" s="59"/>
    </row>
    <row r="416" spans="1:9">
      <c r="A416" s="59"/>
      <c r="B416" s="233"/>
      <c r="C416" s="233"/>
      <c r="H416" s="137"/>
      <c r="I416" s="59"/>
    </row>
    <row r="417" spans="1:9">
      <c r="A417" s="59"/>
      <c r="B417" s="233"/>
      <c r="C417" s="233"/>
      <c r="H417" s="137"/>
      <c r="I417" s="59"/>
    </row>
    <row r="418" spans="1:9">
      <c r="A418" s="59"/>
      <c r="B418" s="233"/>
      <c r="C418" s="233"/>
      <c r="H418" s="137"/>
      <c r="I418" s="59"/>
    </row>
    <row r="419" spans="1:9">
      <c r="A419" s="59"/>
      <c r="B419" s="233"/>
      <c r="C419" s="233"/>
      <c r="H419" s="137"/>
      <c r="I419" s="59"/>
    </row>
    <row r="420" spans="1:9">
      <c r="A420" s="59"/>
      <c r="B420" s="233"/>
      <c r="C420" s="233"/>
      <c r="H420" s="137"/>
      <c r="I420" s="59"/>
    </row>
    <row r="421" spans="1:9">
      <c r="A421" s="59"/>
      <c r="B421" s="233"/>
      <c r="C421" s="233"/>
      <c r="H421" s="137"/>
      <c r="I421" s="59"/>
    </row>
    <row r="422" spans="1:9">
      <c r="A422" s="59"/>
      <c r="B422" s="233"/>
      <c r="C422" s="233"/>
      <c r="H422" s="137"/>
      <c r="I422" s="59"/>
    </row>
    <row r="423" spans="1:9">
      <c r="A423" s="59"/>
      <c r="B423" s="233"/>
      <c r="C423" s="233"/>
      <c r="H423" s="137"/>
      <c r="I423" s="59"/>
    </row>
    <row r="424" spans="1:9">
      <c r="A424" s="59"/>
      <c r="B424" s="233"/>
      <c r="C424" s="233"/>
      <c r="H424" s="137"/>
      <c r="I424" s="59"/>
    </row>
    <row r="425" spans="1:9">
      <c r="A425" s="59"/>
      <c r="B425" s="233"/>
      <c r="C425" s="233"/>
      <c r="H425" s="137"/>
      <c r="I425" s="59"/>
    </row>
    <row r="426" spans="1:9">
      <c r="A426" s="59"/>
      <c r="B426" s="233"/>
      <c r="C426" s="233"/>
      <c r="H426" s="137"/>
      <c r="I426" s="59"/>
    </row>
    <row r="427" spans="1:9">
      <c r="A427" s="59"/>
      <c r="B427" s="233"/>
      <c r="C427" s="233"/>
      <c r="H427" s="137"/>
      <c r="I427" s="59"/>
    </row>
    <row r="428" spans="1:9">
      <c r="A428" s="59"/>
      <c r="B428" s="233"/>
      <c r="C428" s="233"/>
      <c r="H428" s="137"/>
      <c r="I428" s="59"/>
    </row>
    <row r="429" spans="1:9">
      <c r="A429" s="59"/>
      <c r="B429" s="233"/>
      <c r="C429" s="233"/>
      <c r="H429" s="137"/>
      <c r="I429" s="59"/>
    </row>
    <row r="430" spans="1:9">
      <c r="A430" s="59"/>
      <c r="B430" s="233"/>
      <c r="C430" s="233"/>
      <c r="H430" s="137"/>
      <c r="I430" s="59"/>
    </row>
    <row r="431" spans="1:9">
      <c r="A431" s="59"/>
      <c r="B431" s="233"/>
      <c r="C431" s="233"/>
      <c r="H431" s="137"/>
      <c r="I431" s="59"/>
    </row>
    <row r="432" spans="1:9">
      <c r="A432" s="59"/>
      <c r="B432" s="233"/>
      <c r="C432" s="233"/>
      <c r="H432" s="137"/>
      <c r="I432" s="59"/>
    </row>
    <row r="433" spans="1:9">
      <c r="A433" s="59"/>
      <c r="B433" s="233"/>
      <c r="C433" s="233"/>
      <c r="H433" s="137"/>
      <c r="I433" s="59"/>
    </row>
    <row r="434" spans="1:9">
      <c r="A434" s="59"/>
      <c r="B434" s="233"/>
      <c r="C434" s="233"/>
      <c r="H434" s="137"/>
      <c r="I434" s="59"/>
    </row>
    <row r="435" spans="1:9">
      <c r="A435" s="59"/>
      <c r="B435" s="233"/>
      <c r="C435" s="233"/>
      <c r="H435" s="137"/>
      <c r="I435" s="59"/>
    </row>
    <row r="436" spans="1:9">
      <c r="A436" s="59"/>
      <c r="B436" s="233"/>
      <c r="C436" s="233"/>
      <c r="H436" s="137"/>
      <c r="I436" s="59"/>
    </row>
    <row r="437" spans="1:9">
      <c r="A437" s="59"/>
      <c r="B437" s="233"/>
      <c r="C437" s="233"/>
      <c r="H437" s="137"/>
      <c r="I437" s="59"/>
    </row>
    <row r="438" spans="1:9">
      <c r="A438" s="59"/>
      <c r="B438" s="233"/>
      <c r="C438" s="233"/>
      <c r="H438" s="137"/>
      <c r="I438" s="59"/>
    </row>
    <row r="439" spans="1:9">
      <c r="A439" s="59"/>
      <c r="B439" s="233"/>
      <c r="C439" s="233"/>
      <c r="H439" s="137"/>
      <c r="I439" s="59"/>
    </row>
    <row r="440" spans="1:9">
      <c r="A440" s="59"/>
      <c r="B440" s="233"/>
      <c r="C440" s="233"/>
      <c r="H440" s="137"/>
      <c r="I440" s="59"/>
    </row>
    <row r="441" spans="1:9">
      <c r="A441" s="59"/>
      <c r="B441" s="233"/>
      <c r="C441" s="233"/>
      <c r="H441" s="137"/>
      <c r="I441" s="59"/>
    </row>
    <row r="442" spans="1:9">
      <c r="A442" s="59"/>
      <c r="B442" s="233"/>
      <c r="C442" s="233"/>
      <c r="H442" s="137"/>
      <c r="I442" s="59"/>
    </row>
    <row r="443" spans="1:9">
      <c r="A443" s="59"/>
      <c r="B443" s="233"/>
      <c r="C443" s="233"/>
      <c r="H443" s="137"/>
      <c r="I443" s="59"/>
    </row>
    <row r="444" spans="1:9">
      <c r="A444" s="59"/>
      <c r="B444" s="233"/>
      <c r="C444" s="233"/>
      <c r="H444" s="137"/>
      <c r="I444" s="59"/>
    </row>
    <row r="445" spans="1:9">
      <c r="A445" s="59"/>
      <c r="B445" s="233"/>
      <c r="C445" s="233"/>
      <c r="H445" s="137"/>
      <c r="I445" s="59"/>
    </row>
    <row r="446" spans="1:9">
      <c r="A446" s="59"/>
      <c r="B446" s="233"/>
      <c r="C446" s="233"/>
      <c r="H446" s="137"/>
      <c r="I446" s="59"/>
    </row>
    <row r="447" spans="1:9">
      <c r="A447" s="59"/>
      <c r="B447" s="233"/>
      <c r="C447" s="233"/>
      <c r="H447" s="137"/>
      <c r="I447" s="59"/>
    </row>
    <row r="448" spans="1:9">
      <c r="A448" s="59"/>
      <c r="B448" s="233"/>
      <c r="C448" s="233"/>
      <c r="H448" s="137"/>
      <c r="I448" s="59"/>
    </row>
    <row r="449" spans="1:9">
      <c r="A449" s="59"/>
      <c r="B449" s="233"/>
      <c r="C449" s="233"/>
      <c r="H449" s="137"/>
      <c r="I449" s="59"/>
    </row>
    <row r="450" spans="1:9">
      <c r="A450" s="59"/>
      <c r="B450" s="233"/>
      <c r="C450" s="233"/>
      <c r="H450" s="137"/>
      <c r="I450" s="59"/>
    </row>
    <row r="451" spans="1:9">
      <c r="A451" s="59"/>
      <c r="B451" s="233"/>
      <c r="C451" s="233"/>
      <c r="H451" s="137"/>
      <c r="I451" s="59"/>
    </row>
    <row r="452" spans="1:9">
      <c r="A452" s="59"/>
      <c r="B452" s="233"/>
      <c r="C452" s="233"/>
      <c r="H452" s="137"/>
      <c r="I452" s="59"/>
    </row>
    <row r="453" spans="1:9">
      <c r="A453" s="59"/>
      <c r="B453" s="233"/>
      <c r="C453" s="233"/>
      <c r="H453" s="137"/>
      <c r="I453" s="59"/>
    </row>
    <row r="454" spans="1:9">
      <c r="A454" s="59"/>
      <c r="B454" s="233"/>
      <c r="C454" s="233"/>
      <c r="H454" s="137"/>
      <c r="I454" s="59"/>
    </row>
    <row r="455" spans="1:9">
      <c r="A455" s="59"/>
      <c r="B455" s="233"/>
      <c r="C455" s="233"/>
      <c r="H455" s="137"/>
      <c r="I455" s="59"/>
    </row>
    <row r="456" spans="1:9">
      <c r="A456" s="59"/>
      <c r="B456" s="233"/>
      <c r="C456" s="233"/>
      <c r="H456" s="137"/>
      <c r="I456" s="59"/>
    </row>
    <row r="457" spans="1:9">
      <c r="A457" s="59"/>
      <c r="B457" s="233"/>
      <c r="C457" s="233"/>
      <c r="H457" s="137"/>
      <c r="I457" s="59"/>
    </row>
    <row r="458" spans="1:9">
      <c r="A458" s="59"/>
      <c r="B458" s="233"/>
      <c r="C458" s="233"/>
      <c r="H458" s="137"/>
      <c r="I458" s="59"/>
    </row>
    <row r="459" spans="1:9">
      <c r="A459" s="59"/>
      <c r="B459" s="233"/>
      <c r="C459" s="233"/>
      <c r="H459" s="137"/>
      <c r="I459" s="59"/>
    </row>
    <row r="460" spans="1:9">
      <c r="A460" s="59"/>
      <c r="B460" s="233"/>
      <c r="C460" s="233"/>
      <c r="H460" s="137"/>
      <c r="I460" s="59"/>
    </row>
    <row r="461" spans="1:9">
      <c r="A461" s="59"/>
      <c r="B461" s="233"/>
      <c r="C461" s="233"/>
      <c r="H461" s="137"/>
      <c r="I461" s="59"/>
    </row>
    <row r="462" spans="1:9">
      <c r="A462" s="59"/>
      <c r="B462" s="233"/>
      <c r="C462" s="233"/>
      <c r="H462" s="137"/>
      <c r="I462" s="59"/>
    </row>
    <row r="463" spans="1:9">
      <c r="A463" s="59"/>
      <c r="B463" s="233"/>
      <c r="C463" s="233"/>
      <c r="H463" s="137"/>
      <c r="I463" s="59"/>
    </row>
    <row r="464" spans="1:9">
      <c r="A464" s="59"/>
      <c r="B464" s="233"/>
      <c r="C464" s="233"/>
      <c r="H464" s="137"/>
      <c r="I464" s="59"/>
    </row>
    <row r="465" spans="1:9">
      <c r="A465" s="59"/>
      <c r="B465" s="233"/>
      <c r="C465" s="233"/>
      <c r="H465" s="137"/>
      <c r="I465" s="59"/>
    </row>
    <row r="466" spans="1:9">
      <c r="A466" s="59"/>
      <c r="B466" s="233"/>
      <c r="C466" s="233"/>
      <c r="H466" s="137"/>
      <c r="I466" s="59"/>
    </row>
    <row r="467" spans="1:9">
      <c r="A467" s="59"/>
      <c r="B467" s="233"/>
      <c r="C467" s="233"/>
      <c r="H467" s="137"/>
      <c r="I467" s="59"/>
    </row>
    <row r="468" spans="1:9">
      <c r="A468" s="59"/>
      <c r="B468" s="233"/>
      <c r="C468" s="233"/>
      <c r="H468" s="137"/>
      <c r="I468" s="59"/>
    </row>
    <row r="469" spans="1:9">
      <c r="A469" s="59"/>
      <c r="B469" s="233"/>
      <c r="C469" s="233"/>
      <c r="H469" s="137"/>
      <c r="I469" s="59"/>
    </row>
    <row r="470" spans="1:9">
      <c r="A470" s="59"/>
      <c r="B470" s="233"/>
      <c r="C470" s="233"/>
      <c r="H470" s="137"/>
      <c r="I470" s="59"/>
    </row>
    <row r="471" spans="1:9">
      <c r="A471" s="59"/>
      <c r="B471" s="233"/>
      <c r="C471" s="233"/>
      <c r="H471" s="137"/>
      <c r="I471" s="59"/>
    </row>
    <row r="472" spans="1:9">
      <c r="A472" s="59"/>
      <c r="B472" s="233"/>
      <c r="C472" s="233"/>
      <c r="H472" s="137"/>
      <c r="I472" s="59"/>
    </row>
    <row r="473" spans="1:9">
      <c r="A473" s="59"/>
      <c r="B473" s="233"/>
      <c r="C473" s="233"/>
      <c r="H473" s="137"/>
      <c r="I473" s="59"/>
    </row>
    <row r="474" spans="1:9">
      <c r="A474" s="59"/>
      <c r="B474" s="233"/>
      <c r="C474" s="233"/>
      <c r="H474" s="137"/>
      <c r="I474" s="59"/>
    </row>
    <row r="475" spans="1:9">
      <c r="A475" s="59"/>
      <c r="B475" s="233"/>
      <c r="C475" s="233"/>
      <c r="H475" s="137"/>
      <c r="I475" s="59"/>
    </row>
    <row r="476" spans="1:9">
      <c r="A476" s="59"/>
      <c r="B476" s="233"/>
      <c r="C476" s="233"/>
      <c r="H476" s="137"/>
      <c r="I476" s="59"/>
    </row>
    <row r="477" spans="1:9">
      <c r="A477" s="59"/>
      <c r="B477" s="233"/>
      <c r="C477" s="233"/>
      <c r="H477" s="137"/>
      <c r="I477" s="59"/>
    </row>
    <row r="478" spans="1:9">
      <c r="A478" s="59"/>
      <c r="B478" s="233"/>
      <c r="C478" s="233"/>
      <c r="H478" s="137"/>
      <c r="I478" s="59"/>
    </row>
    <row r="479" spans="1:9">
      <c r="A479" s="59"/>
      <c r="B479" s="233"/>
      <c r="C479" s="233"/>
      <c r="H479" s="137"/>
      <c r="I479" s="59"/>
    </row>
    <row r="480" spans="1:9">
      <c r="A480" s="59"/>
      <c r="B480" s="233"/>
      <c r="C480" s="233"/>
      <c r="H480" s="137"/>
      <c r="I480" s="59"/>
    </row>
    <row r="481" spans="1:9">
      <c r="A481" s="59"/>
      <c r="B481" s="233"/>
      <c r="C481" s="233"/>
      <c r="H481" s="137"/>
      <c r="I481" s="59"/>
    </row>
    <row r="482" spans="1:9">
      <c r="A482" s="59"/>
      <c r="B482" s="233"/>
      <c r="C482" s="233"/>
      <c r="H482" s="137"/>
      <c r="I482" s="59"/>
    </row>
    <row r="483" spans="1:9">
      <c r="A483" s="59"/>
      <c r="B483" s="233"/>
      <c r="C483" s="233"/>
      <c r="H483" s="137"/>
      <c r="I483" s="59"/>
    </row>
    <row r="484" spans="1:9">
      <c r="A484" s="59"/>
      <c r="B484" s="233"/>
      <c r="C484" s="233"/>
      <c r="H484" s="137"/>
      <c r="I484" s="59"/>
    </row>
    <row r="485" spans="1:9">
      <c r="A485" s="59"/>
      <c r="B485" s="233"/>
      <c r="C485" s="233"/>
      <c r="H485" s="137"/>
      <c r="I485" s="59"/>
    </row>
    <row r="486" spans="1:9">
      <c r="A486" s="59"/>
      <c r="B486" s="233"/>
      <c r="C486" s="233"/>
      <c r="H486" s="137"/>
      <c r="I486" s="59"/>
    </row>
    <row r="487" spans="1:9">
      <c r="A487" s="59"/>
      <c r="B487" s="233"/>
      <c r="C487" s="233"/>
      <c r="H487" s="137"/>
      <c r="I487" s="59"/>
    </row>
    <row r="488" spans="1:9">
      <c r="A488" s="59"/>
      <c r="B488" s="233"/>
      <c r="C488" s="233"/>
      <c r="H488" s="137"/>
      <c r="I488" s="59"/>
    </row>
    <row r="489" spans="1:9">
      <c r="A489" s="59"/>
      <c r="B489" s="233"/>
      <c r="C489" s="233"/>
      <c r="H489" s="137"/>
      <c r="I489" s="59"/>
    </row>
    <row r="490" spans="1:9">
      <c r="A490" s="59"/>
      <c r="B490" s="233"/>
      <c r="C490" s="233"/>
      <c r="H490" s="137"/>
      <c r="I490" s="59"/>
    </row>
    <row r="491" spans="1:9">
      <c r="A491" s="59"/>
      <c r="B491" s="233"/>
      <c r="C491" s="233"/>
      <c r="H491" s="137"/>
      <c r="I491" s="59"/>
    </row>
    <row r="492" spans="1:9">
      <c r="A492" s="59"/>
      <c r="B492" s="233"/>
      <c r="C492" s="233"/>
      <c r="H492" s="137"/>
      <c r="I492" s="59"/>
    </row>
    <row r="493" spans="1:9">
      <c r="A493" s="59"/>
      <c r="B493" s="233"/>
      <c r="C493" s="233"/>
      <c r="H493" s="137"/>
      <c r="I493" s="59"/>
    </row>
    <row r="494" spans="1:9">
      <c r="A494" s="59"/>
      <c r="B494" s="233"/>
      <c r="C494" s="233"/>
      <c r="H494" s="137"/>
      <c r="I494" s="59"/>
    </row>
    <row r="495" spans="1:9">
      <c r="A495" s="59"/>
      <c r="B495" s="233"/>
      <c r="C495" s="233"/>
      <c r="H495" s="137"/>
      <c r="I495" s="59"/>
    </row>
    <row r="496" spans="1:9">
      <c r="A496" s="59"/>
      <c r="B496" s="233"/>
      <c r="C496" s="233"/>
      <c r="H496" s="137"/>
      <c r="I496" s="59"/>
    </row>
    <row r="497" spans="1:9">
      <c r="A497" s="59"/>
      <c r="B497" s="233"/>
      <c r="C497" s="233"/>
      <c r="H497" s="137"/>
      <c r="I497" s="59"/>
    </row>
    <row r="498" spans="1:9">
      <c r="A498" s="59"/>
      <c r="B498" s="233"/>
      <c r="C498" s="233"/>
      <c r="H498" s="137"/>
      <c r="I498" s="59"/>
    </row>
    <row r="499" spans="1:9">
      <c r="A499" s="59"/>
      <c r="B499" s="233"/>
      <c r="C499" s="233"/>
      <c r="H499" s="137"/>
      <c r="I499" s="59"/>
    </row>
    <row r="500" spans="1:9">
      <c r="A500" s="59"/>
      <c r="B500" s="233"/>
      <c r="C500" s="233"/>
      <c r="H500" s="137"/>
      <c r="I500" s="59"/>
    </row>
    <row r="501" spans="1:9">
      <c r="A501" s="59"/>
      <c r="B501" s="233"/>
      <c r="C501" s="233"/>
      <c r="H501" s="137"/>
      <c r="I501" s="59"/>
    </row>
    <row r="502" spans="1:9">
      <c r="A502" s="59"/>
      <c r="B502" s="233"/>
      <c r="C502" s="233"/>
      <c r="H502" s="137"/>
      <c r="I502" s="59"/>
    </row>
    <row r="503" spans="1:9">
      <c r="A503" s="59"/>
      <c r="B503" s="233"/>
      <c r="C503" s="233"/>
      <c r="H503" s="137"/>
      <c r="I503" s="59"/>
    </row>
    <row r="504" spans="1:9">
      <c r="A504" s="59"/>
      <c r="B504" s="233"/>
      <c r="C504" s="233"/>
      <c r="H504" s="137"/>
      <c r="I504" s="59"/>
    </row>
    <row r="505" spans="1:9">
      <c r="A505" s="59"/>
      <c r="B505" s="233"/>
      <c r="C505" s="233"/>
      <c r="H505" s="137"/>
      <c r="I505" s="59"/>
    </row>
    <row r="506" spans="1:9">
      <c r="A506" s="59"/>
      <c r="B506" s="233"/>
      <c r="C506" s="233"/>
      <c r="H506" s="137"/>
      <c r="I506" s="59"/>
    </row>
    <row r="507" spans="1:9">
      <c r="A507" s="59"/>
      <c r="B507" s="233"/>
      <c r="C507" s="233"/>
      <c r="H507" s="137"/>
      <c r="I507" s="59"/>
    </row>
    <row r="508" spans="1:9">
      <c r="A508" s="59"/>
      <c r="B508" s="233"/>
      <c r="C508" s="233"/>
      <c r="H508" s="137"/>
      <c r="I508" s="59"/>
    </row>
    <row r="509" spans="1:9">
      <c r="A509" s="59"/>
      <c r="B509" s="233"/>
      <c r="C509" s="233"/>
      <c r="H509" s="137"/>
      <c r="I509" s="59"/>
    </row>
    <row r="510" spans="1:9">
      <c r="A510" s="59"/>
      <c r="B510" s="233"/>
      <c r="C510" s="233"/>
      <c r="H510" s="137"/>
      <c r="I510" s="59"/>
    </row>
    <row r="511" spans="1:9">
      <c r="A511" s="59"/>
      <c r="B511" s="233"/>
      <c r="C511" s="233"/>
      <c r="H511" s="137"/>
      <c r="I511" s="59"/>
    </row>
    <row r="512" spans="1:9">
      <c r="A512" s="59"/>
      <c r="B512" s="233"/>
      <c r="C512" s="233"/>
      <c r="H512" s="137"/>
      <c r="I512" s="59"/>
    </row>
    <row r="513" spans="1:9">
      <c r="A513" s="59"/>
      <c r="B513" s="233"/>
      <c r="C513" s="233"/>
      <c r="H513" s="137"/>
      <c r="I513" s="59"/>
    </row>
    <row r="514" spans="1:9">
      <c r="A514" s="59"/>
      <c r="B514" s="233"/>
      <c r="C514" s="233"/>
      <c r="H514" s="137"/>
      <c r="I514" s="59"/>
    </row>
    <row r="515" spans="1:9">
      <c r="A515" s="59"/>
      <c r="B515" s="233"/>
      <c r="C515" s="233"/>
      <c r="H515" s="137"/>
      <c r="I515" s="59"/>
    </row>
    <row r="516" spans="1:9">
      <c r="A516" s="59"/>
      <c r="B516" s="233"/>
      <c r="C516" s="233"/>
      <c r="H516" s="137"/>
      <c r="I516" s="59"/>
    </row>
    <row r="517" spans="1:9">
      <c r="A517" s="59"/>
      <c r="B517" s="233"/>
      <c r="C517" s="233"/>
      <c r="H517" s="137"/>
      <c r="I517" s="59"/>
    </row>
    <row r="518" spans="1:9">
      <c r="A518" s="59"/>
      <c r="B518" s="233"/>
      <c r="C518" s="233"/>
      <c r="H518" s="137"/>
      <c r="I518" s="59"/>
    </row>
    <row r="519" spans="1:9">
      <c r="A519" s="59"/>
      <c r="B519" s="233"/>
      <c r="C519" s="233"/>
      <c r="H519" s="137"/>
      <c r="I519" s="59"/>
    </row>
    <row r="520" spans="1:9">
      <c r="A520" s="59"/>
      <c r="B520" s="233"/>
      <c r="C520" s="233"/>
      <c r="H520" s="137"/>
      <c r="I520" s="59"/>
    </row>
    <row r="521" spans="1:9">
      <c r="A521" s="59"/>
      <c r="B521" s="233"/>
      <c r="C521" s="233"/>
      <c r="H521" s="137"/>
      <c r="I521" s="59"/>
    </row>
    <row r="522" spans="1:9">
      <c r="A522" s="59"/>
      <c r="B522" s="233"/>
      <c r="C522" s="233"/>
      <c r="H522" s="137"/>
      <c r="I522" s="59"/>
    </row>
    <row r="523" spans="1:9">
      <c r="A523" s="59"/>
      <c r="B523" s="233"/>
      <c r="C523" s="233"/>
      <c r="H523" s="137"/>
      <c r="I523" s="59"/>
    </row>
    <row r="524" spans="1:9">
      <c r="A524" s="59"/>
      <c r="B524" s="233"/>
      <c r="C524" s="233"/>
      <c r="H524" s="137"/>
      <c r="I524" s="59"/>
    </row>
    <row r="525" spans="1:9">
      <c r="A525" s="59"/>
      <c r="B525" s="233"/>
      <c r="C525" s="233"/>
      <c r="H525" s="137"/>
      <c r="I525" s="59"/>
    </row>
    <row r="526" spans="1:9">
      <c r="A526" s="59"/>
      <c r="B526" s="233"/>
      <c r="C526" s="233"/>
      <c r="H526" s="137"/>
      <c r="I526" s="59"/>
    </row>
    <row r="527" spans="1:9">
      <c r="A527" s="59"/>
      <c r="B527" s="233"/>
      <c r="C527" s="233"/>
      <c r="H527" s="137"/>
      <c r="I527" s="59"/>
    </row>
    <row r="528" spans="1:9">
      <c r="A528" s="59"/>
      <c r="B528" s="233"/>
      <c r="C528" s="233"/>
      <c r="H528" s="137"/>
      <c r="I528" s="59"/>
    </row>
    <row r="529" spans="1:9">
      <c r="A529" s="59"/>
      <c r="B529" s="233"/>
      <c r="C529" s="233"/>
      <c r="H529" s="137"/>
      <c r="I529" s="59"/>
    </row>
    <row r="530" spans="1:9">
      <c r="A530" s="59"/>
      <c r="B530" s="233"/>
      <c r="C530" s="233"/>
      <c r="H530" s="137"/>
      <c r="I530" s="59"/>
    </row>
    <row r="531" spans="1:9">
      <c r="A531" s="59"/>
      <c r="B531" s="233"/>
      <c r="C531" s="233"/>
      <c r="H531" s="137"/>
      <c r="I531" s="59"/>
    </row>
    <row r="532" spans="1:9">
      <c r="A532" s="59"/>
      <c r="B532" s="233"/>
      <c r="C532" s="233"/>
      <c r="H532" s="137"/>
      <c r="I532" s="59"/>
    </row>
    <row r="533" spans="1:9">
      <c r="A533" s="59"/>
      <c r="B533" s="233"/>
      <c r="C533" s="233"/>
      <c r="H533" s="137"/>
      <c r="I533" s="59"/>
    </row>
    <row r="534" spans="1:9">
      <c r="A534" s="59"/>
      <c r="B534" s="233"/>
      <c r="C534" s="233"/>
      <c r="H534" s="137"/>
      <c r="I534" s="59"/>
    </row>
    <row r="535" spans="1:9">
      <c r="A535" s="59"/>
      <c r="B535" s="233"/>
      <c r="C535" s="233"/>
      <c r="H535" s="137"/>
      <c r="I535" s="59"/>
    </row>
    <row r="536" spans="1:9">
      <c r="A536" s="59"/>
      <c r="B536" s="233"/>
      <c r="C536" s="233"/>
      <c r="H536" s="137"/>
      <c r="I536" s="59"/>
    </row>
    <row r="537" spans="1:9">
      <c r="A537" s="59"/>
      <c r="B537" s="233"/>
      <c r="C537" s="233"/>
      <c r="H537" s="137"/>
      <c r="I537" s="59"/>
    </row>
    <row r="538" spans="1:9">
      <c r="A538" s="59"/>
      <c r="B538" s="233"/>
      <c r="C538" s="233"/>
      <c r="H538" s="137"/>
      <c r="I538" s="59"/>
    </row>
    <row r="539" spans="1:9">
      <c r="A539" s="59"/>
      <c r="B539" s="233"/>
      <c r="C539" s="233"/>
      <c r="H539" s="137"/>
      <c r="I539" s="59"/>
    </row>
    <row r="540" spans="1:9">
      <c r="A540" s="59"/>
      <c r="B540" s="233"/>
      <c r="C540" s="233"/>
      <c r="H540" s="137"/>
      <c r="I540" s="59"/>
    </row>
    <row r="541" spans="1:9">
      <c r="A541" s="59"/>
      <c r="B541" s="233"/>
      <c r="C541" s="233"/>
      <c r="H541" s="137"/>
      <c r="I541" s="59"/>
    </row>
    <row r="542" spans="1:9">
      <c r="A542" s="59"/>
      <c r="B542" s="233"/>
      <c r="C542" s="233"/>
      <c r="H542" s="137"/>
      <c r="I542" s="59"/>
    </row>
    <row r="543" spans="1:9">
      <c r="A543" s="59"/>
      <c r="B543" s="233"/>
      <c r="C543" s="233"/>
      <c r="H543" s="137"/>
      <c r="I543" s="59"/>
    </row>
    <row r="544" spans="1:9">
      <c r="A544" s="59"/>
      <c r="B544" s="233"/>
      <c r="C544" s="233"/>
      <c r="H544" s="137"/>
      <c r="I544" s="59"/>
    </row>
    <row r="545" spans="1:9">
      <c r="A545" s="59"/>
      <c r="B545" s="233"/>
      <c r="C545" s="233"/>
      <c r="H545" s="137"/>
      <c r="I545" s="59"/>
    </row>
    <row r="546" spans="1:9">
      <c r="A546" s="59"/>
      <c r="B546" s="233"/>
      <c r="C546" s="233"/>
      <c r="H546" s="137"/>
      <c r="I546" s="59"/>
    </row>
    <row r="547" spans="1:9">
      <c r="A547" s="59"/>
      <c r="B547" s="233"/>
      <c r="C547" s="233"/>
      <c r="H547" s="137"/>
      <c r="I547" s="59"/>
    </row>
    <row r="548" spans="1:9">
      <c r="A548" s="59"/>
      <c r="B548" s="233"/>
      <c r="C548" s="233"/>
      <c r="H548" s="137"/>
      <c r="I548" s="59"/>
    </row>
    <row r="549" spans="1:9">
      <c r="A549" s="59"/>
      <c r="B549" s="233"/>
      <c r="C549" s="233"/>
      <c r="H549" s="137"/>
      <c r="I549" s="59"/>
    </row>
    <row r="550" spans="1:9">
      <c r="A550" s="59"/>
      <c r="B550" s="233"/>
      <c r="C550" s="233"/>
      <c r="H550" s="137"/>
      <c r="I550" s="59"/>
    </row>
    <row r="551" spans="1:9">
      <c r="A551" s="59"/>
      <c r="B551" s="233"/>
      <c r="C551" s="233"/>
      <c r="H551" s="137"/>
      <c r="I551" s="59"/>
    </row>
    <row r="552" spans="1:9">
      <c r="A552" s="59"/>
      <c r="B552" s="233"/>
      <c r="C552" s="233"/>
      <c r="H552" s="137"/>
      <c r="I552" s="59"/>
    </row>
    <row r="553" spans="1:9">
      <c r="A553" s="59"/>
      <c r="B553" s="233"/>
      <c r="C553" s="233"/>
      <c r="H553" s="137"/>
      <c r="I553" s="59"/>
    </row>
    <row r="554" spans="1:9">
      <c r="A554" s="59"/>
      <c r="B554" s="233"/>
      <c r="C554" s="233"/>
      <c r="H554" s="137"/>
      <c r="I554" s="59"/>
    </row>
    <row r="555" spans="1:9">
      <c r="A555" s="59"/>
      <c r="B555" s="233"/>
      <c r="C555" s="233"/>
      <c r="H555" s="137"/>
      <c r="I555" s="59"/>
    </row>
    <row r="556" spans="1:9">
      <c r="A556" s="59"/>
      <c r="B556" s="233"/>
      <c r="C556" s="233"/>
      <c r="H556" s="137"/>
      <c r="I556" s="59"/>
    </row>
    <row r="557" spans="1:9">
      <c r="A557" s="59"/>
      <c r="B557" s="233"/>
      <c r="C557" s="233"/>
      <c r="H557" s="137"/>
      <c r="I557" s="59"/>
    </row>
    <row r="558" spans="1:9">
      <c r="A558" s="59"/>
      <c r="B558" s="233"/>
      <c r="C558" s="233"/>
      <c r="H558" s="137"/>
      <c r="I558" s="59"/>
    </row>
    <row r="559" spans="1:9">
      <c r="A559" s="59"/>
      <c r="B559" s="233"/>
      <c r="C559" s="233"/>
      <c r="H559" s="137"/>
      <c r="I559" s="59"/>
    </row>
    <row r="560" spans="1:9">
      <c r="A560" s="59"/>
      <c r="B560" s="233"/>
      <c r="C560" s="233"/>
      <c r="H560" s="137"/>
      <c r="I560" s="59"/>
    </row>
    <row r="561" spans="1:9">
      <c r="A561" s="59"/>
      <c r="B561" s="233"/>
      <c r="C561" s="233"/>
      <c r="H561" s="137"/>
      <c r="I561" s="59"/>
    </row>
    <row r="562" spans="1:9">
      <c r="A562" s="59"/>
      <c r="B562" s="233"/>
      <c r="C562" s="233"/>
      <c r="H562" s="137"/>
      <c r="I562" s="59"/>
    </row>
    <row r="563" spans="1:9">
      <c r="A563" s="59"/>
      <c r="B563" s="233"/>
      <c r="C563" s="233"/>
      <c r="H563" s="137"/>
      <c r="I563" s="59"/>
    </row>
    <row r="564" spans="1:9">
      <c r="A564" s="59"/>
      <c r="B564" s="233"/>
      <c r="C564" s="233"/>
      <c r="H564" s="137"/>
      <c r="I564" s="59"/>
    </row>
    <row r="565" spans="1:9">
      <c r="A565" s="59"/>
      <c r="B565" s="233"/>
      <c r="C565" s="233"/>
      <c r="H565" s="137"/>
      <c r="I565" s="59"/>
    </row>
    <row r="566" spans="1:9">
      <c r="A566" s="59"/>
      <c r="B566" s="233"/>
      <c r="C566" s="233"/>
      <c r="H566" s="137"/>
      <c r="I566" s="59"/>
    </row>
    <row r="567" spans="1:9">
      <c r="A567" s="59"/>
      <c r="B567" s="233"/>
      <c r="C567" s="233"/>
      <c r="H567" s="137"/>
      <c r="I567" s="59"/>
    </row>
    <row r="568" spans="1:9">
      <c r="A568" s="59"/>
      <c r="B568" s="233"/>
      <c r="C568" s="233"/>
      <c r="H568" s="137"/>
      <c r="I568" s="59"/>
    </row>
    <row r="569" spans="1:9">
      <c r="A569" s="59"/>
      <c r="B569" s="233"/>
      <c r="C569" s="233"/>
      <c r="H569" s="137"/>
      <c r="I569" s="59"/>
    </row>
    <row r="570" spans="1:9">
      <c r="A570" s="59"/>
      <c r="B570" s="233"/>
      <c r="C570" s="233"/>
      <c r="H570" s="137"/>
      <c r="I570" s="59"/>
    </row>
    <row r="571" spans="1:9">
      <c r="A571" s="59"/>
      <c r="B571" s="233"/>
      <c r="C571" s="233"/>
      <c r="H571" s="137"/>
      <c r="I571" s="59"/>
    </row>
    <row r="572" spans="1:9">
      <c r="A572" s="59"/>
      <c r="B572" s="233"/>
      <c r="C572" s="233"/>
      <c r="H572" s="137"/>
      <c r="I572" s="59"/>
    </row>
    <row r="573" spans="1:9">
      <c r="A573" s="59"/>
      <c r="B573" s="233"/>
      <c r="C573" s="233"/>
      <c r="H573" s="137"/>
      <c r="I573" s="59"/>
    </row>
    <row r="574" spans="1:9">
      <c r="A574" s="59"/>
      <c r="B574" s="233"/>
      <c r="C574" s="233"/>
      <c r="H574" s="137"/>
      <c r="I574" s="59"/>
    </row>
    <row r="575" spans="1:9">
      <c r="A575" s="59"/>
      <c r="B575" s="233"/>
      <c r="C575" s="233"/>
      <c r="H575" s="137"/>
      <c r="I575" s="59"/>
    </row>
    <row r="576" spans="1:9">
      <c r="A576" s="59"/>
      <c r="B576" s="233"/>
      <c r="C576" s="233"/>
      <c r="H576" s="137"/>
      <c r="I576" s="59"/>
    </row>
    <row r="577" spans="1:9">
      <c r="A577" s="59"/>
      <c r="B577" s="233"/>
      <c r="C577" s="233"/>
      <c r="H577" s="137"/>
      <c r="I577" s="59"/>
    </row>
    <row r="578" spans="1:9">
      <c r="A578" s="59"/>
      <c r="B578" s="233"/>
      <c r="C578" s="233"/>
      <c r="H578" s="137"/>
      <c r="I578" s="59"/>
    </row>
    <row r="579" spans="1:9">
      <c r="A579" s="59"/>
      <c r="B579" s="233"/>
      <c r="C579" s="233"/>
      <c r="H579" s="137"/>
      <c r="I579" s="59"/>
    </row>
    <row r="580" spans="1:9">
      <c r="A580" s="59"/>
      <c r="B580" s="233"/>
      <c r="C580" s="233"/>
      <c r="H580" s="137"/>
      <c r="I580" s="59"/>
    </row>
    <row r="581" spans="1:9">
      <c r="A581" s="59"/>
      <c r="B581" s="233"/>
      <c r="C581" s="233"/>
      <c r="H581" s="137"/>
      <c r="I581" s="59"/>
    </row>
    <row r="582" spans="1:9">
      <c r="A582" s="59"/>
      <c r="B582" s="233"/>
      <c r="C582" s="233"/>
      <c r="H582" s="137"/>
      <c r="I582" s="59"/>
    </row>
    <row r="583" spans="1:9">
      <c r="A583" s="59"/>
      <c r="B583" s="233"/>
      <c r="C583" s="233"/>
      <c r="H583" s="137"/>
      <c r="I583" s="59"/>
    </row>
    <row r="584" spans="1:9">
      <c r="A584" s="59"/>
      <c r="B584" s="233"/>
      <c r="C584" s="233"/>
      <c r="H584" s="137"/>
      <c r="I584" s="59"/>
    </row>
    <row r="585" spans="1:9">
      <c r="A585" s="59"/>
      <c r="B585" s="233"/>
      <c r="C585" s="233"/>
      <c r="H585" s="137"/>
      <c r="I585" s="59"/>
    </row>
    <row r="586" spans="1:9">
      <c r="A586" s="59"/>
      <c r="B586" s="233"/>
      <c r="C586" s="233"/>
      <c r="H586" s="137"/>
      <c r="I586" s="59"/>
    </row>
    <row r="587" spans="1:9">
      <c r="A587" s="59"/>
      <c r="B587" s="233"/>
      <c r="C587" s="233"/>
      <c r="H587" s="137"/>
      <c r="I587" s="59"/>
    </row>
    <row r="588" spans="1:9">
      <c r="A588" s="59"/>
      <c r="B588" s="233"/>
      <c r="C588" s="233"/>
      <c r="H588" s="137"/>
      <c r="I588" s="59"/>
    </row>
    <row r="589" spans="1:9">
      <c r="A589" s="59"/>
      <c r="B589" s="233"/>
      <c r="C589" s="233"/>
      <c r="H589" s="137"/>
      <c r="I589" s="59"/>
    </row>
    <row r="590" spans="1:9">
      <c r="A590" s="59"/>
      <c r="B590" s="233"/>
      <c r="C590" s="233"/>
      <c r="H590" s="137"/>
      <c r="I590" s="59"/>
    </row>
    <row r="591" spans="1:9">
      <c r="A591" s="59"/>
      <c r="B591" s="233"/>
      <c r="C591" s="233"/>
      <c r="H591" s="137"/>
      <c r="I591" s="59"/>
    </row>
    <row r="592" spans="1:9">
      <c r="A592" s="59"/>
      <c r="B592" s="233"/>
      <c r="C592" s="233"/>
      <c r="H592" s="137"/>
      <c r="I592" s="59"/>
    </row>
    <row r="593" spans="1:9">
      <c r="A593" s="59"/>
      <c r="B593" s="233"/>
      <c r="C593" s="233"/>
      <c r="H593" s="137"/>
      <c r="I593" s="59"/>
    </row>
    <row r="594" spans="1:9">
      <c r="A594" s="59"/>
      <c r="B594" s="233"/>
      <c r="C594" s="233"/>
      <c r="H594" s="137"/>
      <c r="I594" s="59"/>
    </row>
    <row r="595" spans="1:9">
      <c r="A595" s="59"/>
      <c r="B595" s="233"/>
      <c r="C595" s="233"/>
      <c r="H595" s="137"/>
      <c r="I595" s="59"/>
    </row>
    <row r="596" spans="1:9">
      <c r="A596" s="59"/>
      <c r="B596" s="233"/>
      <c r="C596" s="233"/>
      <c r="H596" s="137"/>
      <c r="I596" s="59"/>
    </row>
    <row r="597" spans="1:9">
      <c r="A597" s="59"/>
      <c r="B597" s="233"/>
      <c r="C597" s="233"/>
      <c r="H597" s="137"/>
      <c r="I597" s="59"/>
    </row>
    <row r="598" spans="1:9">
      <c r="A598" s="59"/>
      <c r="B598" s="233"/>
      <c r="C598" s="233"/>
      <c r="H598" s="137"/>
      <c r="I598" s="59"/>
    </row>
    <row r="599" spans="1:9">
      <c r="A599" s="59"/>
      <c r="B599" s="233"/>
      <c r="C599" s="233"/>
      <c r="H599" s="137"/>
      <c r="I599" s="59"/>
    </row>
    <row r="600" spans="1:9">
      <c r="A600" s="59"/>
      <c r="B600" s="233"/>
      <c r="C600" s="233"/>
      <c r="H600" s="137"/>
      <c r="I600" s="59"/>
    </row>
    <row r="601" spans="1:9">
      <c r="A601" s="59"/>
      <c r="B601" s="233"/>
      <c r="C601" s="233"/>
      <c r="H601" s="137"/>
      <c r="I601" s="59"/>
    </row>
    <row r="602" spans="1:9">
      <c r="A602" s="59"/>
      <c r="B602" s="233"/>
      <c r="C602" s="233"/>
      <c r="H602" s="137"/>
      <c r="I602" s="59"/>
    </row>
    <row r="603" spans="1:9">
      <c r="A603" s="59"/>
      <c r="B603" s="233"/>
      <c r="C603" s="233"/>
      <c r="H603" s="137"/>
      <c r="I603" s="59"/>
    </row>
    <row r="604" spans="1:9">
      <c r="A604" s="59"/>
      <c r="B604" s="233"/>
      <c r="C604" s="233"/>
      <c r="H604" s="137"/>
      <c r="I604" s="59"/>
    </row>
    <row r="605" spans="1:9">
      <c r="A605" s="59"/>
      <c r="B605" s="233"/>
      <c r="C605" s="233"/>
      <c r="H605" s="137"/>
      <c r="I605" s="59"/>
    </row>
    <row r="606" spans="1:9">
      <c r="A606" s="59"/>
      <c r="B606" s="233"/>
      <c r="C606" s="233"/>
      <c r="H606" s="137"/>
      <c r="I606" s="59"/>
    </row>
    <row r="607" spans="1:9">
      <c r="A607" s="59"/>
      <c r="B607" s="233"/>
      <c r="C607" s="233"/>
      <c r="H607" s="137"/>
      <c r="I607" s="59"/>
    </row>
    <row r="608" spans="1:9">
      <c r="A608" s="59"/>
      <c r="B608" s="233"/>
      <c r="C608" s="233"/>
      <c r="H608" s="137"/>
      <c r="I608" s="59"/>
    </row>
    <row r="609" spans="1:9">
      <c r="A609" s="59"/>
      <c r="B609" s="233"/>
      <c r="C609" s="233"/>
      <c r="H609" s="137"/>
      <c r="I609" s="59"/>
    </row>
    <row r="610" spans="1:9">
      <c r="A610" s="59"/>
      <c r="B610" s="233"/>
      <c r="C610" s="233"/>
      <c r="H610" s="137"/>
      <c r="I610" s="59"/>
    </row>
    <row r="611" spans="1:9">
      <c r="A611" s="59"/>
      <c r="B611" s="233"/>
      <c r="C611" s="233"/>
      <c r="H611" s="137"/>
      <c r="I611" s="59"/>
    </row>
    <row r="612" spans="1:9">
      <c r="A612" s="59"/>
      <c r="B612" s="233"/>
      <c r="C612" s="233"/>
      <c r="H612" s="137"/>
      <c r="I612" s="59"/>
    </row>
    <row r="613" spans="1:9">
      <c r="A613" s="59"/>
      <c r="B613" s="233"/>
      <c r="C613" s="233"/>
      <c r="H613" s="137"/>
      <c r="I613" s="59"/>
    </row>
    <row r="614" spans="1:9">
      <c r="A614" s="59"/>
      <c r="B614" s="233"/>
      <c r="C614" s="233"/>
      <c r="H614" s="137"/>
      <c r="I614" s="59"/>
    </row>
    <row r="615" spans="1:9">
      <c r="A615" s="59"/>
      <c r="B615" s="233"/>
      <c r="C615" s="233"/>
      <c r="H615" s="137"/>
      <c r="I615" s="59"/>
    </row>
    <row r="616" spans="1:9">
      <c r="A616" s="59"/>
      <c r="B616" s="233"/>
      <c r="C616" s="233"/>
      <c r="H616" s="137"/>
      <c r="I616" s="59"/>
    </row>
    <row r="617" spans="1:9">
      <c r="A617" s="59"/>
      <c r="B617" s="233"/>
      <c r="C617" s="233"/>
      <c r="H617" s="137"/>
      <c r="I617" s="59"/>
    </row>
    <row r="618" spans="1:9">
      <c r="A618" s="59"/>
      <c r="B618" s="233"/>
      <c r="C618" s="233"/>
      <c r="H618" s="137"/>
      <c r="I618" s="59"/>
    </row>
    <row r="619" spans="1:9">
      <c r="A619" s="59"/>
      <c r="B619" s="233"/>
      <c r="C619" s="233"/>
      <c r="H619" s="137"/>
      <c r="I619" s="59"/>
    </row>
    <row r="620" spans="1:9">
      <c r="A620" s="59"/>
      <c r="B620" s="233"/>
      <c r="C620" s="233"/>
      <c r="H620" s="137"/>
      <c r="I620" s="59"/>
    </row>
    <row r="621" spans="1:9">
      <c r="A621" s="59"/>
      <c r="B621" s="233"/>
      <c r="C621" s="233"/>
      <c r="H621" s="137"/>
      <c r="I621" s="59"/>
    </row>
    <row r="622" spans="1:9">
      <c r="A622" s="59"/>
      <c r="B622" s="233"/>
      <c r="C622" s="233"/>
      <c r="H622" s="137"/>
      <c r="I622" s="59"/>
    </row>
    <row r="623" spans="1:9">
      <c r="A623" s="59"/>
      <c r="B623" s="233"/>
      <c r="C623" s="233"/>
      <c r="H623" s="137"/>
      <c r="I623" s="59"/>
    </row>
    <row r="624" spans="1:9">
      <c r="A624" s="59"/>
      <c r="B624" s="233"/>
      <c r="C624" s="233"/>
      <c r="H624" s="137"/>
      <c r="I624" s="59"/>
    </row>
    <row r="625" spans="1:9">
      <c r="A625" s="59"/>
      <c r="B625" s="233"/>
      <c r="C625" s="233"/>
      <c r="H625" s="137"/>
      <c r="I625" s="59"/>
    </row>
    <row r="626" spans="1:9">
      <c r="A626" s="59"/>
      <c r="B626" s="233"/>
      <c r="C626" s="233"/>
      <c r="H626" s="137"/>
      <c r="I626" s="59"/>
    </row>
    <row r="627" spans="1:9">
      <c r="A627" s="59"/>
      <c r="B627" s="233"/>
      <c r="C627" s="233"/>
      <c r="H627" s="137"/>
      <c r="I627" s="59"/>
    </row>
    <row r="628" spans="1:9">
      <c r="A628" s="59"/>
      <c r="B628" s="233"/>
      <c r="C628" s="233"/>
      <c r="H628" s="137"/>
      <c r="I628" s="59"/>
    </row>
    <row r="629" spans="1:9">
      <c r="A629" s="59"/>
      <c r="B629" s="233"/>
      <c r="C629" s="233"/>
      <c r="H629" s="137"/>
      <c r="I629" s="59"/>
    </row>
    <row r="630" spans="1:9">
      <c r="A630" s="59"/>
      <c r="B630" s="233"/>
      <c r="C630" s="233"/>
      <c r="H630" s="137"/>
      <c r="I630" s="59"/>
    </row>
    <row r="631" spans="1:9">
      <c r="A631" s="59"/>
      <c r="B631" s="233"/>
      <c r="C631" s="233"/>
      <c r="H631" s="137"/>
      <c r="I631" s="59"/>
    </row>
    <row r="632" spans="1:9">
      <c r="A632" s="59"/>
      <c r="B632" s="233"/>
      <c r="C632" s="233"/>
      <c r="H632" s="137"/>
      <c r="I632" s="59"/>
    </row>
    <row r="633" spans="1:9">
      <c r="A633" s="59"/>
      <c r="B633" s="233"/>
      <c r="C633" s="233"/>
      <c r="H633" s="137"/>
      <c r="I633" s="59"/>
    </row>
    <row r="634" spans="1:9">
      <c r="A634" s="59"/>
      <c r="B634" s="233"/>
      <c r="C634" s="233"/>
      <c r="H634" s="137"/>
      <c r="I634" s="59"/>
    </row>
    <row r="635" spans="1:9">
      <c r="A635" s="59"/>
      <c r="B635" s="233"/>
      <c r="C635" s="233"/>
      <c r="H635" s="137"/>
      <c r="I635" s="59"/>
    </row>
    <row r="636" spans="1:9">
      <c r="A636" s="59"/>
      <c r="B636" s="233"/>
      <c r="C636" s="233"/>
      <c r="H636" s="137"/>
      <c r="I636" s="59"/>
    </row>
    <row r="637" spans="1:9">
      <c r="A637" s="59"/>
      <c r="B637" s="233"/>
      <c r="C637" s="233"/>
      <c r="H637" s="137"/>
      <c r="I637" s="59"/>
    </row>
    <row r="638" spans="1:9">
      <c r="A638" s="59"/>
      <c r="B638" s="233"/>
      <c r="C638" s="233"/>
      <c r="H638" s="137"/>
      <c r="I638" s="59"/>
    </row>
    <row r="639" spans="1:9">
      <c r="A639" s="59"/>
      <c r="B639" s="233"/>
      <c r="C639" s="233"/>
      <c r="H639" s="137"/>
      <c r="I639" s="59"/>
    </row>
    <row r="640" spans="1:9">
      <c r="A640" s="59"/>
      <c r="B640" s="233"/>
      <c r="C640" s="233"/>
      <c r="H640" s="137"/>
      <c r="I640" s="59"/>
    </row>
    <row r="641" spans="1:9">
      <c r="A641" s="59"/>
      <c r="B641" s="233"/>
      <c r="C641" s="233"/>
      <c r="H641" s="137"/>
      <c r="I641" s="59"/>
    </row>
    <row r="642" spans="1:9">
      <c r="A642" s="59"/>
      <c r="B642" s="233"/>
      <c r="C642" s="233"/>
      <c r="H642" s="137"/>
      <c r="I642" s="59"/>
    </row>
    <row r="643" spans="1:9">
      <c r="A643" s="59"/>
      <c r="B643" s="233"/>
      <c r="C643" s="233"/>
      <c r="H643" s="137"/>
      <c r="I643" s="59"/>
    </row>
    <row r="644" spans="1:9">
      <c r="A644" s="59"/>
      <c r="B644" s="233"/>
      <c r="C644" s="233"/>
      <c r="H644" s="137"/>
      <c r="I644" s="59"/>
    </row>
    <row r="645" spans="1:9">
      <c r="A645" s="59"/>
      <c r="B645" s="233"/>
      <c r="C645" s="233"/>
      <c r="H645" s="137"/>
      <c r="I645" s="59"/>
    </row>
    <row r="646" spans="1:9">
      <c r="A646" s="59"/>
      <c r="B646" s="233"/>
      <c r="C646" s="233"/>
      <c r="H646" s="137"/>
      <c r="I646" s="59"/>
    </row>
    <row r="647" spans="1:9">
      <c r="A647" s="59"/>
      <c r="B647" s="233"/>
      <c r="C647" s="233"/>
      <c r="H647" s="137"/>
      <c r="I647" s="59"/>
    </row>
    <row r="648" spans="1:9">
      <c r="A648" s="59"/>
      <c r="B648" s="233"/>
      <c r="C648" s="233"/>
      <c r="H648" s="137"/>
      <c r="I648" s="59"/>
    </row>
    <row r="649" spans="1:9">
      <c r="A649" s="59"/>
      <c r="B649" s="233"/>
      <c r="C649" s="233"/>
      <c r="H649" s="137"/>
      <c r="I649" s="59"/>
    </row>
    <row r="650" spans="1:9">
      <c r="A650" s="59"/>
      <c r="B650" s="233"/>
      <c r="C650" s="233"/>
      <c r="H650" s="137"/>
      <c r="I650" s="59"/>
    </row>
    <row r="651" spans="1:9">
      <c r="A651" s="59"/>
      <c r="B651" s="233"/>
      <c r="C651" s="233"/>
      <c r="H651" s="137"/>
      <c r="I651" s="59"/>
    </row>
    <row r="652" spans="1:9">
      <c r="A652" s="59"/>
      <c r="B652" s="233"/>
      <c r="C652" s="233"/>
      <c r="H652" s="137"/>
      <c r="I652" s="59"/>
    </row>
    <row r="653" spans="1:9">
      <c r="A653" s="59"/>
      <c r="B653" s="233"/>
      <c r="C653" s="233"/>
      <c r="H653" s="137"/>
      <c r="I653" s="59"/>
    </row>
    <row r="654" spans="1:9">
      <c r="A654" s="59"/>
      <c r="B654" s="233"/>
      <c r="C654" s="233"/>
      <c r="H654" s="137"/>
      <c r="I654" s="59"/>
    </row>
    <row r="655" spans="1:9">
      <c r="A655" s="59"/>
      <c r="B655" s="233"/>
      <c r="C655" s="233"/>
      <c r="H655" s="137"/>
      <c r="I655" s="59"/>
    </row>
    <row r="656" spans="1:9">
      <c r="A656" s="59"/>
      <c r="B656" s="233"/>
      <c r="C656" s="233"/>
      <c r="H656" s="137"/>
      <c r="I656" s="59"/>
    </row>
    <row r="657" spans="1:9">
      <c r="A657" s="59"/>
      <c r="B657" s="233"/>
      <c r="C657" s="233"/>
      <c r="H657" s="137"/>
      <c r="I657" s="59"/>
    </row>
    <row r="658" spans="1:9">
      <c r="A658" s="59"/>
      <c r="B658" s="233"/>
      <c r="C658" s="233"/>
      <c r="H658" s="137"/>
      <c r="I658" s="59"/>
    </row>
    <row r="659" spans="1:9">
      <c r="A659" s="59"/>
      <c r="B659" s="233"/>
      <c r="C659" s="233"/>
      <c r="H659" s="137"/>
      <c r="I659" s="59"/>
    </row>
    <row r="660" spans="1:9">
      <c r="A660" s="59"/>
      <c r="B660" s="233"/>
      <c r="C660" s="233"/>
      <c r="H660" s="137"/>
      <c r="I660" s="59"/>
    </row>
    <row r="661" spans="1:9">
      <c r="A661" s="59"/>
      <c r="B661" s="233"/>
      <c r="C661" s="233"/>
      <c r="H661" s="137"/>
      <c r="I661" s="59"/>
    </row>
    <row r="662" spans="1:9">
      <c r="A662" s="59"/>
      <c r="B662" s="233"/>
      <c r="C662" s="233"/>
      <c r="H662" s="137"/>
      <c r="I662" s="59"/>
    </row>
    <row r="663" spans="1:9">
      <c r="A663" s="59"/>
      <c r="B663" s="233"/>
      <c r="C663" s="233"/>
      <c r="H663" s="137"/>
      <c r="I663" s="59"/>
    </row>
    <row r="664" spans="1:9">
      <c r="A664" s="59"/>
      <c r="B664" s="233"/>
      <c r="C664" s="233"/>
      <c r="H664" s="137"/>
      <c r="I664" s="59"/>
    </row>
    <row r="665" spans="1:9">
      <c r="A665" s="59"/>
      <c r="B665" s="233"/>
      <c r="C665" s="233"/>
      <c r="H665" s="137"/>
      <c r="I665" s="59"/>
    </row>
    <row r="666" spans="1:9">
      <c r="A666" s="59"/>
      <c r="B666" s="233"/>
      <c r="C666" s="233"/>
      <c r="H666" s="137"/>
      <c r="I666" s="59"/>
    </row>
    <row r="667" spans="1:9">
      <c r="A667" s="59"/>
      <c r="B667" s="233"/>
      <c r="C667" s="233"/>
      <c r="H667" s="137"/>
      <c r="I667" s="59"/>
    </row>
    <row r="668" spans="1:9">
      <c r="A668" s="59"/>
      <c r="B668" s="233"/>
      <c r="C668" s="233"/>
      <c r="H668" s="137"/>
      <c r="I668" s="59"/>
    </row>
    <row r="669" spans="1:9">
      <c r="A669" s="59"/>
      <c r="B669" s="233"/>
      <c r="C669" s="233"/>
      <c r="H669" s="137"/>
      <c r="I669" s="59"/>
    </row>
    <row r="670" spans="1:9">
      <c r="A670" s="59"/>
      <c r="B670" s="233"/>
      <c r="C670" s="233"/>
      <c r="H670" s="137"/>
      <c r="I670" s="59"/>
    </row>
    <row r="671" spans="1:9">
      <c r="A671" s="59"/>
      <c r="B671" s="233"/>
      <c r="C671" s="233"/>
      <c r="H671" s="137"/>
      <c r="I671" s="59"/>
    </row>
    <row r="672" spans="1:9">
      <c r="A672" s="59"/>
      <c r="B672" s="233"/>
      <c r="C672" s="233"/>
      <c r="H672" s="137"/>
      <c r="I672" s="59"/>
    </row>
    <row r="673" spans="1:9">
      <c r="A673" s="59"/>
      <c r="B673" s="233"/>
      <c r="C673" s="233"/>
      <c r="H673" s="137"/>
      <c r="I673" s="59"/>
    </row>
    <row r="674" spans="1:9">
      <c r="A674" s="59"/>
      <c r="B674" s="233"/>
      <c r="C674" s="233"/>
      <c r="H674" s="137"/>
      <c r="I674" s="59"/>
    </row>
    <row r="675" spans="1:9">
      <c r="A675" s="59"/>
      <c r="B675" s="233"/>
      <c r="C675" s="233"/>
      <c r="H675" s="137"/>
      <c r="I675" s="59"/>
    </row>
    <row r="676" spans="1:9">
      <c r="A676" s="59"/>
      <c r="B676" s="233"/>
      <c r="C676" s="233"/>
      <c r="H676" s="137"/>
      <c r="I676" s="59"/>
    </row>
    <row r="677" spans="1:9">
      <c r="A677" s="59"/>
      <c r="B677" s="233"/>
      <c r="C677" s="233"/>
      <c r="H677" s="137"/>
      <c r="I677" s="59"/>
    </row>
    <row r="678" spans="1:9">
      <c r="A678" s="59"/>
      <c r="B678" s="233"/>
      <c r="C678" s="233"/>
      <c r="H678" s="137"/>
      <c r="I678" s="59"/>
    </row>
    <row r="679" spans="1:9">
      <c r="A679" s="59"/>
      <c r="B679" s="233"/>
      <c r="C679" s="233"/>
      <c r="H679" s="137"/>
      <c r="I679" s="59"/>
    </row>
    <row r="680" spans="1:9">
      <c r="A680" s="59"/>
      <c r="B680" s="233"/>
      <c r="C680" s="233"/>
      <c r="H680" s="137"/>
      <c r="I680" s="59"/>
    </row>
    <row r="681" spans="1:9">
      <c r="A681" s="59"/>
      <c r="B681" s="233"/>
      <c r="C681" s="233"/>
      <c r="H681" s="137"/>
      <c r="I681" s="59"/>
    </row>
    <row r="682" spans="1:9">
      <c r="A682" s="59"/>
      <c r="B682" s="233"/>
      <c r="C682" s="233"/>
      <c r="H682" s="137"/>
      <c r="I682" s="59"/>
    </row>
    <row r="683" spans="1:9">
      <c r="A683" s="59"/>
      <c r="B683" s="233"/>
      <c r="C683" s="233"/>
      <c r="H683" s="137"/>
      <c r="I683" s="59"/>
    </row>
    <row r="684" spans="1:9">
      <c r="A684" s="59"/>
      <c r="B684" s="233"/>
      <c r="C684" s="233"/>
      <c r="H684" s="137"/>
      <c r="I684" s="59"/>
    </row>
    <row r="685" spans="1:9">
      <c r="A685" s="59"/>
      <c r="B685" s="233"/>
      <c r="C685" s="233"/>
      <c r="H685" s="137"/>
      <c r="I685" s="59"/>
    </row>
    <row r="686" spans="1:9">
      <c r="A686" s="59"/>
      <c r="B686" s="233"/>
      <c r="C686" s="233"/>
      <c r="H686" s="137"/>
      <c r="I686" s="59"/>
    </row>
    <row r="687" spans="1:9">
      <c r="A687" s="59"/>
      <c r="B687" s="233"/>
      <c r="C687" s="233"/>
      <c r="H687" s="137"/>
      <c r="I687" s="59"/>
    </row>
    <row r="688" spans="1:9">
      <c r="A688" s="59"/>
      <c r="B688" s="233"/>
      <c r="C688" s="233"/>
      <c r="H688" s="137"/>
      <c r="I688" s="59"/>
    </row>
    <row r="689" spans="1:9">
      <c r="A689" s="59"/>
      <c r="B689" s="233"/>
      <c r="C689" s="233"/>
      <c r="H689" s="137"/>
      <c r="I689" s="59"/>
    </row>
    <row r="690" spans="1:9">
      <c r="A690" s="59"/>
      <c r="B690" s="233"/>
      <c r="C690" s="233"/>
      <c r="H690" s="137"/>
      <c r="I690" s="59"/>
    </row>
    <row r="691" spans="1:9">
      <c r="A691" s="59"/>
      <c r="B691" s="233"/>
      <c r="C691" s="233"/>
      <c r="H691" s="137"/>
      <c r="I691" s="59"/>
    </row>
    <row r="692" spans="1:9">
      <c r="A692" s="59"/>
      <c r="B692" s="233"/>
      <c r="C692" s="233"/>
      <c r="H692" s="137"/>
      <c r="I692" s="59"/>
    </row>
    <row r="693" spans="1:9">
      <c r="A693" s="59"/>
      <c r="B693" s="233"/>
      <c r="C693" s="233"/>
      <c r="H693" s="137"/>
      <c r="I693" s="59"/>
    </row>
    <row r="694" spans="1:9">
      <c r="A694" s="59"/>
      <c r="B694" s="233"/>
      <c r="C694" s="233"/>
      <c r="H694" s="137"/>
      <c r="I694" s="59"/>
    </row>
    <row r="695" spans="1:9">
      <c r="A695" s="59"/>
      <c r="B695" s="233"/>
      <c r="C695" s="233"/>
      <c r="H695" s="137"/>
      <c r="I695" s="59"/>
    </row>
    <row r="696" spans="1:9">
      <c r="A696" s="59"/>
      <c r="B696" s="233"/>
      <c r="C696" s="233"/>
      <c r="H696" s="137"/>
      <c r="I696" s="59"/>
    </row>
    <row r="697" spans="1:9">
      <c r="A697" s="59"/>
      <c r="B697" s="233"/>
      <c r="C697" s="233"/>
      <c r="H697" s="137"/>
      <c r="I697" s="59"/>
    </row>
    <row r="698" spans="1:9">
      <c r="A698" s="59"/>
      <c r="B698" s="233"/>
      <c r="C698" s="233"/>
      <c r="H698" s="137"/>
      <c r="I698" s="59"/>
    </row>
    <row r="699" spans="1:9">
      <c r="A699" s="59"/>
      <c r="B699" s="233"/>
      <c r="C699" s="233"/>
      <c r="H699" s="137"/>
      <c r="I699" s="59"/>
    </row>
    <row r="700" spans="1:9">
      <c r="A700" s="59"/>
      <c r="B700" s="233"/>
      <c r="C700" s="233"/>
      <c r="H700" s="137"/>
      <c r="I700" s="59"/>
    </row>
    <row r="701" spans="1:9">
      <c r="A701" s="59"/>
      <c r="B701" s="233"/>
      <c r="C701" s="233"/>
      <c r="H701" s="137"/>
      <c r="I701" s="59"/>
    </row>
    <row r="702" spans="1:9">
      <c r="A702" s="59"/>
      <c r="B702" s="233"/>
      <c r="C702" s="233"/>
      <c r="H702" s="137"/>
      <c r="I702" s="59"/>
    </row>
    <row r="703" spans="1:9">
      <c r="A703" s="59"/>
      <c r="B703" s="233"/>
      <c r="C703" s="233"/>
      <c r="H703" s="137"/>
      <c r="I703" s="59"/>
    </row>
    <row r="704" spans="1:9">
      <c r="A704" s="59"/>
      <c r="B704" s="233"/>
      <c r="C704" s="233"/>
      <c r="H704" s="137"/>
      <c r="I704" s="59"/>
    </row>
    <row r="705" spans="1:9">
      <c r="A705" s="59"/>
      <c r="B705" s="233"/>
      <c r="C705" s="233"/>
      <c r="H705" s="137"/>
      <c r="I705" s="59"/>
    </row>
    <row r="706" spans="1:9">
      <c r="A706" s="59"/>
      <c r="B706" s="233"/>
      <c r="C706" s="233"/>
      <c r="H706" s="137"/>
      <c r="I706" s="59"/>
    </row>
    <row r="707" spans="1:9">
      <c r="A707" s="59"/>
      <c r="B707" s="233"/>
      <c r="C707" s="233"/>
      <c r="H707" s="137"/>
      <c r="I707" s="59"/>
    </row>
    <row r="708" spans="1:9">
      <c r="A708" s="59"/>
      <c r="B708" s="233"/>
      <c r="C708" s="233"/>
      <c r="H708" s="137"/>
      <c r="I708" s="59"/>
    </row>
    <row r="709" spans="1:9">
      <c r="A709" s="59"/>
      <c r="B709" s="233"/>
      <c r="C709" s="233"/>
      <c r="H709" s="137"/>
      <c r="I709" s="59"/>
    </row>
    <row r="710" spans="1:9">
      <c r="A710" s="59"/>
      <c r="B710" s="233"/>
      <c r="C710" s="233"/>
      <c r="H710" s="137"/>
      <c r="I710" s="59"/>
    </row>
    <row r="711" spans="1:9">
      <c r="A711" s="59"/>
      <c r="B711" s="233"/>
      <c r="C711" s="233"/>
      <c r="H711" s="137"/>
      <c r="I711" s="59"/>
    </row>
    <row r="712" spans="1:9">
      <c r="A712" s="59"/>
      <c r="B712" s="233"/>
      <c r="C712" s="233"/>
      <c r="H712" s="137"/>
      <c r="I712" s="59"/>
    </row>
    <row r="713" spans="1:9">
      <c r="A713" s="59"/>
      <c r="B713" s="233"/>
      <c r="C713" s="233"/>
      <c r="H713" s="137"/>
      <c r="I713" s="59"/>
    </row>
    <row r="714" spans="1:9">
      <c r="A714" s="59"/>
      <c r="B714" s="233"/>
      <c r="C714" s="233"/>
      <c r="H714" s="137"/>
      <c r="I714" s="59"/>
    </row>
    <row r="715" spans="1:9">
      <c r="A715" s="59"/>
      <c r="B715" s="233"/>
      <c r="C715" s="233"/>
      <c r="H715" s="137"/>
      <c r="I715" s="59"/>
    </row>
    <row r="716" spans="1:9">
      <c r="A716" s="59"/>
      <c r="B716" s="233"/>
      <c r="C716" s="233"/>
      <c r="H716" s="137"/>
      <c r="I716" s="59"/>
    </row>
    <row r="717" spans="1:9">
      <c r="A717" s="59"/>
      <c r="B717" s="233"/>
      <c r="C717" s="233"/>
      <c r="H717" s="137"/>
      <c r="I717" s="59"/>
    </row>
    <row r="718" spans="1:9">
      <c r="A718" s="59"/>
      <c r="B718" s="233"/>
      <c r="C718" s="233"/>
      <c r="H718" s="137"/>
      <c r="I718" s="59"/>
    </row>
    <row r="719" spans="1:9">
      <c r="A719" s="59"/>
      <c r="B719" s="233"/>
      <c r="C719" s="233"/>
      <c r="H719" s="137"/>
      <c r="I719" s="59"/>
    </row>
    <row r="720" spans="1:9">
      <c r="A720" s="59"/>
      <c r="B720" s="233"/>
      <c r="C720" s="233"/>
      <c r="H720" s="137"/>
      <c r="I720" s="59"/>
    </row>
    <row r="721" spans="1:9">
      <c r="A721" s="59"/>
      <c r="B721" s="233"/>
      <c r="C721" s="233"/>
      <c r="H721" s="137"/>
      <c r="I721" s="59"/>
    </row>
    <row r="722" spans="1:9">
      <c r="A722" s="59"/>
      <c r="B722" s="233"/>
      <c r="C722" s="233"/>
      <c r="H722" s="137"/>
      <c r="I722" s="59"/>
    </row>
    <row r="723" spans="1:9">
      <c r="A723" s="59"/>
      <c r="B723" s="233"/>
      <c r="C723" s="233"/>
      <c r="H723" s="137"/>
      <c r="I723" s="59"/>
    </row>
    <row r="724" spans="1:9">
      <c r="A724" s="59"/>
      <c r="B724" s="233"/>
      <c r="C724" s="233"/>
      <c r="H724" s="137"/>
      <c r="I724" s="59"/>
    </row>
    <row r="725" spans="1:9">
      <c r="A725" s="59"/>
      <c r="B725" s="233"/>
      <c r="C725" s="233"/>
      <c r="H725" s="137"/>
      <c r="I725" s="59"/>
    </row>
    <row r="726" spans="1:9">
      <c r="A726" s="59"/>
      <c r="B726" s="233"/>
      <c r="C726" s="233"/>
      <c r="H726" s="137"/>
      <c r="I726" s="59"/>
    </row>
    <row r="727" spans="1:9">
      <c r="A727" s="59"/>
      <c r="B727" s="233"/>
      <c r="C727" s="233"/>
      <c r="H727" s="137"/>
      <c r="I727" s="59"/>
    </row>
    <row r="728" spans="1:9">
      <c r="A728" s="59"/>
      <c r="B728" s="233"/>
      <c r="C728" s="233"/>
      <c r="H728" s="137"/>
      <c r="I728" s="59"/>
    </row>
    <row r="729" spans="1:9">
      <c r="A729" s="59"/>
      <c r="B729" s="233"/>
      <c r="C729" s="233"/>
      <c r="H729" s="137"/>
      <c r="I729" s="59"/>
    </row>
    <row r="730" spans="1:9">
      <c r="A730" s="59"/>
      <c r="B730" s="233"/>
      <c r="C730" s="233"/>
      <c r="H730" s="137"/>
      <c r="I730" s="59"/>
    </row>
    <row r="731" spans="1:9">
      <c r="A731" s="59"/>
      <c r="B731" s="233"/>
      <c r="C731" s="233"/>
      <c r="H731" s="137"/>
      <c r="I731" s="59"/>
    </row>
    <row r="732" spans="1:9">
      <c r="A732" s="59"/>
      <c r="B732" s="233"/>
      <c r="C732" s="233"/>
      <c r="H732" s="137"/>
      <c r="I732" s="59"/>
    </row>
    <row r="733" spans="1:9">
      <c r="A733" s="59"/>
      <c r="B733" s="233"/>
      <c r="C733" s="233"/>
      <c r="H733" s="137"/>
      <c r="I733" s="59"/>
    </row>
    <row r="734" spans="1:9">
      <c r="A734" s="59"/>
      <c r="B734" s="233"/>
      <c r="C734" s="233"/>
      <c r="H734" s="137"/>
      <c r="I734" s="59"/>
    </row>
    <row r="735" spans="1:9">
      <c r="A735" s="59"/>
      <c r="B735" s="233"/>
      <c r="C735" s="233"/>
      <c r="H735" s="137"/>
      <c r="I735" s="59"/>
    </row>
    <row r="736" spans="1:9">
      <c r="A736" s="59"/>
      <c r="B736" s="233"/>
      <c r="C736" s="233"/>
      <c r="H736" s="137"/>
      <c r="I736" s="59"/>
    </row>
    <row r="737" spans="1:9">
      <c r="A737" s="59"/>
      <c r="B737" s="233"/>
      <c r="C737" s="233"/>
      <c r="H737" s="137"/>
      <c r="I737" s="59"/>
    </row>
    <row r="738" spans="1:9">
      <c r="A738" s="59"/>
      <c r="B738" s="233"/>
      <c r="C738" s="233"/>
      <c r="H738" s="137"/>
      <c r="I738" s="59"/>
    </row>
    <row r="739" spans="1:9">
      <c r="A739" s="59"/>
      <c r="B739" s="233"/>
      <c r="C739" s="233"/>
      <c r="H739" s="137"/>
      <c r="I739" s="59"/>
    </row>
    <row r="740" spans="1:9">
      <c r="A740" s="59"/>
      <c r="B740" s="233"/>
      <c r="C740" s="233"/>
      <c r="H740" s="137"/>
      <c r="I740" s="59"/>
    </row>
    <row r="741" spans="1:9">
      <c r="A741" s="59"/>
      <c r="B741" s="233"/>
      <c r="C741" s="233"/>
      <c r="H741" s="137"/>
      <c r="I741" s="59"/>
    </row>
    <row r="742" spans="1:9">
      <c r="A742" s="59"/>
      <c r="B742" s="233"/>
      <c r="C742" s="233"/>
      <c r="H742" s="137"/>
      <c r="I742" s="59"/>
    </row>
    <row r="743" spans="1:9">
      <c r="A743" s="59"/>
      <c r="B743" s="233"/>
      <c r="C743" s="233"/>
      <c r="H743" s="137"/>
      <c r="I743" s="59"/>
    </row>
    <row r="744" spans="1:9">
      <c r="A744" s="59"/>
      <c r="B744" s="233"/>
      <c r="C744" s="233"/>
      <c r="H744" s="137"/>
      <c r="I744" s="59"/>
    </row>
    <row r="745" spans="1:9">
      <c r="A745" s="59"/>
      <c r="B745" s="233"/>
      <c r="C745" s="233"/>
      <c r="H745" s="137"/>
      <c r="I745" s="59"/>
    </row>
    <row r="746" spans="1:9">
      <c r="A746" s="59"/>
      <c r="B746" s="233"/>
      <c r="C746" s="233"/>
      <c r="H746" s="137"/>
      <c r="I746" s="59"/>
    </row>
    <row r="747" spans="1:9">
      <c r="A747" s="59"/>
      <c r="B747" s="233"/>
      <c r="C747" s="233"/>
      <c r="H747" s="137"/>
      <c r="I747" s="59"/>
    </row>
    <row r="748" spans="1:9">
      <c r="A748" s="59"/>
      <c r="B748" s="233"/>
      <c r="C748" s="233"/>
      <c r="H748" s="137"/>
      <c r="I748" s="59"/>
    </row>
    <row r="749" spans="1:9">
      <c r="A749" s="59"/>
      <c r="B749" s="233"/>
      <c r="C749" s="233"/>
      <c r="H749" s="137"/>
      <c r="I749" s="59"/>
    </row>
    <row r="750" spans="1:9">
      <c r="A750" s="59"/>
      <c r="B750" s="233"/>
      <c r="C750" s="233"/>
      <c r="H750" s="137"/>
      <c r="I750" s="59"/>
    </row>
    <row r="751" spans="1:9">
      <c r="A751" s="59"/>
      <c r="B751" s="233"/>
      <c r="C751" s="233"/>
      <c r="H751" s="137"/>
      <c r="I751" s="59"/>
    </row>
    <row r="752" spans="1:9">
      <c r="A752" s="59"/>
      <c r="B752" s="233"/>
      <c r="C752" s="233"/>
      <c r="H752" s="137"/>
      <c r="I752" s="59"/>
    </row>
    <row r="753" spans="1:9">
      <c r="A753" s="59"/>
      <c r="B753" s="233"/>
      <c r="C753" s="233"/>
      <c r="H753" s="137"/>
      <c r="I753" s="59"/>
    </row>
    <row r="754" spans="1:9">
      <c r="A754" s="59"/>
      <c r="B754" s="233"/>
      <c r="C754" s="233"/>
      <c r="H754" s="137"/>
      <c r="I754" s="59"/>
    </row>
    <row r="755" spans="1:9">
      <c r="A755" s="59"/>
      <c r="B755" s="233"/>
      <c r="C755" s="233"/>
      <c r="H755" s="137"/>
      <c r="I755" s="59"/>
    </row>
    <row r="756" spans="1:9">
      <c r="A756" s="59"/>
      <c r="B756" s="233"/>
      <c r="C756" s="233"/>
      <c r="H756" s="137"/>
      <c r="I756" s="59"/>
    </row>
    <row r="757" spans="1:9">
      <c r="A757" s="59"/>
      <c r="B757" s="233"/>
      <c r="C757" s="233"/>
      <c r="H757" s="137"/>
      <c r="I757" s="59"/>
    </row>
    <row r="758" spans="1:9">
      <c r="A758" s="59"/>
      <c r="B758" s="233"/>
      <c r="C758" s="233"/>
      <c r="H758" s="137"/>
      <c r="I758" s="59"/>
    </row>
    <row r="759" spans="1:9">
      <c r="A759" s="59"/>
      <c r="B759" s="233"/>
      <c r="C759" s="233"/>
      <c r="H759" s="137"/>
      <c r="I759" s="59"/>
    </row>
    <row r="760" spans="1:9">
      <c r="A760" s="59"/>
      <c r="B760" s="233"/>
      <c r="C760" s="233"/>
      <c r="H760" s="137"/>
      <c r="I760" s="59"/>
    </row>
    <row r="761" spans="1:9">
      <c r="A761" s="59"/>
      <c r="B761" s="233"/>
      <c r="C761" s="233"/>
      <c r="H761" s="137"/>
      <c r="I761" s="59"/>
    </row>
    <row r="762" spans="1:9">
      <c r="A762" s="59"/>
      <c r="B762" s="233"/>
      <c r="C762" s="233"/>
      <c r="H762" s="137"/>
      <c r="I762" s="59"/>
    </row>
    <row r="763" spans="1:9">
      <c r="A763" s="59"/>
      <c r="B763" s="233"/>
      <c r="C763" s="233"/>
      <c r="H763" s="137"/>
      <c r="I763" s="59"/>
    </row>
    <row r="764" spans="1:9">
      <c r="A764" s="59"/>
      <c r="B764" s="233"/>
      <c r="C764" s="233"/>
      <c r="H764" s="137"/>
      <c r="I764" s="59"/>
    </row>
    <row r="765" spans="1:9">
      <c r="A765" s="59"/>
      <c r="B765" s="233"/>
      <c r="C765" s="233"/>
      <c r="H765" s="137"/>
      <c r="I765" s="59"/>
    </row>
    <row r="766" spans="1:9">
      <c r="A766" s="59"/>
      <c r="B766" s="233"/>
      <c r="C766" s="233"/>
      <c r="H766" s="137"/>
      <c r="I766" s="59"/>
    </row>
    <row r="767" spans="1:9">
      <c r="A767" s="59"/>
      <c r="B767" s="233"/>
      <c r="C767" s="233"/>
      <c r="H767" s="137"/>
      <c r="I767" s="59"/>
    </row>
    <row r="768" spans="1:9">
      <c r="A768" s="59"/>
      <c r="B768" s="233"/>
      <c r="C768" s="233"/>
      <c r="H768" s="137"/>
      <c r="I768" s="59"/>
    </row>
    <row r="769" spans="1:9">
      <c r="A769" s="59"/>
      <c r="B769" s="233"/>
      <c r="C769" s="233"/>
      <c r="H769" s="137"/>
      <c r="I769" s="59"/>
    </row>
    <row r="770" spans="1:9">
      <c r="A770" s="59"/>
      <c r="B770" s="233"/>
      <c r="C770" s="233"/>
      <c r="H770" s="137"/>
      <c r="I770" s="59"/>
    </row>
    <row r="771" spans="1:9">
      <c r="A771" s="59"/>
      <c r="B771" s="233"/>
      <c r="C771" s="233"/>
      <c r="H771" s="137"/>
      <c r="I771" s="59"/>
    </row>
    <row r="772" spans="1:9">
      <c r="A772" s="59"/>
      <c r="B772" s="233"/>
      <c r="C772" s="233"/>
      <c r="H772" s="137"/>
      <c r="I772" s="59"/>
    </row>
    <row r="773" spans="1:9">
      <c r="A773" s="59"/>
      <c r="B773" s="233"/>
      <c r="C773" s="233"/>
      <c r="H773" s="137"/>
      <c r="I773" s="59"/>
    </row>
    <row r="774" spans="1:9">
      <c r="A774" s="59"/>
      <c r="B774" s="233"/>
      <c r="C774" s="233"/>
      <c r="H774" s="137"/>
      <c r="I774" s="59"/>
    </row>
    <row r="775" spans="1:9">
      <c r="A775" s="59"/>
      <c r="B775" s="233"/>
      <c r="C775" s="233"/>
      <c r="H775" s="137"/>
      <c r="I775" s="59"/>
    </row>
    <row r="776" spans="1:9">
      <c r="A776" s="59"/>
      <c r="B776" s="233"/>
      <c r="C776" s="233"/>
      <c r="H776" s="137"/>
      <c r="I776" s="59"/>
    </row>
    <row r="777" spans="1:9">
      <c r="A777" s="59"/>
      <c r="B777" s="233"/>
      <c r="C777" s="233"/>
      <c r="H777" s="137"/>
      <c r="I777" s="59"/>
    </row>
    <row r="778" spans="1:9">
      <c r="A778" s="59"/>
      <c r="B778" s="233"/>
      <c r="C778" s="233"/>
      <c r="H778" s="137"/>
      <c r="I778" s="59"/>
    </row>
    <row r="779" spans="1:9">
      <c r="A779" s="59"/>
      <c r="B779" s="233"/>
      <c r="C779" s="233"/>
      <c r="H779" s="137"/>
      <c r="I779" s="59"/>
    </row>
    <row r="780" spans="1:9">
      <c r="A780" s="59"/>
      <c r="B780" s="233"/>
      <c r="C780" s="233"/>
      <c r="H780" s="137"/>
      <c r="I780" s="59"/>
    </row>
    <row r="781" spans="1:9">
      <c r="A781" s="59"/>
      <c r="B781" s="233"/>
      <c r="C781" s="233"/>
      <c r="H781" s="137"/>
      <c r="I781" s="59"/>
    </row>
    <row r="782" spans="1:9">
      <c r="A782" s="59"/>
      <c r="B782" s="233"/>
      <c r="C782" s="233"/>
      <c r="H782" s="137"/>
      <c r="I782" s="59"/>
    </row>
    <row r="783" spans="1:9">
      <c r="A783" s="59"/>
      <c r="B783" s="233"/>
      <c r="C783" s="233"/>
      <c r="H783" s="137"/>
      <c r="I783" s="59"/>
    </row>
    <row r="784" spans="1:9">
      <c r="A784" s="59"/>
      <c r="B784" s="233"/>
      <c r="C784" s="233"/>
      <c r="H784" s="137"/>
      <c r="I784" s="59"/>
    </row>
    <row r="785" spans="1:9">
      <c r="A785" s="59"/>
      <c r="B785" s="233"/>
      <c r="C785" s="233"/>
      <c r="H785" s="137"/>
      <c r="I785" s="59"/>
    </row>
    <row r="786" spans="1:9">
      <c r="A786" s="59"/>
      <c r="B786" s="233"/>
      <c r="C786" s="233"/>
      <c r="H786" s="137"/>
      <c r="I786" s="59"/>
    </row>
    <row r="787" spans="1:9">
      <c r="A787" s="59"/>
      <c r="B787" s="233"/>
      <c r="C787" s="233"/>
      <c r="H787" s="137"/>
      <c r="I787" s="59"/>
    </row>
    <row r="788" spans="1:9">
      <c r="A788" s="59"/>
      <c r="B788" s="233"/>
      <c r="C788" s="233"/>
      <c r="H788" s="137"/>
      <c r="I788" s="59"/>
    </row>
    <row r="789" spans="1:9">
      <c r="A789" s="59"/>
      <c r="B789" s="233"/>
      <c r="C789" s="233"/>
      <c r="H789" s="137"/>
      <c r="I789" s="59"/>
    </row>
    <row r="790" spans="1:9">
      <c r="A790" s="59"/>
      <c r="B790" s="233"/>
      <c r="C790" s="233"/>
      <c r="H790" s="137"/>
      <c r="I790" s="59"/>
    </row>
    <row r="791" spans="1:9">
      <c r="A791" s="59"/>
      <c r="B791" s="233"/>
      <c r="C791" s="233"/>
      <c r="H791" s="137"/>
      <c r="I791" s="59"/>
    </row>
    <row r="792" spans="1:9">
      <c r="A792" s="59"/>
      <c r="B792" s="233"/>
      <c r="C792" s="233"/>
      <c r="H792" s="137"/>
      <c r="I792" s="59"/>
    </row>
    <row r="793" spans="1:9">
      <c r="A793" s="59"/>
      <c r="B793" s="233"/>
      <c r="C793" s="233"/>
      <c r="H793" s="137"/>
      <c r="I793" s="59"/>
    </row>
    <row r="794" spans="1:9">
      <c r="A794" s="59"/>
      <c r="B794" s="233"/>
      <c r="C794" s="233"/>
      <c r="H794" s="137"/>
      <c r="I794" s="59"/>
    </row>
    <row r="795" spans="1:9">
      <c r="A795" s="59"/>
      <c r="B795" s="233"/>
      <c r="C795" s="233"/>
      <c r="H795" s="137"/>
      <c r="I795" s="59"/>
    </row>
    <row r="796" spans="1:9">
      <c r="A796" s="59"/>
      <c r="B796" s="233"/>
      <c r="C796" s="233"/>
      <c r="H796" s="137"/>
      <c r="I796" s="59"/>
    </row>
    <row r="797" spans="1:9">
      <c r="A797" s="59"/>
      <c r="B797" s="233"/>
      <c r="C797" s="233"/>
      <c r="H797" s="137"/>
      <c r="I797" s="59"/>
    </row>
    <row r="798" spans="1:9">
      <c r="A798" s="59"/>
      <c r="B798" s="233"/>
      <c r="C798" s="233"/>
      <c r="H798" s="137"/>
      <c r="I798" s="59"/>
    </row>
    <row r="799" spans="1:9">
      <c r="A799" s="59"/>
      <c r="B799" s="233"/>
      <c r="C799" s="233"/>
      <c r="H799" s="137"/>
      <c r="I799" s="59"/>
    </row>
    <row r="800" spans="1:9">
      <c r="A800" s="59"/>
      <c r="B800" s="233"/>
      <c r="C800" s="233"/>
      <c r="H800" s="137"/>
      <c r="I800" s="59"/>
    </row>
    <row r="801" spans="1:9">
      <c r="A801" s="59"/>
      <c r="B801" s="233"/>
      <c r="C801" s="233"/>
      <c r="H801" s="137"/>
      <c r="I801" s="59"/>
    </row>
    <row r="802" spans="1:9">
      <c r="A802" s="59"/>
      <c r="B802" s="233"/>
      <c r="C802" s="233"/>
      <c r="H802" s="137"/>
      <c r="I802" s="59"/>
    </row>
    <row r="803" spans="1:9">
      <c r="A803" s="59"/>
      <c r="B803" s="233"/>
      <c r="C803" s="233"/>
      <c r="H803" s="137"/>
      <c r="I803" s="59"/>
    </row>
    <row r="804" spans="1:9">
      <c r="A804" s="59"/>
      <c r="B804" s="233"/>
      <c r="C804" s="233"/>
      <c r="H804" s="137"/>
      <c r="I804" s="59"/>
    </row>
    <row r="805" spans="1:9">
      <c r="A805" s="59"/>
      <c r="B805" s="233"/>
      <c r="C805" s="233"/>
      <c r="H805" s="137"/>
      <c r="I805" s="59"/>
    </row>
    <row r="806" spans="1:9">
      <c r="A806" s="59"/>
      <c r="B806" s="233"/>
      <c r="C806" s="233"/>
      <c r="H806" s="137"/>
      <c r="I806" s="59"/>
    </row>
    <row r="807" spans="1:9">
      <c r="A807" s="59"/>
      <c r="B807" s="233"/>
      <c r="C807" s="233"/>
      <c r="H807" s="137"/>
      <c r="I807" s="59"/>
    </row>
    <row r="808" spans="1:9">
      <c r="A808" s="59"/>
      <c r="B808" s="233"/>
      <c r="C808" s="233"/>
      <c r="H808" s="137"/>
      <c r="I808" s="59"/>
    </row>
    <row r="809" spans="1:9">
      <c r="A809" s="59"/>
      <c r="B809" s="233"/>
      <c r="C809" s="233"/>
      <c r="H809" s="137"/>
      <c r="I809" s="59"/>
    </row>
    <row r="810" spans="1:9">
      <c r="A810" s="59"/>
      <c r="B810" s="233"/>
      <c r="C810" s="233"/>
      <c r="H810" s="137"/>
      <c r="I810" s="59"/>
    </row>
    <row r="811" spans="1:9">
      <c r="A811" s="59"/>
      <c r="B811" s="233"/>
      <c r="C811" s="233"/>
      <c r="H811" s="137"/>
      <c r="I811" s="59"/>
    </row>
    <row r="812" spans="1:9">
      <c r="A812" s="59"/>
      <c r="B812" s="233"/>
      <c r="C812" s="233"/>
      <c r="H812" s="137"/>
      <c r="I812" s="59"/>
    </row>
    <row r="813" spans="1:9">
      <c r="A813" s="59"/>
      <c r="B813" s="233"/>
      <c r="C813" s="233"/>
      <c r="H813" s="137"/>
      <c r="I813" s="59"/>
    </row>
    <row r="814" spans="1:9">
      <c r="A814" s="59"/>
      <c r="B814" s="233"/>
      <c r="C814" s="233"/>
      <c r="H814" s="137"/>
      <c r="I814" s="59"/>
    </row>
    <row r="815" spans="1:9">
      <c r="A815" s="59"/>
      <c r="B815" s="233"/>
      <c r="C815" s="233"/>
      <c r="H815" s="137"/>
      <c r="I815" s="59"/>
    </row>
    <row r="816" spans="1:9">
      <c r="A816" s="59"/>
      <c r="B816" s="233"/>
      <c r="C816" s="233"/>
      <c r="H816" s="137"/>
      <c r="I816" s="59"/>
    </row>
    <row r="817" spans="1:9">
      <c r="A817" s="59"/>
      <c r="B817" s="233"/>
      <c r="C817" s="233"/>
      <c r="H817" s="137"/>
      <c r="I817" s="59"/>
    </row>
    <row r="818" spans="1:9">
      <c r="A818" s="59"/>
      <c r="B818" s="233"/>
      <c r="C818" s="233"/>
      <c r="H818" s="137"/>
      <c r="I818" s="59"/>
    </row>
    <row r="819" spans="1:9">
      <c r="A819" s="59"/>
      <c r="B819" s="233"/>
      <c r="C819" s="233"/>
      <c r="H819" s="137"/>
      <c r="I819" s="59"/>
    </row>
    <row r="820" spans="1:9">
      <c r="A820" s="59"/>
      <c r="B820" s="233"/>
      <c r="C820" s="233"/>
      <c r="H820" s="137"/>
      <c r="I820" s="59"/>
    </row>
    <row r="821" spans="1:9">
      <c r="A821" s="59"/>
      <c r="B821" s="233"/>
      <c r="C821" s="233"/>
      <c r="H821" s="137"/>
      <c r="I821" s="59"/>
    </row>
    <row r="822" spans="1:9">
      <c r="A822" s="59"/>
      <c r="B822" s="233"/>
      <c r="C822" s="233"/>
      <c r="H822" s="137"/>
      <c r="I822" s="59"/>
    </row>
    <row r="823" spans="1:9">
      <c r="A823" s="59"/>
      <c r="B823" s="233"/>
      <c r="C823" s="233"/>
      <c r="H823" s="137"/>
      <c r="I823" s="59"/>
    </row>
    <row r="824" spans="1:9">
      <c r="A824" s="59"/>
      <c r="B824" s="233"/>
      <c r="C824" s="233"/>
      <c r="H824" s="137"/>
      <c r="I824" s="59"/>
    </row>
    <row r="825" spans="1:9">
      <c r="A825" s="59"/>
      <c r="B825" s="233"/>
      <c r="C825" s="233"/>
      <c r="H825" s="137"/>
      <c r="I825" s="59"/>
    </row>
  </sheetData>
  <sheetProtection algorithmName="SHA-512" hashValue="Cfk8PwgZpLx4N2nV03SHsWdO/pOg20tRFF8fpmvIYQbFq+DSR8uvwvSxHE/dsJYsTmWSnHcDXNJ0WgcbFazFAg==" saltValue="io7HRlHIm6xuXmQToTaACg==" spinCount="100000" sheet="1" objects="1" scenarios="1"/>
  <mergeCells count="16">
    <mergeCell ref="D170:F170"/>
    <mergeCell ref="D172:F172"/>
    <mergeCell ref="D173:F173"/>
    <mergeCell ref="D175:F175"/>
    <mergeCell ref="B60:F60"/>
    <mergeCell ref="B132:F132"/>
    <mergeCell ref="D166:F166"/>
    <mergeCell ref="D167:F167"/>
    <mergeCell ref="D169:F169"/>
    <mergeCell ref="B7:F7"/>
    <mergeCell ref="A1:F1"/>
    <mergeCell ref="A2:F2"/>
    <mergeCell ref="A5:A6"/>
    <mergeCell ref="B5:B6"/>
    <mergeCell ref="C5:C6"/>
    <mergeCell ref="B4:F4"/>
  </mergeCells>
  <pageMargins left="0.70866141732283472" right="0.70866141732283472" top="0.74803149606299213" bottom="0.74803149606299213" header="0.31496062992125984" footer="0.31496062992125984"/>
  <pageSetup orientation="portrait" horizontalDpi="4294967294" verticalDpi="4294967294" r:id="rId1"/>
</worksheet>
</file>

<file path=xl/worksheets/sheet4.xml><?xml version="1.0" encoding="utf-8"?>
<worksheet xmlns="http://schemas.openxmlformats.org/spreadsheetml/2006/main" xmlns:r="http://schemas.openxmlformats.org/officeDocument/2006/relationships">
  <dimension ref="A1:H2643"/>
  <sheetViews>
    <sheetView showZeros="0" view="pageBreakPreview" zoomScaleNormal="100" zoomScaleSheetLayoutView="100" workbookViewId="0">
      <selection activeCell="B13" sqref="B13:E13"/>
    </sheetView>
  </sheetViews>
  <sheetFormatPr defaultRowHeight="12.75"/>
  <cols>
    <col min="1" max="1" width="7.5703125" style="307" customWidth="1"/>
    <col min="2" max="2" width="37" style="308" customWidth="1"/>
    <col min="3" max="3" width="4.7109375" style="309" customWidth="1"/>
    <col min="4" max="4" width="9.7109375" style="310" customWidth="1"/>
    <col min="5" max="5" width="14.42578125" style="302" customWidth="1"/>
    <col min="6" max="6" width="20.5703125" style="302" customWidth="1"/>
    <col min="7" max="7" width="9.140625" style="291"/>
    <col min="8" max="8" width="12.7109375" style="291" bestFit="1" customWidth="1"/>
    <col min="9" max="256" width="9.140625" style="291"/>
    <col min="257" max="257" width="9.7109375" style="291" customWidth="1"/>
    <col min="258" max="258" width="37" style="291" customWidth="1"/>
    <col min="259" max="259" width="4.7109375" style="291" customWidth="1"/>
    <col min="260" max="260" width="9.7109375" style="291" customWidth="1"/>
    <col min="261" max="261" width="10.7109375" style="291" customWidth="1"/>
    <col min="262" max="262" width="20.5703125" style="291" customWidth="1"/>
    <col min="263" max="263" width="9.140625" style="291"/>
    <col min="264" max="264" width="12.7109375" style="291" bestFit="1" customWidth="1"/>
    <col min="265" max="512" width="9.140625" style="291"/>
    <col min="513" max="513" width="9.7109375" style="291" customWidth="1"/>
    <col min="514" max="514" width="37" style="291" customWidth="1"/>
    <col min="515" max="515" width="4.7109375" style="291" customWidth="1"/>
    <col min="516" max="516" width="9.7109375" style="291" customWidth="1"/>
    <col min="517" max="517" width="10.7109375" style="291" customWidth="1"/>
    <col min="518" max="518" width="20.5703125" style="291" customWidth="1"/>
    <col min="519" max="519" width="9.140625" style="291"/>
    <col min="520" max="520" width="12.7109375" style="291" bestFit="1" customWidth="1"/>
    <col min="521" max="768" width="9.140625" style="291"/>
    <col min="769" max="769" width="9.7109375" style="291" customWidth="1"/>
    <col min="770" max="770" width="37" style="291" customWidth="1"/>
    <col min="771" max="771" width="4.7109375" style="291" customWidth="1"/>
    <col min="772" max="772" width="9.7109375" style="291" customWidth="1"/>
    <col min="773" max="773" width="10.7109375" style="291" customWidth="1"/>
    <col min="774" max="774" width="20.5703125" style="291" customWidth="1"/>
    <col min="775" max="775" width="9.140625" style="291"/>
    <col min="776" max="776" width="12.7109375" style="291" bestFit="1" customWidth="1"/>
    <col min="777" max="1024" width="9.140625" style="291"/>
    <col min="1025" max="1025" width="9.7109375" style="291" customWidth="1"/>
    <col min="1026" max="1026" width="37" style="291" customWidth="1"/>
    <col min="1027" max="1027" width="4.7109375" style="291" customWidth="1"/>
    <col min="1028" max="1028" width="9.7109375" style="291" customWidth="1"/>
    <col min="1029" max="1029" width="10.7109375" style="291" customWidth="1"/>
    <col min="1030" max="1030" width="20.5703125" style="291" customWidth="1"/>
    <col min="1031" max="1031" width="9.140625" style="291"/>
    <col min="1032" max="1032" width="12.7109375" style="291" bestFit="1" customWidth="1"/>
    <col min="1033" max="1280" width="9.140625" style="291"/>
    <col min="1281" max="1281" width="9.7109375" style="291" customWidth="1"/>
    <col min="1282" max="1282" width="37" style="291" customWidth="1"/>
    <col min="1283" max="1283" width="4.7109375" style="291" customWidth="1"/>
    <col min="1284" max="1284" width="9.7109375" style="291" customWidth="1"/>
    <col min="1285" max="1285" width="10.7109375" style="291" customWidth="1"/>
    <col min="1286" max="1286" width="20.5703125" style="291" customWidth="1"/>
    <col min="1287" max="1287" width="9.140625" style="291"/>
    <col min="1288" max="1288" width="12.7109375" style="291" bestFit="1" customWidth="1"/>
    <col min="1289" max="1536" width="9.140625" style="291"/>
    <col min="1537" max="1537" width="9.7109375" style="291" customWidth="1"/>
    <col min="1538" max="1538" width="37" style="291" customWidth="1"/>
    <col min="1539" max="1539" width="4.7109375" style="291" customWidth="1"/>
    <col min="1540" max="1540" width="9.7109375" style="291" customWidth="1"/>
    <col min="1541" max="1541" width="10.7109375" style="291" customWidth="1"/>
    <col min="1542" max="1542" width="20.5703125" style="291" customWidth="1"/>
    <col min="1543" max="1543" width="9.140625" style="291"/>
    <col min="1544" max="1544" width="12.7109375" style="291" bestFit="1" customWidth="1"/>
    <col min="1545" max="1792" width="9.140625" style="291"/>
    <col min="1793" max="1793" width="9.7109375" style="291" customWidth="1"/>
    <col min="1794" max="1794" width="37" style="291" customWidth="1"/>
    <col min="1795" max="1795" width="4.7109375" style="291" customWidth="1"/>
    <col min="1796" max="1796" width="9.7109375" style="291" customWidth="1"/>
    <col min="1797" max="1797" width="10.7109375" style="291" customWidth="1"/>
    <col min="1798" max="1798" width="20.5703125" style="291" customWidth="1"/>
    <col min="1799" max="1799" width="9.140625" style="291"/>
    <col min="1800" max="1800" width="12.7109375" style="291" bestFit="1" customWidth="1"/>
    <col min="1801" max="2048" width="9.140625" style="291"/>
    <col min="2049" max="2049" width="9.7109375" style="291" customWidth="1"/>
    <col min="2050" max="2050" width="37" style="291" customWidth="1"/>
    <col min="2051" max="2051" width="4.7109375" style="291" customWidth="1"/>
    <col min="2052" max="2052" width="9.7109375" style="291" customWidth="1"/>
    <col min="2053" max="2053" width="10.7109375" style="291" customWidth="1"/>
    <col min="2054" max="2054" width="20.5703125" style="291" customWidth="1"/>
    <col min="2055" max="2055" width="9.140625" style="291"/>
    <col min="2056" max="2056" width="12.7109375" style="291" bestFit="1" customWidth="1"/>
    <col min="2057" max="2304" width="9.140625" style="291"/>
    <col min="2305" max="2305" width="9.7109375" style="291" customWidth="1"/>
    <col min="2306" max="2306" width="37" style="291" customWidth="1"/>
    <col min="2307" max="2307" width="4.7109375" style="291" customWidth="1"/>
    <col min="2308" max="2308" width="9.7109375" style="291" customWidth="1"/>
    <col min="2309" max="2309" width="10.7109375" style="291" customWidth="1"/>
    <col min="2310" max="2310" width="20.5703125" style="291" customWidth="1"/>
    <col min="2311" max="2311" width="9.140625" style="291"/>
    <col min="2312" max="2312" width="12.7109375" style="291" bestFit="1" customWidth="1"/>
    <col min="2313" max="2560" width="9.140625" style="291"/>
    <col min="2561" max="2561" width="9.7109375" style="291" customWidth="1"/>
    <col min="2562" max="2562" width="37" style="291" customWidth="1"/>
    <col min="2563" max="2563" width="4.7109375" style="291" customWidth="1"/>
    <col min="2564" max="2564" width="9.7109375" style="291" customWidth="1"/>
    <col min="2565" max="2565" width="10.7109375" style="291" customWidth="1"/>
    <col min="2566" max="2566" width="20.5703125" style="291" customWidth="1"/>
    <col min="2567" max="2567" width="9.140625" style="291"/>
    <col min="2568" max="2568" width="12.7109375" style="291" bestFit="1" customWidth="1"/>
    <col min="2569" max="2816" width="9.140625" style="291"/>
    <col min="2817" max="2817" width="9.7109375" style="291" customWidth="1"/>
    <col min="2818" max="2818" width="37" style="291" customWidth="1"/>
    <col min="2819" max="2819" width="4.7109375" style="291" customWidth="1"/>
    <col min="2820" max="2820" width="9.7109375" style="291" customWidth="1"/>
    <col min="2821" max="2821" width="10.7109375" style="291" customWidth="1"/>
    <col min="2822" max="2822" width="20.5703125" style="291" customWidth="1"/>
    <col min="2823" max="2823" width="9.140625" style="291"/>
    <col min="2824" max="2824" width="12.7109375" style="291" bestFit="1" customWidth="1"/>
    <col min="2825" max="3072" width="9.140625" style="291"/>
    <col min="3073" max="3073" width="9.7109375" style="291" customWidth="1"/>
    <col min="3074" max="3074" width="37" style="291" customWidth="1"/>
    <col min="3075" max="3075" width="4.7109375" style="291" customWidth="1"/>
    <col min="3076" max="3076" width="9.7109375" style="291" customWidth="1"/>
    <col min="3077" max="3077" width="10.7109375" style="291" customWidth="1"/>
    <col min="3078" max="3078" width="20.5703125" style="291" customWidth="1"/>
    <col min="3079" max="3079" width="9.140625" style="291"/>
    <col min="3080" max="3080" width="12.7109375" style="291" bestFit="1" customWidth="1"/>
    <col min="3081" max="3328" width="9.140625" style="291"/>
    <col min="3329" max="3329" width="9.7109375" style="291" customWidth="1"/>
    <col min="3330" max="3330" width="37" style="291" customWidth="1"/>
    <col min="3331" max="3331" width="4.7109375" style="291" customWidth="1"/>
    <col min="3332" max="3332" width="9.7109375" style="291" customWidth="1"/>
    <col min="3333" max="3333" width="10.7109375" style="291" customWidth="1"/>
    <col min="3334" max="3334" width="20.5703125" style="291" customWidth="1"/>
    <col min="3335" max="3335" width="9.140625" style="291"/>
    <col min="3336" max="3336" width="12.7109375" style="291" bestFit="1" customWidth="1"/>
    <col min="3337" max="3584" width="9.140625" style="291"/>
    <col min="3585" max="3585" width="9.7109375" style="291" customWidth="1"/>
    <col min="3586" max="3586" width="37" style="291" customWidth="1"/>
    <col min="3587" max="3587" width="4.7109375" style="291" customWidth="1"/>
    <col min="3588" max="3588" width="9.7109375" style="291" customWidth="1"/>
    <col min="3589" max="3589" width="10.7109375" style="291" customWidth="1"/>
    <col min="3590" max="3590" width="20.5703125" style="291" customWidth="1"/>
    <col min="3591" max="3591" width="9.140625" style="291"/>
    <col min="3592" max="3592" width="12.7109375" style="291" bestFit="1" customWidth="1"/>
    <col min="3593" max="3840" width="9.140625" style="291"/>
    <col min="3841" max="3841" width="9.7109375" style="291" customWidth="1"/>
    <col min="3842" max="3842" width="37" style="291" customWidth="1"/>
    <col min="3843" max="3843" width="4.7109375" style="291" customWidth="1"/>
    <col min="3844" max="3844" width="9.7109375" style="291" customWidth="1"/>
    <col min="3845" max="3845" width="10.7109375" style="291" customWidth="1"/>
    <col min="3846" max="3846" width="20.5703125" style="291" customWidth="1"/>
    <col min="3847" max="3847" width="9.140625" style="291"/>
    <col min="3848" max="3848" width="12.7109375" style="291" bestFit="1" customWidth="1"/>
    <col min="3849" max="4096" width="9.140625" style="291"/>
    <col min="4097" max="4097" width="9.7109375" style="291" customWidth="1"/>
    <col min="4098" max="4098" width="37" style="291" customWidth="1"/>
    <col min="4099" max="4099" width="4.7109375" style="291" customWidth="1"/>
    <col min="4100" max="4100" width="9.7109375" style="291" customWidth="1"/>
    <col min="4101" max="4101" width="10.7109375" style="291" customWidth="1"/>
    <col min="4102" max="4102" width="20.5703125" style="291" customWidth="1"/>
    <col min="4103" max="4103" width="9.140625" style="291"/>
    <col min="4104" max="4104" width="12.7109375" style="291" bestFit="1" customWidth="1"/>
    <col min="4105" max="4352" width="9.140625" style="291"/>
    <col min="4353" max="4353" width="9.7109375" style="291" customWidth="1"/>
    <col min="4354" max="4354" width="37" style="291" customWidth="1"/>
    <col min="4355" max="4355" width="4.7109375" style="291" customWidth="1"/>
    <col min="4356" max="4356" width="9.7109375" style="291" customWidth="1"/>
    <col min="4357" max="4357" width="10.7109375" style="291" customWidth="1"/>
    <col min="4358" max="4358" width="20.5703125" style="291" customWidth="1"/>
    <col min="4359" max="4359" width="9.140625" style="291"/>
    <col min="4360" max="4360" width="12.7109375" style="291" bestFit="1" customWidth="1"/>
    <col min="4361" max="4608" width="9.140625" style="291"/>
    <col min="4609" max="4609" width="9.7109375" style="291" customWidth="1"/>
    <col min="4610" max="4610" width="37" style="291" customWidth="1"/>
    <col min="4611" max="4611" width="4.7109375" style="291" customWidth="1"/>
    <col min="4612" max="4612" width="9.7109375" style="291" customWidth="1"/>
    <col min="4613" max="4613" width="10.7109375" style="291" customWidth="1"/>
    <col min="4614" max="4614" width="20.5703125" style="291" customWidth="1"/>
    <col min="4615" max="4615" width="9.140625" style="291"/>
    <col min="4616" max="4616" width="12.7109375" style="291" bestFit="1" customWidth="1"/>
    <col min="4617" max="4864" width="9.140625" style="291"/>
    <col min="4865" max="4865" width="9.7109375" style="291" customWidth="1"/>
    <col min="4866" max="4866" width="37" style="291" customWidth="1"/>
    <col min="4867" max="4867" width="4.7109375" style="291" customWidth="1"/>
    <col min="4868" max="4868" width="9.7109375" style="291" customWidth="1"/>
    <col min="4869" max="4869" width="10.7109375" style="291" customWidth="1"/>
    <col min="4870" max="4870" width="20.5703125" style="291" customWidth="1"/>
    <col min="4871" max="4871" width="9.140625" style="291"/>
    <col min="4872" max="4872" width="12.7109375" style="291" bestFit="1" customWidth="1"/>
    <col min="4873" max="5120" width="9.140625" style="291"/>
    <col min="5121" max="5121" width="9.7109375" style="291" customWidth="1"/>
    <col min="5122" max="5122" width="37" style="291" customWidth="1"/>
    <col min="5123" max="5123" width="4.7109375" style="291" customWidth="1"/>
    <col min="5124" max="5124" width="9.7109375" style="291" customWidth="1"/>
    <col min="5125" max="5125" width="10.7109375" style="291" customWidth="1"/>
    <col min="5126" max="5126" width="20.5703125" style="291" customWidth="1"/>
    <col min="5127" max="5127" width="9.140625" style="291"/>
    <col min="5128" max="5128" width="12.7109375" style="291" bestFit="1" customWidth="1"/>
    <col min="5129" max="5376" width="9.140625" style="291"/>
    <col min="5377" max="5377" width="9.7109375" style="291" customWidth="1"/>
    <col min="5378" max="5378" width="37" style="291" customWidth="1"/>
    <col min="5379" max="5379" width="4.7109375" style="291" customWidth="1"/>
    <col min="5380" max="5380" width="9.7109375" style="291" customWidth="1"/>
    <col min="5381" max="5381" width="10.7109375" style="291" customWidth="1"/>
    <col min="5382" max="5382" width="20.5703125" style="291" customWidth="1"/>
    <col min="5383" max="5383" width="9.140625" style="291"/>
    <col min="5384" max="5384" width="12.7109375" style="291" bestFit="1" customWidth="1"/>
    <col min="5385" max="5632" width="9.140625" style="291"/>
    <col min="5633" max="5633" width="9.7109375" style="291" customWidth="1"/>
    <col min="5634" max="5634" width="37" style="291" customWidth="1"/>
    <col min="5635" max="5635" width="4.7109375" style="291" customWidth="1"/>
    <col min="5636" max="5636" width="9.7109375" style="291" customWidth="1"/>
    <col min="5637" max="5637" width="10.7109375" style="291" customWidth="1"/>
    <col min="5638" max="5638" width="20.5703125" style="291" customWidth="1"/>
    <col min="5639" max="5639" width="9.140625" style="291"/>
    <col min="5640" max="5640" width="12.7109375" style="291" bestFit="1" customWidth="1"/>
    <col min="5641" max="5888" width="9.140625" style="291"/>
    <col min="5889" max="5889" width="9.7109375" style="291" customWidth="1"/>
    <col min="5890" max="5890" width="37" style="291" customWidth="1"/>
    <col min="5891" max="5891" width="4.7109375" style="291" customWidth="1"/>
    <col min="5892" max="5892" width="9.7109375" style="291" customWidth="1"/>
    <col min="5893" max="5893" width="10.7109375" style="291" customWidth="1"/>
    <col min="5894" max="5894" width="20.5703125" style="291" customWidth="1"/>
    <col min="5895" max="5895" width="9.140625" style="291"/>
    <col min="5896" max="5896" width="12.7109375" style="291" bestFit="1" customWidth="1"/>
    <col min="5897" max="6144" width="9.140625" style="291"/>
    <col min="6145" max="6145" width="9.7109375" style="291" customWidth="1"/>
    <col min="6146" max="6146" width="37" style="291" customWidth="1"/>
    <col min="6147" max="6147" width="4.7109375" style="291" customWidth="1"/>
    <col min="6148" max="6148" width="9.7109375" style="291" customWidth="1"/>
    <col min="6149" max="6149" width="10.7109375" style="291" customWidth="1"/>
    <col min="6150" max="6150" width="20.5703125" style="291" customWidth="1"/>
    <col min="6151" max="6151" width="9.140625" style="291"/>
    <col min="6152" max="6152" width="12.7109375" style="291" bestFit="1" customWidth="1"/>
    <col min="6153" max="6400" width="9.140625" style="291"/>
    <col min="6401" max="6401" width="9.7109375" style="291" customWidth="1"/>
    <col min="6402" max="6402" width="37" style="291" customWidth="1"/>
    <col min="6403" max="6403" width="4.7109375" style="291" customWidth="1"/>
    <col min="6404" max="6404" width="9.7109375" style="291" customWidth="1"/>
    <col min="6405" max="6405" width="10.7109375" style="291" customWidth="1"/>
    <col min="6406" max="6406" width="20.5703125" style="291" customWidth="1"/>
    <col min="6407" max="6407" width="9.140625" style="291"/>
    <col min="6408" max="6408" width="12.7109375" style="291" bestFit="1" customWidth="1"/>
    <col min="6409" max="6656" width="9.140625" style="291"/>
    <col min="6657" max="6657" width="9.7109375" style="291" customWidth="1"/>
    <col min="6658" max="6658" width="37" style="291" customWidth="1"/>
    <col min="6659" max="6659" width="4.7109375" style="291" customWidth="1"/>
    <col min="6660" max="6660" width="9.7109375" style="291" customWidth="1"/>
    <col min="6661" max="6661" width="10.7109375" style="291" customWidth="1"/>
    <col min="6662" max="6662" width="20.5703125" style="291" customWidth="1"/>
    <col min="6663" max="6663" width="9.140625" style="291"/>
    <col min="6664" max="6664" width="12.7109375" style="291" bestFit="1" customWidth="1"/>
    <col min="6665" max="6912" width="9.140625" style="291"/>
    <col min="6913" max="6913" width="9.7109375" style="291" customWidth="1"/>
    <col min="6914" max="6914" width="37" style="291" customWidth="1"/>
    <col min="6915" max="6915" width="4.7109375" style="291" customWidth="1"/>
    <col min="6916" max="6916" width="9.7109375" style="291" customWidth="1"/>
    <col min="6917" max="6917" width="10.7109375" style="291" customWidth="1"/>
    <col min="6918" max="6918" width="20.5703125" style="291" customWidth="1"/>
    <col min="6919" max="6919" width="9.140625" style="291"/>
    <col min="6920" max="6920" width="12.7109375" style="291" bestFit="1" customWidth="1"/>
    <col min="6921" max="7168" width="9.140625" style="291"/>
    <col min="7169" max="7169" width="9.7109375" style="291" customWidth="1"/>
    <col min="7170" max="7170" width="37" style="291" customWidth="1"/>
    <col min="7171" max="7171" width="4.7109375" style="291" customWidth="1"/>
    <col min="7172" max="7172" width="9.7109375" style="291" customWidth="1"/>
    <col min="7173" max="7173" width="10.7109375" style="291" customWidth="1"/>
    <col min="7174" max="7174" width="20.5703125" style="291" customWidth="1"/>
    <col min="7175" max="7175" width="9.140625" style="291"/>
    <col min="7176" max="7176" width="12.7109375" style="291" bestFit="1" customWidth="1"/>
    <col min="7177" max="7424" width="9.140625" style="291"/>
    <col min="7425" max="7425" width="9.7109375" style="291" customWidth="1"/>
    <col min="7426" max="7426" width="37" style="291" customWidth="1"/>
    <col min="7427" max="7427" width="4.7109375" style="291" customWidth="1"/>
    <col min="7428" max="7428" width="9.7109375" style="291" customWidth="1"/>
    <col min="7429" max="7429" width="10.7109375" style="291" customWidth="1"/>
    <col min="7430" max="7430" width="20.5703125" style="291" customWidth="1"/>
    <col min="7431" max="7431" width="9.140625" style="291"/>
    <col min="7432" max="7432" width="12.7109375" style="291" bestFit="1" customWidth="1"/>
    <col min="7433" max="7680" width="9.140625" style="291"/>
    <col min="7681" max="7681" width="9.7109375" style="291" customWidth="1"/>
    <col min="7682" max="7682" width="37" style="291" customWidth="1"/>
    <col min="7683" max="7683" width="4.7109375" style="291" customWidth="1"/>
    <col min="7684" max="7684" width="9.7109375" style="291" customWidth="1"/>
    <col min="7685" max="7685" width="10.7109375" style="291" customWidth="1"/>
    <col min="7686" max="7686" width="20.5703125" style="291" customWidth="1"/>
    <col min="7687" max="7687" width="9.140625" style="291"/>
    <col min="7688" max="7688" width="12.7109375" style="291" bestFit="1" customWidth="1"/>
    <col min="7689" max="7936" width="9.140625" style="291"/>
    <col min="7937" max="7937" width="9.7109375" style="291" customWidth="1"/>
    <col min="7938" max="7938" width="37" style="291" customWidth="1"/>
    <col min="7939" max="7939" width="4.7109375" style="291" customWidth="1"/>
    <col min="7940" max="7940" width="9.7109375" style="291" customWidth="1"/>
    <col min="7941" max="7941" width="10.7109375" style="291" customWidth="1"/>
    <col min="7942" max="7942" width="20.5703125" style="291" customWidth="1"/>
    <col min="7943" max="7943" width="9.140625" style="291"/>
    <col min="7944" max="7944" width="12.7109375" style="291" bestFit="1" customWidth="1"/>
    <col min="7945" max="8192" width="9.140625" style="291"/>
    <col min="8193" max="8193" width="9.7109375" style="291" customWidth="1"/>
    <col min="8194" max="8194" width="37" style="291" customWidth="1"/>
    <col min="8195" max="8195" width="4.7109375" style="291" customWidth="1"/>
    <col min="8196" max="8196" width="9.7109375" style="291" customWidth="1"/>
    <col min="8197" max="8197" width="10.7109375" style="291" customWidth="1"/>
    <col min="8198" max="8198" width="20.5703125" style="291" customWidth="1"/>
    <col min="8199" max="8199" width="9.140625" style="291"/>
    <col min="8200" max="8200" width="12.7109375" style="291" bestFit="1" customWidth="1"/>
    <col min="8201" max="8448" width="9.140625" style="291"/>
    <col min="8449" max="8449" width="9.7109375" style="291" customWidth="1"/>
    <col min="8450" max="8450" width="37" style="291" customWidth="1"/>
    <col min="8451" max="8451" width="4.7109375" style="291" customWidth="1"/>
    <col min="8452" max="8452" width="9.7109375" style="291" customWidth="1"/>
    <col min="8453" max="8453" width="10.7109375" style="291" customWidth="1"/>
    <col min="8454" max="8454" width="20.5703125" style="291" customWidth="1"/>
    <col min="8455" max="8455" width="9.140625" style="291"/>
    <col min="8456" max="8456" width="12.7109375" style="291" bestFit="1" customWidth="1"/>
    <col min="8457" max="8704" width="9.140625" style="291"/>
    <col min="8705" max="8705" width="9.7109375" style="291" customWidth="1"/>
    <col min="8706" max="8706" width="37" style="291" customWidth="1"/>
    <col min="8707" max="8707" width="4.7109375" style="291" customWidth="1"/>
    <col min="8708" max="8708" width="9.7109375" style="291" customWidth="1"/>
    <col min="8709" max="8709" width="10.7109375" style="291" customWidth="1"/>
    <col min="8710" max="8710" width="20.5703125" style="291" customWidth="1"/>
    <col min="8711" max="8711" width="9.140625" style="291"/>
    <col min="8712" max="8712" width="12.7109375" style="291" bestFit="1" customWidth="1"/>
    <col min="8713" max="8960" width="9.140625" style="291"/>
    <col min="8961" max="8961" width="9.7109375" style="291" customWidth="1"/>
    <col min="8962" max="8962" width="37" style="291" customWidth="1"/>
    <col min="8963" max="8963" width="4.7109375" style="291" customWidth="1"/>
    <col min="8964" max="8964" width="9.7109375" style="291" customWidth="1"/>
    <col min="8965" max="8965" width="10.7109375" style="291" customWidth="1"/>
    <col min="8966" max="8966" width="20.5703125" style="291" customWidth="1"/>
    <col min="8967" max="8967" width="9.140625" style="291"/>
    <col min="8968" max="8968" width="12.7109375" style="291" bestFit="1" customWidth="1"/>
    <col min="8969" max="9216" width="9.140625" style="291"/>
    <col min="9217" max="9217" width="9.7109375" style="291" customWidth="1"/>
    <col min="9218" max="9218" width="37" style="291" customWidth="1"/>
    <col min="9219" max="9219" width="4.7109375" style="291" customWidth="1"/>
    <col min="9220" max="9220" width="9.7109375" style="291" customWidth="1"/>
    <col min="9221" max="9221" width="10.7109375" style="291" customWidth="1"/>
    <col min="9222" max="9222" width="20.5703125" style="291" customWidth="1"/>
    <col min="9223" max="9223" width="9.140625" style="291"/>
    <col min="9224" max="9224" width="12.7109375" style="291" bestFit="1" customWidth="1"/>
    <col min="9225" max="9472" width="9.140625" style="291"/>
    <col min="9473" max="9473" width="9.7109375" style="291" customWidth="1"/>
    <col min="9474" max="9474" width="37" style="291" customWidth="1"/>
    <col min="9475" max="9475" width="4.7109375" style="291" customWidth="1"/>
    <col min="9476" max="9476" width="9.7109375" style="291" customWidth="1"/>
    <col min="9477" max="9477" width="10.7109375" style="291" customWidth="1"/>
    <col min="9478" max="9478" width="20.5703125" style="291" customWidth="1"/>
    <col min="9479" max="9479" width="9.140625" style="291"/>
    <col min="9480" max="9480" width="12.7109375" style="291" bestFit="1" customWidth="1"/>
    <col min="9481" max="9728" width="9.140625" style="291"/>
    <col min="9729" max="9729" width="9.7109375" style="291" customWidth="1"/>
    <col min="9730" max="9730" width="37" style="291" customWidth="1"/>
    <col min="9731" max="9731" width="4.7109375" style="291" customWidth="1"/>
    <col min="9732" max="9732" width="9.7109375" style="291" customWidth="1"/>
    <col min="9733" max="9733" width="10.7109375" style="291" customWidth="1"/>
    <col min="9734" max="9734" width="20.5703125" style="291" customWidth="1"/>
    <col min="9735" max="9735" width="9.140625" style="291"/>
    <col min="9736" max="9736" width="12.7109375" style="291" bestFit="1" customWidth="1"/>
    <col min="9737" max="9984" width="9.140625" style="291"/>
    <col min="9985" max="9985" width="9.7109375" style="291" customWidth="1"/>
    <col min="9986" max="9986" width="37" style="291" customWidth="1"/>
    <col min="9987" max="9987" width="4.7109375" style="291" customWidth="1"/>
    <col min="9988" max="9988" width="9.7109375" style="291" customWidth="1"/>
    <col min="9989" max="9989" width="10.7109375" style="291" customWidth="1"/>
    <col min="9990" max="9990" width="20.5703125" style="291" customWidth="1"/>
    <col min="9991" max="9991" width="9.140625" style="291"/>
    <col min="9992" max="9992" width="12.7109375" style="291" bestFit="1" customWidth="1"/>
    <col min="9993" max="10240" width="9.140625" style="291"/>
    <col min="10241" max="10241" width="9.7109375" style="291" customWidth="1"/>
    <col min="10242" max="10242" width="37" style="291" customWidth="1"/>
    <col min="10243" max="10243" width="4.7109375" style="291" customWidth="1"/>
    <col min="10244" max="10244" width="9.7109375" style="291" customWidth="1"/>
    <col min="10245" max="10245" width="10.7109375" style="291" customWidth="1"/>
    <col min="10246" max="10246" width="20.5703125" style="291" customWidth="1"/>
    <col min="10247" max="10247" width="9.140625" style="291"/>
    <col min="10248" max="10248" width="12.7109375" style="291" bestFit="1" customWidth="1"/>
    <col min="10249" max="10496" width="9.140625" style="291"/>
    <col min="10497" max="10497" width="9.7109375" style="291" customWidth="1"/>
    <col min="10498" max="10498" width="37" style="291" customWidth="1"/>
    <col min="10499" max="10499" width="4.7109375" style="291" customWidth="1"/>
    <col min="10500" max="10500" width="9.7109375" style="291" customWidth="1"/>
    <col min="10501" max="10501" width="10.7109375" style="291" customWidth="1"/>
    <col min="10502" max="10502" width="20.5703125" style="291" customWidth="1"/>
    <col min="10503" max="10503" width="9.140625" style="291"/>
    <col min="10504" max="10504" width="12.7109375" style="291" bestFit="1" customWidth="1"/>
    <col min="10505" max="10752" width="9.140625" style="291"/>
    <col min="10753" max="10753" width="9.7109375" style="291" customWidth="1"/>
    <col min="10754" max="10754" width="37" style="291" customWidth="1"/>
    <col min="10755" max="10755" width="4.7109375" style="291" customWidth="1"/>
    <col min="10756" max="10756" width="9.7109375" style="291" customWidth="1"/>
    <col min="10757" max="10757" width="10.7109375" style="291" customWidth="1"/>
    <col min="10758" max="10758" width="20.5703125" style="291" customWidth="1"/>
    <col min="10759" max="10759" width="9.140625" style="291"/>
    <col min="10760" max="10760" width="12.7109375" style="291" bestFit="1" customWidth="1"/>
    <col min="10761" max="11008" width="9.140625" style="291"/>
    <col min="11009" max="11009" width="9.7109375" style="291" customWidth="1"/>
    <col min="11010" max="11010" width="37" style="291" customWidth="1"/>
    <col min="11011" max="11011" width="4.7109375" style="291" customWidth="1"/>
    <col min="11012" max="11012" width="9.7109375" style="291" customWidth="1"/>
    <col min="11013" max="11013" width="10.7109375" style="291" customWidth="1"/>
    <col min="11014" max="11014" width="20.5703125" style="291" customWidth="1"/>
    <col min="11015" max="11015" width="9.140625" style="291"/>
    <col min="11016" max="11016" width="12.7109375" style="291" bestFit="1" customWidth="1"/>
    <col min="11017" max="11264" width="9.140625" style="291"/>
    <col min="11265" max="11265" width="9.7109375" style="291" customWidth="1"/>
    <col min="11266" max="11266" width="37" style="291" customWidth="1"/>
    <col min="11267" max="11267" width="4.7109375" style="291" customWidth="1"/>
    <col min="11268" max="11268" width="9.7109375" style="291" customWidth="1"/>
    <col min="11269" max="11269" width="10.7109375" style="291" customWidth="1"/>
    <col min="11270" max="11270" width="20.5703125" style="291" customWidth="1"/>
    <col min="11271" max="11271" width="9.140625" style="291"/>
    <col min="11272" max="11272" width="12.7109375" style="291" bestFit="1" customWidth="1"/>
    <col min="11273" max="11520" width="9.140625" style="291"/>
    <col min="11521" max="11521" width="9.7109375" style="291" customWidth="1"/>
    <col min="11522" max="11522" width="37" style="291" customWidth="1"/>
    <col min="11523" max="11523" width="4.7109375" style="291" customWidth="1"/>
    <col min="11524" max="11524" width="9.7109375" style="291" customWidth="1"/>
    <col min="11525" max="11525" width="10.7109375" style="291" customWidth="1"/>
    <col min="11526" max="11526" width="20.5703125" style="291" customWidth="1"/>
    <col min="11527" max="11527" width="9.140625" style="291"/>
    <col min="11528" max="11528" width="12.7109375" style="291" bestFit="1" customWidth="1"/>
    <col min="11529" max="11776" width="9.140625" style="291"/>
    <col min="11777" max="11777" width="9.7109375" style="291" customWidth="1"/>
    <col min="11778" max="11778" width="37" style="291" customWidth="1"/>
    <col min="11779" max="11779" width="4.7109375" style="291" customWidth="1"/>
    <col min="11780" max="11780" width="9.7109375" style="291" customWidth="1"/>
    <col min="11781" max="11781" width="10.7109375" style="291" customWidth="1"/>
    <col min="11782" max="11782" width="20.5703125" style="291" customWidth="1"/>
    <col min="11783" max="11783" width="9.140625" style="291"/>
    <col min="11784" max="11784" width="12.7109375" style="291" bestFit="1" customWidth="1"/>
    <col min="11785" max="12032" width="9.140625" style="291"/>
    <col min="12033" max="12033" width="9.7109375" style="291" customWidth="1"/>
    <col min="12034" max="12034" width="37" style="291" customWidth="1"/>
    <col min="12035" max="12035" width="4.7109375" style="291" customWidth="1"/>
    <col min="12036" max="12036" width="9.7109375" style="291" customWidth="1"/>
    <col min="12037" max="12037" width="10.7109375" style="291" customWidth="1"/>
    <col min="12038" max="12038" width="20.5703125" style="291" customWidth="1"/>
    <col min="12039" max="12039" width="9.140625" style="291"/>
    <col min="12040" max="12040" width="12.7109375" style="291" bestFit="1" customWidth="1"/>
    <col min="12041" max="12288" width="9.140625" style="291"/>
    <col min="12289" max="12289" width="9.7109375" style="291" customWidth="1"/>
    <col min="12290" max="12290" width="37" style="291" customWidth="1"/>
    <col min="12291" max="12291" width="4.7109375" style="291" customWidth="1"/>
    <col min="12292" max="12292" width="9.7109375" style="291" customWidth="1"/>
    <col min="12293" max="12293" width="10.7109375" style="291" customWidth="1"/>
    <col min="12294" max="12294" width="20.5703125" style="291" customWidth="1"/>
    <col min="12295" max="12295" width="9.140625" style="291"/>
    <col min="12296" max="12296" width="12.7109375" style="291" bestFit="1" customWidth="1"/>
    <col min="12297" max="12544" width="9.140625" style="291"/>
    <col min="12545" max="12545" width="9.7109375" style="291" customWidth="1"/>
    <col min="12546" max="12546" width="37" style="291" customWidth="1"/>
    <col min="12547" max="12547" width="4.7109375" style="291" customWidth="1"/>
    <col min="12548" max="12548" width="9.7109375" style="291" customWidth="1"/>
    <col min="12549" max="12549" width="10.7109375" style="291" customWidth="1"/>
    <col min="12550" max="12550" width="20.5703125" style="291" customWidth="1"/>
    <col min="12551" max="12551" width="9.140625" style="291"/>
    <col min="12552" max="12552" width="12.7109375" style="291" bestFit="1" customWidth="1"/>
    <col min="12553" max="12800" width="9.140625" style="291"/>
    <col min="12801" max="12801" width="9.7109375" style="291" customWidth="1"/>
    <col min="12802" max="12802" width="37" style="291" customWidth="1"/>
    <col min="12803" max="12803" width="4.7109375" style="291" customWidth="1"/>
    <col min="12804" max="12804" width="9.7109375" style="291" customWidth="1"/>
    <col min="12805" max="12805" width="10.7109375" style="291" customWidth="1"/>
    <col min="12806" max="12806" width="20.5703125" style="291" customWidth="1"/>
    <col min="12807" max="12807" width="9.140625" style="291"/>
    <col min="12808" max="12808" width="12.7109375" style="291" bestFit="1" customWidth="1"/>
    <col min="12809" max="13056" width="9.140625" style="291"/>
    <col min="13057" max="13057" width="9.7109375" style="291" customWidth="1"/>
    <col min="13058" max="13058" width="37" style="291" customWidth="1"/>
    <col min="13059" max="13059" width="4.7109375" style="291" customWidth="1"/>
    <col min="13060" max="13060" width="9.7109375" style="291" customWidth="1"/>
    <col min="13061" max="13061" width="10.7109375" style="291" customWidth="1"/>
    <col min="13062" max="13062" width="20.5703125" style="291" customWidth="1"/>
    <col min="13063" max="13063" width="9.140625" style="291"/>
    <col min="13064" max="13064" width="12.7109375" style="291" bestFit="1" customWidth="1"/>
    <col min="13065" max="13312" width="9.140625" style="291"/>
    <col min="13313" max="13313" width="9.7109375" style="291" customWidth="1"/>
    <col min="13314" max="13314" width="37" style="291" customWidth="1"/>
    <col min="13315" max="13315" width="4.7109375" style="291" customWidth="1"/>
    <col min="13316" max="13316" width="9.7109375" style="291" customWidth="1"/>
    <col min="13317" max="13317" width="10.7109375" style="291" customWidth="1"/>
    <col min="13318" max="13318" width="20.5703125" style="291" customWidth="1"/>
    <col min="13319" max="13319" width="9.140625" style="291"/>
    <col min="13320" max="13320" width="12.7109375" style="291" bestFit="1" customWidth="1"/>
    <col min="13321" max="13568" width="9.140625" style="291"/>
    <col min="13569" max="13569" width="9.7109375" style="291" customWidth="1"/>
    <col min="13570" max="13570" width="37" style="291" customWidth="1"/>
    <col min="13571" max="13571" width="4.7109375" style="291" customWidth="1"/>
    <col min="13572" max="13572" width="9.7109375" style="291" customWidth="1"/>
    <col min="13573" max="13573" width="10.7109375" style="291" customWidth="1"/>
    <col min="13574" max="13574" width="20.5703125" style="291" customWidth="1"/>
    <col min="13575" max="13575" width="9.140625" style="291"/>
    <col min="13576" max="13576" width="12.7109375" style="291" bestFit="1" customWidth="1"/>
    <col min="13577" max="13824" width="9.140625" style="291"/>
    <col min="13825" max="13825" width="9.7109375" style="291" customWidth="1"/>
    <col min="13826" max="13826" width="37" style="291" customWidth="1"/>
    <col min="13827" max="13827" width="4.7109375" style="291" customWidth="1"/>
    <col min="13828" max="13828" width="9.7109375" style="291" customWidth="1"/>
    <col min="13829" max="13829" width="10.7109375" style="291" customWidth="1"/>
    <col min="13830" max="13830" width="20.5703125" style="291" customWidth="1"/>
    <col min="13831" max="13831" width="9.140625" style="291"/>
    <col min="13832" max="13832" width="12.7109375" style="291" bestFit="1" customWidth="1"/>
    <col min="13833" max="14080" width="9.140625" style="291"/>
    <col min="14081" max="14081" width="9.7109375" style="291" customWidth="1"/>
    <col min="14082" max="14082" width="37" style="291" customWidth="1"/>
    <col min="14083" max="14083" width="4.7109375" style="291" customWidth="1"/>
    <col min="14084" max="14084" width="9.7109375" style="291" customWidth="1"/>
    <col min="14085" max="14085" width="10.7109375" style="291" customWidth="1"/>
    <col min="14086" max="14086" width="20.5703125" style="291" customWidth="1"/>
    <col min="14087" max="14087" width="9.140625" style="291"/>
    <col min="14088" max="14088" width="12.7109375" style="291" bestFit="1" customWidth="1"/>
    <col min="14089" max="14336" width="9.140625" style="291"/>
    <col min="14337" max="14337" width="9.7109375" style="291" customWidth="1"/>
    <col min="14338" max="14338" width="37" style="291" customWidth="1"/>
    <col min="14339" max="14339" width="4.7109375" style="291" customWidth="1"/>
    <col min="14340" max="14340" width="9.7109375" style="291" customWidth="1"/>
    <col min="14341" max="14341" width="10.7109375" style="291" customWidth="1"/>
    <col min="14342" max="14342" width="20.5703125" style="291" customWidth="1"/>
    <col min="14343" max="14343" width="9.140625" style="291"/>
    <col min="14344" max="14344" width="12.7109375" style="291" bestFit="1" customWidth="1"/>
    <col min="14345" max="14592" width="9.140625" style="291"/>
    <col min="14593" max="14593" width="9.7109375" style="291" customWidth="1"/>
    <col min="14594" max="14594" width="37" style="291" customWidth="1"/>
    <col min="14595" max="14595" width="4.7109375" style="291" customWidth="1"/>
    <col min="14596" max="14596" width="9.7109375" style="291" customWidth="1"/>
    <col min="14597" max="14597" width="10.7109375" style="291" customWidth="1"/>
    <col min="14598" max="14598" width="20.5703125" style="291" customWidth="1"/>
    <col min="14599" max="14599" width="9.140625" style="291"/>
    <col min="14600" max="14600" width="12.7109375" style="291" bestFit="1" customWidth="1"/>
    <col min="14601" max="14848" width="9.140625" style="291"/>
    <col min="14849" max="14849" width="9.7109375" style="291" customWidth="1"/>
    <col min="14850" max="14850" width="37" style="291" customWidth="1"/>
    <col min="14851" max="14851" width="4.7109375" style="291" customWidth="1"/>
    <col min="14852" max="14852" width="9.7109375" style="291" customWidth="1"/>
    <col min="14853" max="14853" width="10.7109375" style="291" customWidth="1"/>
    <col min="14854" max="14854" width="20.5703125" style="291" customWidth="1"/>
    <col min="14855" max="14855" width="9.140625" style="291"/>
    <col min="14856" max="14856" width="12.7109375" style="291" bestFit="1" customWidth="1"/>
    <col min="14857" max="15104" width="9.140625" style="291"/>
    <col min="15105" max="15105" width="9.7109375" style="291" customWidth="1"/>
    <col min="15106" max="15106" width="37" style="291" customWidth="1"/>
    <col min="15107" max="15107" width="4.7109375" style="291" customWidth="1"/>
    <col min="15108" max="15108" width="9.7109375" style="291" customWidth="1"/>
    <col min="15109" max="15109" width="10.7109375" style="291" customWidth="1"/>
    <col min="15110" max="15110" width="20.5703125" style="291" customWidth="1"/>
    <col min="15111" max="15111" width="9.140625" style="291"/>
    <col min="15112" max="15112" width="12.7109375" style="291" bestFit="1" customWidth="1"/>
    <col min="15113" max="15360" width="9.140625" style="291"/>
    <col min="15361" max="15361" width="9.7109375" style="291" customWidth="1"/>
    <col min="15362" max="15362" width="37" style="291" customWidth="1"/>
    <col min="15363" max="15363" width="4.7109375" style="291" customWidth="1"/>
    <col min="15364" max="15364" width="9.7109375" style="291" customWidth="1"/>
    <col min="15365" max="15365" width="10.7109375" style="291" customWidth="1"/>
    <col min="15366" max="15366" width="20.5703125" style="291" customWidth="1"/>
    <col min="15367" max="15367" width="9.140625" style="291"/>
    <col min="15368" max="15368" width="12.7109375" style="291" bestFit="1" customWidth="1"/>
    <col min="15369" max="15616" width="9.140625" style="291"/>
    <col min="15617" max="15617" width="9.7109375" style="291" customWidth="1"/>
    <col min="15618" max="15618" width="37" style="291" customWidth="1"/>
    <col min="15619" max="15619" width="4.7109375" style="291" customWidth="1"/>
    <col min="15620" max="15620" width="9.7109375" style="291" customWidth="1"/>
    <col min="15621" max="15621" width="10.7109375" style="291" customWidth="1"/>
    <col min="15622" max="15622" width="20.5703125" style="291" customWidth="1"/>
    <col min="15623" max="15623" width="9.140625" style="291"/>
    <col min="15624" max="15624" width="12.7109375" style="291" bestFit="1" customWidth="1"/>
    <col min="15625" max="15872" width="9.140625" style="291"/>
    <col min="15873" max="15873" width="9.7109375" style="291" customWidth="1"/>
    <col min="15874" max="15874" width="37" style="291" customWidth="1"/>
    <col min="15875" max="15875" width="4.7109375" style="291" customWidth="1"/>
    <col min="15876" max="15876" width="9.7109375" style="291" customWidth="1"/>
    <col min="15877" max="15877" width="10.7109375" style="291" customWidth="1"/>
    <col min="15878" max="15878" width="20.5703125" style="291" customWidth="1"/>
    <col min="15879" max="15879" width="9.140625" style="291"/>
    <col min="15880" max="15880" width="12.7109375" style="291" bestFit="1" customWidth="1"/>
    <col min="15881" max="16128" width="9.140625" style="291"/>
    <col min="16129" max="16129" width="9.7109375" style="291" customWidth="1"/>
    <col min="16130" max="16130" width="37" style="291" customWidth="1"/>
    <col min="16131" max="16131" width="4.7109375" style="291" customWidth="1"/>
    <col min="16132" max="16132" width="9.7109375" style="291" customWidth="1"/>
    <col min="16133" max="16133" width="10.7109375" style="291" customWidth="1"/>
    <col min="16134" max="16134" width="20.5703125" style="291" customWidth="1"/>
    <col min="16135" max="16135" width="9.140625" style="291"/>
    <col min="16136" max="16136" width="12.7109375" style="291" bestFit="1" customWidth="1"/>
    <col min="16137" max="16384" width="9.140625" style="291"/>
  </cols>
  <sheetData>
    <row r="1" spans="1:7" s="277" customFormat="1" ht="12.75" customHeight="1" thickTop="1">
      <c r="A1" s="634"/>
      <c r="B1" s="636"/>
      <c r="C1" s="636"/>
      <c r="D1" s="636"/>
      <c r="E1" s="636"/>
      <c r="F1" s="637"/>
      <c r="G1" s="276"/>
    </row>
    <row r="2" spans="1:7" s="277" customFormat="1" ht="12.75" customHeight="1">
      <c r="A2" s="635"/>
      <c r="B2" s="638"/>
      <c r="C2" s="638"/>
      <c r="D2" s="638"/>
      <c r="E2" s="638"/>
      <c r="F2" s="639"/>
      <c r="G2" s="276"/>
    </row>
    <row r="3" spans="1:7" s="277" customFormat="1" ht="15.75" customHeight="1">
      <c r="A3" s="635"/>
      <c r="B3" s="638"/>
      <c r="C3" s="638"/>
      <c r="D3" s="638"/>
      <c r="E3" s="638"/>
      <c r="F3" s="639"/>
      <c r="G3" s="276"/>
    </row>
    <row r="4" spans="1:7" s="277" customFormat="1" ht="12.75" customHeight="1">
      <c r="A4" s="404"/>
      <c r="B4" s="278"/>
      <c r="C4" s="278"/>
      <c r="D4" s="278"/>
      <c r="E4" s="278"/>
      <c r="F4" s="451"/>
      <c r="G4" s="276"/>
    </row>
    <row r="5" spans="1:7" s="284" customFormat="1" ht="12.75" customHeight="1">
      <c r="A5" s="313"/>
      <c r="B5" s="279"/>
      <c r="C5" s="280"/>
      <c r="D5" s="281"/>
      <c r="E5" s="282"/>
      <c r="F5" s="311"/>
      <c r="G5" s="283"/>
    </row>
    <row r="6" spans="1:7" s="284" customFormat="1" ht="12.75" customHeight="1">
      <c r="A6" s="314"/>
      <c r="B6" s="279"/>
      <c r="C6" s="280"/>
      <c r="D6" s="285"/>
      <c r="E6" s="282"/>
      <c r="F6" s="311"/>
      <c r="G6" s="283"/>
    </row>
    <row r="7" spans="1:7" s="284" customFormat="1" ht="12.75" customHeight="1">
      <c r="A7" s="314"/>
      <c r="B7" s="279"/>
      <c r="C7" s="280"/>
      <c r="D7" s="285"/>
      <c r="E7" s="282"/>
      <c r="F7" s="311"/>
      <c r="G7" s="283"/>
    </row>
    <row r="8" spans="1:7" s="284" customFormat="1" ht="12.75" customHeight="1">
      <c r="A8" s="314"/>
      <c r="B8" s="279"/>
      <c r="C8" s="280"/>
      <c r="D8" s="286"/>
      <c r="E8" s="282"/>
      <c r="F8" s="311"/>
      <c r="G8" s="283"/>
    </row>
    <row r="9" spans="1:7" s="284" customFormat="1" ht="12.75" customHeight="1">
      <c r="A9" s="315"/>
      <c r="B9" s="281"/>
      <c r="C9" s="287"/>
      <c r="D9" s="288"/>
      <c r="E9" s="288"/>
      <c r="F9" s="312"/>
      <c r="G9" s="283"/>
    </row>
    <row r="10" spans="1:7" s="284" customFormat="1" ht="12.75" customHeight="1" thickBot="1">
      <c r="A10" s="316"/>
      <c r="B10" s="289"/>
      <c r="C10" s="287"/>
      <c r="D10" s="288"/>
      <c r="E10" s="288"/>
      <c r="F10" s="317"/>
      <c r="G10" s="283"/>
    </row>
    <row r="11" spans="1:7" s="284" customFormat="1" ht="21.75" customHeight="1" thickTop="1" thickBot="1">
      <c r="A11" s="640" t="s">
        <v>13</v>
      </c>
      <c r="B11" s="641"/>
      <c r="C11" s="641"/>
      <c r="D11" s="641"/>
      <c r="E11" s="641"/>
      <c r="F11" s="642"/>
      <c r="G11" s="283"/>
    </row>
    <row r="12" spans="1:7" s="284" customFormat="1" ht="16.5" customHeight="1" thickTop="1" thickBot="1">
      <c r="A12" s="375"/>
      <c r="B12" s="376"/>
      <c r="C12" s="376"/>
      <c r="D12" s="376"/>
      <c r="E12" s="376"/>
      <c r="F12" s="377"/>
      <c r="G12" s="283"/>
    </row>
    <row r="13" spans="1:7" ht="20.25" customHeight="1" thickTop="1" thickBot="1">
      <c r="A13" s="394" t="s">
        <v>487</v>
      </c>
      <c r="B13" s="643" t="s">
        <v>450</v>
      </c>
      <c r="C13" s="643"/>
      <c r="D13" s="643"/>
      <c r="E13" s="643"/>
      <c r="F13" s="342">
        <f>'01 АГ РАДОВИ'!F629</f>
        <v>0</v>
      </c>
      <c r="G13" s="290"/>
    </row>
    <row r="14" spans="1:7" ht="20.25" customHeight="1" thickTop="1" thickBot="1">
      <c r="A14" s="394" t="s">
        <v>491</v>
      </c>
      <c r="B14" s="644" t="s">
        <v>451</v>
      </c>
      <c r="C14" s="644"/>
      <c r="D14" s="644"/>
      <c r="E14" s="644"/>
      <c r="F14" s="342">
        <f>'02_ЕЛЕКТРОИНСТАЛАЦИЈЕ'!F81</f>
        <v>0</v>
      </c>
      <c r="G14" s="290"/>
    </row>
    <row r="15" spans="1:7" ht="33" customHeight="1" thickTop="1" thickBot="1">
      <c r="A15" s="394" t="s">
        <v>533</v>
      </c>
      <c r="B15" s="649" t="s">
        <v>610</v>
      </c>
      <c r="C15" s="650"/>
      <c r="D15" s="650"/>
      <c r="E15" s="651"/>
      <c r="F15" s="342">
        <f>'03_ДОПУНА ПРЕДМЕРА АГ РАДОВА'!F155</f>
        <v>0</v>
      </c>
      <c r="G15" s="290"/>
    </row>
    <row r="16" spans="1:7" s="284" customFormat="1" ht="16.5" customHeight="1" thickTop="1" thickBot="1">
      <c r="A16" s="367"/>
      <c r="B16" s="292"/>
      <c r="C16" s="292"/>
      <c r="D16" s="292"/>
      <c r="E16" s="292"/>
      <c r="F16" s="368"/>
      <c r="G16" s="283"/>
    </row>
    <row r="17" spans="1:7" s="284" customFormat="1" ht="18" customHeight="1" thickTop="1" thickBot="1">
      <c r="A17" s="339"/>
      <c r="B17" s="645" t="s">
        <v>518</v>
      </c>
      <c r="C17" s="646"/>
      <c r="D17" s="646"/>
      <c r="E17" s="647"/>
      <c r="F17" s="340">
        <f>SUM(F13:F15)</f>
        <v>0</v>
      </c>
      <c r="G17" s="283"/>
    </row>
    <row r="18" spans="1:7" s="284" customFormat="1" ht="18" customHeight="1" thickTop="1" thickBot="1">
      <c r="A18" s="339"/>
      <c r="B18" s="645" t="s">
        <v>520</v>
      </c>
      <c r="C18" s="646"/>
      <c r="D18" s="646"/>
      <c r="E18" s="647"/>
      <c r="F18" s="340">
        <f>0.2*F17</f>
        <v>0</v>
      </c>
      <c r="G18" s="283"/>
    </row>
    <row r="19" spans="1:7" s="284" customFormat="1" ht="18" customHeight="1" thickTop="1" thickBot="1">
      <c r="A19" s="339"/>
      <c r="B19" s="645" t="s">
        <v>519</v>
      </c>
      <c r="C19" s="646"/>
      <c r="D19" s="646"/>
      <c r="E19" s="647"/>
      <c r="F19" s="341">
        <f>SUM(F17:F18)</f>
        <v>0</v>
      </c>
      <c r="G19" s="283"/>
    </row>
    <row r="20" spans="1:7" s="284" customFormat="1" ht="28.5" customHeight="1" thickTop="1">
      <c r="A20" s="328"/>
      <c r="B20" s="335"/>
      <c r="C20" s="336"/>
      <c r="D20" s="337"/>
      <c r="E20" s="338"/>
      <c r="F20" s="369"/>
      <c r="G20" s="283"/>
    </row>
    <row r="21" spans="1:7" s="284" customFormat="1" ht="12.75" customHeight="1">
      <c r="A21" s="329"/>
      <c r="B21" s="343"/>
      <c r="C21" s="293"/>
      <c r="D21" s="287"/>
      <c r="E21" s="450"/>
      <c r="F21" s="370"/>
      <c r="G21" s="283"/>
    </row>
    <row r="22" spans="1:7" s="284" customFormat="1" ht="12.75" customHeight="1">
      <c r="A22" s="329"/>
      <c r="B22" s="294"/>
      <c r="C22" s="293"/>
      <c r="D22" s="287"/>
      <c r="E22" s="282"/>
      <c r="F22" s="370"/>
      <c r="G22" s="283"/>
    </row>
    <row r="23" spans="1:7" s="284" customFormat="1" ht="12.75" customHeight="1">
      <c r="A23" s="330"/>
      <c r="B23" s="294"/>
      <c r="C23" s="295"/>
      <c r="D23" s="296"/>
      <c r="E23" s="296"/>
      <c r="F23" s="371"/>
      <c r="G23" s="283"/>
    </row>
    <row r="24" spans="1:7" s="277" customFormat="1" ht="12.75" customHeight="1">
      <c r="A24" s="330"/>
      <c r="B24" s="294"/>
      <c r="C24" s="295"/>
      <c r="D24" s="648"/>
      <c r="E24" s="632"/>
      <c r="F24" s="633"/>
      <c r="G24" s="297"/>
    </row>
    <row r="25" spans="1:7" s="277" customFormat="1" ht="12.75" customHeight="1">
      <c r="A25" s="330"/>
      <c r="B25" s="294"/>
      <c r="C25" s="295"/>
      <c r="D25" s="296"/>
      <c r="E25" s="296"/>
      <c r="F25" s="372"/>
      <c r="G25" s="297"/>
    </row>
    <row r="26" spans="1:7" s="277" customFormat="1" ht="12.75" customHeight="1">
      <c r="A26" s="330"/>
      <c r="B26" s="294"/>
      <c r="C26" s="295"/>
      <c r="D26" s="296"/>
      <c r="E26" s="296"/>
      <c r="F26" s="372"/>
      <c r="G26" s="297"/>
    </row>
    <row r="27" spans="1:7" s="277" customFormat="1" ht="12.75" customHeight="1">
      <c r="A27" s="330"/>
      <c r="B27" s="294"/>
      <c r="C27" s="295"/>
      <c r="D27" s="296"/>
      <c r="E27" s="298"/>
      <c r="F27" s="371"/>
      <c r="G27" s="297"/>
    </row>
    <row r="28" spans="1:7" s="284" customFormat="1" ht="12.75" customHeight="1">
      <c r="A28" s="330"/>
      <c r="B28" s="294"/>
      <c r="C28" s="295"/>
      <c r="D28" s="345"/>
      <c r="E28" s="345"/>
      <c r="F28" s="371"/>
      <c r="G28" s="283"/>
    </row>
    <row r="29" spans="1:7" s="284" customFormat="1" ht="12.75" customHeight="1">
      <c r="A29" s="330"/>
      <c r="B29" s="294"/>
      <c r="C29" s="295"/>
      <c r="D29" s="296"/>
      <c r="E29" s="296"/>
      <c r="F29" s="372"/>
      <c r="G29" s="283"/>
    </row>
    <row r="30" spans="1:7" s="284" customFormat="1" ht="12.75" customHeight="1">
      <c r="A30" s="330"/>
      <c r="B30" s="294"/>
      <c r="C30" s="295"/>
      <c r="D30" s="632"/>
      <c r="E30" s="632"/>
      <c r="F30" s="633"/>
      <c r="G30" s="283"/>
    </row>
    <row r="31" spans="1:7" s="284" customFormat="1" ht="12.75" customHeight="1">
      <c r="A31" s="330"/>
      <c r="C31" s="295"/>
      <c r="D31" s="632"/>
      <c r="E31" s="632"/>
      <c r="F31" s="633"/>
      <c r="G31" s="283"/>
    </row>
    <row r="32" spans="1:7" s="284" customFormat="1" ht="12.75" customHeight="1">
      <c r="A32" s="330"/>
      <c r="B32" s="294"/>
      <c r="C32" s="295"/>
      <c r="D32" s="344"/>
      <c r="E32" s="344"/>
      <c r="F32" s="373"/>
      <c r="G32" s="283"/>
    </row>
    <row r="33" spans="1:7" s="284" customFormat="1" ht="12.75" customHeight="1">
      <c r="A33" s="330"/>
      <c r="B33" s="294"/>
      <c r="C33" s="295"/>
      <c r="D33" s="344"/>
      <c r="E33" s="344"/>
      <c r="F33" s="373"/>
      <c r="G33" s="283"/>
    </row>
    <row r="34" spans="1:7" s="284" customFormat="1" ht="12.75" customHeight="1">
      <c r="A34" s="330"/>
      <c r="B34" s="294"/>
      <c r="C34" s="295"/>
      <c r="D34" s="344"/>
      <c r="E34" s="344"/>
      <c r="F34" s="373"/>
      <c r="G34" s="283"/>
    </row>
    <row r="35" spans="1:7" ht="12.75" customHeight="1">
      <c r="A35" s="331"/>
      <c r="B35" s="299"/>
      <c r="C35" s="284"/>
      <c r="D35" s="321"/>
      <c r="E35" s="321"/>
      <c r="F35" s="374"/>
      <c r="G35" s="300"/>
    </row>
    <row r="36" spans="1:7" s="284" customFormat="1" ht="12.75" customHeight="1">
      <c r="A36" s="332"/>
      <c r="D36" s="288"/>
      <c r="E36" s="288"/>
      <c r="F36" s="312"/>
      <c r="G36" s="283"/>
    </row>
    <row r="37" spans="1:7" s="284" customFormat="1" ht="12.75" customHeight="1">
      <c r="A37" s="332"/>
      <c r="D37" s="320"/>
      <c r="E37" s="320"/>
      <c r="F37" s="324"/>
      <c r="G37" s="283"/>
    </row>
    <row r="38" spans="1:7" s="284" customFormat="1" ht="12.75" customHeight="1">
      <c r="A38" s="332"/>
      <c r="D38" s="296"/>
      <c r="E38" s="296"/>
      <c r="F38" s="323"/>
      <c r="G38" s="283"/>
    </row>
    <row r="39" spans="1:7" s="284" customFormat="1" ht="12.75" customHeight="1">
      <c r="A39" s="332"/>
      <c r="D39" s="296"/>
      <c r="E39" s="296"/>
      <c r="F39" s="323"/>
      <c r="G39" s="283"/>
    </row>
    <row r="40" spans="1:7" s="277" customFormat="1" ht="12.75" customHeight="1">
      <c r="A40" s="332"/>
      <c r="B40" s="284"/>
      <c r="C40" s="284"/>
      <c r="D40" s="296"/>
      <c r="E40" s="298"/>
      <c r="F40" s="322"/>
      <c r="G40" s="297"/>
    </row>
    <row r="41" spans="1:7" s="284" customFormat="1" ht="12.75" customHeight="1">
      <c r="A41" s="332"/>
      <c r="D41" s="296"/>
      <c r="E41" s="296"/>
      <c r="F41" s="323"/>
      <c r="G41" s="283"/>
    </row>
    <row r="42" spans="1:7" s="284" customFormat="1" ht="12.75" customHeight="1">
      <c r="A42" s="333"/>
      <c r="B42" s="291"/>
      <c r="C42" s="291"/>
      <c r="D42" s="325"/>
      <c r="E42" s="325"/>
      <c r="F42" s="326"/>
      <c r="G42" s="283"/>
    </row>
    <row r="43" spans="1:7" s="284" customFormat="1" ht="12.75" customHeight="1">
      <c r="A43" s="333"/>
      <c r="B43" s="291"/>
      <c r="C43" s="291"/>
      <c r="D43" s="325"/>
      <c r="E43" s="325"/>
      <c r="F43" s="326"/>
      <c r="G43" s="283"/>
    </row>
    <row r="44" spans="1:7" s="284" customFormat="1" ht="12.75" customHeight="1">
      <c r="A44" s="333"/>
      <c r="B44" s="291"/>
      <c r="C44" s="291"/>
      <c r="D44" s="325"/>
      <c r="E44" s="325"/>
      <c r="F44" s="326"/>
      <c r="G44" s="283"/>
    </row>
    <row r="45" spans="1:7" s="284" customFormat="1" ht="12.75" customHeight="1">
      <c r="A45" s="333"/>
      <c r="B45" s="291"/>
      <c r="C45" s="291"/>
      <c r="D45" s="325"/>
      <c r="E45" s="325"/>
      <c r="F45" s="326"/>
      <c r="G45" s="283"/>
    </row>
    <row r="46" spans="1:7" s="284" customFormat="1" ht="12.75" customHeight="1">
      <c r="A46" s="333"/>
      <c r="B46" s="291"/>
      <c r="C46" s="291"/>
      <c r="D46" s="325"/>
      <c r="E46" s="325"/>
      <c r="F46" s="326"/>
      <c r="G46" s="283"/>
    </row>
    <row r="47" spans="1:7" s="277" customFormat="1" ht="12.75" customHeight="1" thickBot="1">
      <c r="A47" s="334"/>
      <c r="B47" s="318"/>
      <c r="C47" s="318"/>
      <c r="D47" s="319"/>
      <c r="E47" s="319"/>
      <c r="F47" s="327"/>
      <c r="G47" s="297"/>
    </row>
    <row r="48" spans="1:7" s="277" customFormat="1" ht="12.75" customHeight="1" thickTop="1">
      <c r="A48" s="283"/>
      <c r="B48" s="284"/>
      <c r="C48" s="284"/>
      <c r="D48" s="301"/>
      <c r="E48" s="301"/>
      <c r="F48" s="301"/>
      <c r="G48" s="297"/>
    </row>
    <row r="49" spans="1:7" s="284" customFormat="1" ht="12.75" customHeight="1">
      <c r="A49" s="283"/>
      <c r="D49" s="301"/>
      <c r="E49" s="301"/>
      <c r="F49" s="301"/>
      <c r="G49" s="283"/>
    </row>
    <row r="50" spans="1:7" s="284" customFormat="1" ht="12.75" customHeight="1">
      <c r="A50" s="283"/>
      <c r="D50" s="301"/>
      <c r="E50" s="301"/>
      <c r="F50" s="301"/>
      <c r="G50" s="283"/>
    </row>
    <row r="51" spans="1:7" s="284" customFormat="1" ht="12.75" customHeight="1">
      <c r="A51" s="283"/>
      <c r="D51" s="301"/>
      <c r="E51" s="301"/>
      <c r="F51" s="301"/>
      <c r="G51" s="283"/>
    </row>
    <row r="52" spans="1:7" s="284" customFormat="1" ht="12.75" customHeight="1">
      <c r="A52" s="283"/>
      <c r="D52" s="301"/>
      <c r="E52" s="301"/>
      <c r="F52" s="301"/>
      <c r="G52" s="283"/>
    </row>
    <row r="53" spans="1:7" s="284" customFormat="1" ht="12.75" customHeight="1">
      <c r="A53" s="283"/>
      <c r="D53" s="301"/>
      <c r="E53" s="301"/>
      <c r="F53" s="301"/>
      <c r="G53" s="283"/>
    </row>
    <row r="54" spans="1:7" s="284" customFormat="1" ht="12.75" customHeight="1">
      <c r="A54" s="283"/>
      <c r="D54" s="301"/>
      <c r="E54" s="301"/>
      <c r="F54" s="301"/>
      <c r="G54" s="283"/>
    </row>
    <row r="55" spans="1:7" s="284" customFormat="1" ht="12.75" customHeight="1">
      <c r="A55" s="283"/>
      <c r="D55" s="301"/>
      <c r="E55" s="301"/>
      <c r="F55" s="301"/>
      <c r="G55" s="283"/>
    </row>
    <row r="56" spans="1:7" s="284" customFormat="1" ht="12.75" customHeight="1">
      <c r="A56" s="283"/>
      <c r="D56" s="301"/>
      <c r="E56" s="301"/>
      <c r="F56" s="301"/>
      <c r="G56" s="283"/>
    </row>
    <row r="57" spans="1:7" s="284" customFormat="1" ht="12.75" customHeight="1">
      <c r="A57" s="283"/>
      <c r="D57" s="301"/>
      <c r="E57" s="301"/>
      <c r="F57" s="301"/>
      <c r="G57" s="283"/>
    </row>
    <row r="58" spans="1:7" s="284" customFormat="1" ht="12.75" customHeight="1">
      <c r="A58" s="283"/>
      <c r="D58" s="301"/>
      <c r="E58" s="301"/>
      <c r="F58" s="301"/>
      <c r="G58" s="283"/>
    </row>
    <row r="59" spans="1:7" s="284" customFormat="1" ht="12.75" customHeight="1">
      <c r="A59" s="283"/>
      <c r="D59" s="301"/>
      <c r="E59" s="301"/>
      <c r="F59" s="301"/>
      <c r="G59" s="283"/>
    </row>
    <row r="60" spans="1:7" s="284" customFormat="1" ht="12.75" customHeight="1">
      <c r="A60" s="283"/>
      <c r="D60" s="301"/>
      <c r="E60" s="301"/>
      <c r="F60" s="301"/>
      <c r="G60" s="283"/>
    </row>
    <row r="61" spans="1:7" s="284" customFormat="1" ht="12.75" customHeight="1">
      <c r="A61" s="283"/>
      <c r="D61" s="301"/>
      <c r="E61" s="301"/>
      <c r="F61" s="301"/>
      <c r="G61" s="283"/>
    </row>
    <row r="62" spans="1:7" s="284" customFormat="1" ht="12.75" customHeight="1">
      <c r="A62" s="283"/>
      <c r="D62" s="301"/>
      <c r="E62" s="301"/>
      <c r="F62" s="301"/>
      <c r="G62" s="283"/>
    </row>
    <row r="63" spans="1:7" s="284" customFormat="1" ht="12.75" customHeight="1">
      <c r="A63" s="283"/>
      <c r="D63" s="301"/>
      <c r="E63" s="301"/>
      <c r="F63" s="301"/>
      <c r="G63" s="283"/>
    </row>
    <row r="64" spans="1:7" s="284" customFormat="1" ht="12.75" customHeight="1">
      <c r="A64" s="283"/>
      <c r="D64" s="301"/>
      <c r="E64" s="301"/>
      <c r="F64" s="301"/>
      <c r="G64" s="283"/>
    </row>
    <row r="65" spans="1:7" s="284" customFormat="1" ht="12.75" customHeight="1">
      <c r="A65" s="283"/>
      <c r="D65" s="301"/>
      <c r="E65" s="301"/>
      <c r="F65" s="301"/>
      <c r="G65" s="283"/>
    </row>
    <row r="66" spans="1:7" s="284" customFormat="1" ht="12.75" customHeight="1">
      <c r="A66" s="283"/>
      <c r="D66" s="301"/>
      <c r="E66" s="301"/>
      <c r="F66" s="301"/>
      <c r="G66" s="283"/>
    </row>
    <row r="67" spans="1:7" s="284" customFormat="1" ht="12.75" customHeight="1">
      <c r="A67" s="283"/>
      <c r="D67" s="301"/>
      <c r="E67" s="301"/>
      <c r="F67" s="301"/>
      <c r="G67" s="283"/>
    </row>
    <row r="68" spans="1:7" s="284" customFormat="1" ht="12.75" customHeight="1">
      <c r="A68" s="283"/>
      <c r="D68" s="301"/>
      <c r="E68" s="301"/>
      <c r="F68" s="301"/>
      <c r="G68" s="283"/>
    </row>
    <row r="69" spans="1:7" s="284" customFormat="1" ht="12.75" customHeight="1">
      <c r="A69" s="283"/>
      <c r="D69" s="301"/>
      <c r="E69" s="301"/>
      <c r="F69" s="301"/>
      <c r="G69" s="283"/>
    </row>
    <row r="70" spans="1:7" s="284" customFormat="1" ht="12.75" customHeight="1">
      <c r="A70" s="283"/>
      <c r="D70" s="301"/>
      <c r="E70" s="301"/>
      <c r="F70" s="301"/>
      <c r="G70" s="283"/>
    </row>
    <row r="71" spans="1:7" s="284" customFormat="1" ht="12.75" customHeight="1">
      <c r="A71" s="283"/>
      <c r="D71" s="301"/>
      <c r="E71" s="301"/>
      <c r="F71" s="301"/>
      <c r="G71" s="283"/>
    </row>
    <row r="72" spans="1:7" s="284" customFormat="1" ht="12.75" customHeight="1">
      <c r="A72" s="283"/>
      <c r="D72" s="301"/>
      <c r="E72" s="301"/>
      <c r="F72" s="301"/>
      <c r="G72" s="283"/>
    </row>
    <row r="73" spans="1:7" s="284" customFormat="1" ht="12.75" customHeight="1">
      <c r="A73" s="283"/>
      <c r="D73" s="301"/>
      <c r="E73" s="301"/>
      <c r="F73" s="301"/>
      <c r="G73" s="283"/>
    </row>
    <row r="74" spans="1:7" s="284" customFormat="1" ht="12.75" customHeight="1">
      <c r="A74" s="283"/>
      <c r="D74" s="301"/>
      <c r="E74" s="301"/>
      <c r="F74" s="301"/>
      <c r="G74" s="283"/>
    </row>
    <row r="75" spans="1:7" s="284" customFormat="1" ht="12.75" customHeight="1">
      <c r="A75" s="283"/>
      <c r="D75" s="301"/>
      <c r="E75" s="301"/>
      <c r="F75" s="301"/>
      <c r="G75" s="283"/>
    </row>
    <row r="76" spans="1:7" s="284" customFormat="1" ht="12.75" customHeight="1">
      <c r="A76" s="283"/>
      <c r="D76" s="301"/>
      <c r="E76" s="301"/>
      <c r="F76" s="301"/>
      <c r="G76" s="283"/>
    </row>
    <row r="77" spans="1:7" s="284" customFormat="1" ht="12.75" customHeight="1">
      <c r="A77" s="283"/>
      <c r="D77" s="301"/>
      <c r="E77" s="301"/>
      <c r="F77" s="301"/>
      <c r="G77" s="283"/>
    </row>
    <row r="78" spans="1:7" s="284" customFormat="1" ht="12.75" customHeight="1">
      <c r="A78" s="283"/>
      <c r="D78" s="301"/>
      <c r="E78" s="301"/>
      <c r="F78" s="301"/>
      <c r="G78" s="283"/>
    </row>
    <row r="79" spans="1:7" s="284" customFormat="1" ht="12.75" customHeight="1">
      <c r="A79" s="283"/>
      <c r="D79" s="301"/>
      <c r="E79" s="301"/>
      <c r="F79" s="301"/>
      <c r="G79" s="283"/>
    </row>
    <row r="80" spans="1:7" s="284" customFormat="1" ht="12.75" customHeight="1">
      <c r="A80" s="283"/>
      <c r="D80" s="301"/>
      <c r="E80" s="301"/>
      <c r="F80" s="301"/>
      <c r="G80" s="283"/>
    </row>
    <row r="81" spans="1:7" s="284" customFormat="1" ht="12.75" customHeight="1">
      <c r="A81" s="283"/>
      <c r="D81" s="301"/>
      <c r="E81" s="301"/>
      <c r="F81" s="301"/>
      <c r="G81" s="283"/>
    </row>
    <row r="82" spans="1:7" s="284" customFormat="1" ht="12.75" customHeight="1">
      <c r="A82" s="283"/>
      <c r="D82" s="301"/>
      <c r="E82" s="301"/>
      <c r="F82" s="301"/>
      <c r="G82" s="283"/>
    </row>
    <row r="83" spans="1:7" s="284" customFormat="1" ht="12.75" customHeight="1">
      <c r="A83" s="283"/>
      <c r="D83" s="301"/>
      <c r="E83" s="301"/>
      <c r="F83" s="301"/>
      <c r="G83" s="283"/>
    </row>
    <row r="84" spans="1:7" s="284" customFormat="1" ht="12.75" customHeight="1">
      <c r="A84" s="283"/>
      <c r="D84" s="301"/>
      <c r="E84" s="301"/>
      <c r="F84" s="301"/>
      <c r="G84" s="283"/>
    </row>
    <row r="85" spans="1:7" s="284" customFormat="1" ht="12.75" customHeight="1">
      <c r="A85" s="283"/>
      <c r="D85" s="301"/>
      <c r="E85" s="301"/>
      <c r="F85" s="301"/>
      <c r="G85" s="283"/>
    </row>
    <row r="86" spans="1:7" s="284" customFormat="1" ht="12.75" customHeight="1">
      <c r="A86" s="283"/>
      <c r="D86" s="301"/>
      <c r="E86" s="301"/>
      <c r="F86" s="301"/>
      <c r="G86" s="283"/>
    </row>
    <row r="87" spans="1:7" s="284" customFormat="1" ht="12.75" customHeight="1">
      <c r="A87" s="283"/>
      <c r="D87" s="301"/>
      <c r="E87" s="301"/>
      <c r="F87" s="301"/>
      <c r="G87" s="283"/>
    </row>
    <row r="88" spans="1:7" s="284" customFormat="1" ht="12.75" customHeight="1">
      <c r="A88" s="283"/>
      <c r="D88" s="301"/>
      <c r="E88" s="301"/>
      <c r="F88" s="301"/>
      <c r="G88" s="283"/>
    </row>
    <row r="89" spans="1:7" s="284" customFormat="1" ht="12.75" customHeight="1">
      <c r="A89" s="283"/>
      <c r="D89" s="301"/>
      <c r="E89" s="301"/>
      <c r="F89" s="301"/>
      <c r="G89" s="283"/>
    </row>
    <row r="90" spans="1:7" s="284" customFormat="1" ht="12.75" customHeight="1">
      <c r="A90" s="283"/>
      <c r="D90" s="301"/>
      <c r="E90" s="301"/>
      <c r="F90" s="301"/>
      <c r="G90" s="283"/>
    </row>
    <row r="91" spans="1:7" s="284" customFormat="1" ht="12.75" customHeight="1">
      <c r="A91" s="283"/>
      <c r="D91" s="301"/>
      <c r="E91" s="301"/>
      <c r="F91" s="301"/>
      <c r="G91" s="283"/>
    </row>
    <row r="92" spans="1:7" s="284" customFormat="1" ht="12.75" customHeight="1">
      <c r="A92" s="283"/>
      <c r="D92" s="301"/>
      <c r="E92" s="301"/>
      <c r="F92" s="301"/>
      <c r="G92" s="283"/>
    </row>
    <row r="93" spans="1:7" s="284" customFormat="1" ht="12.75" customHeight="1">
      <c r="A93" s="283"/>
      <c r="D93" s="301"/>
      <c r="E93" s="301"/>
      <c r="F93" s="301"/>
      <c r="G93" s="283"/>
    </row>
    <row r="94" spans="1:7" s="284" customFormat="1" ht="12.75" customHeight="1">
      <c r="A94" s="283"/>
      <c r="D94" s="301"/>
      <c r="E94" s="301"/>
      <c r="F94" s="301"/>
      <c r="G94" s="283"/>
    </row>
    <row r="95" spans="1:7" s="284" customFormat="1" ht="12.75" customHeight="1">
      <c r="A95" s="283"/>
      <c r="D95" s="301"/>
      <c r="E95" s="301"/>
      <c r="F95" s="301"/>
      <c r="G95" s="283"/>
    </row>
    <row r="96" spans="1:7" s="284" customFormat="1" ht="12.75" customHeight="1">
      <c r="A96" s="283"/>
      <c r="D96" s="301"/>
      <c r="E96" s="301"/>
      <c r="F96" s="301"/>
      <c r="G96" s="283"/>
    </row>
    <row r="97" spans="1:7" s="284" customFormat="1" ht="12.75" customHeight="1">
      <c r="A97" s="283"/>
      <c r="D97" s="301"/>
      <c r="E97" s="301"/>
      <c r="F97" s="301"/>
      <c r="G97" s="283"/>
    </row>
    <row r="98" spans="1:7" s="284" customFormat="1" ht="12.75" customHeight="1">
      <c r="A98" s="283"/>
      <c r="D98" s="301"/>
      <c r="E98" s="301"/>
      <c r="F98" s="301"/>
      <c r="G98" s="283"/>
    </row>
    <row r="99" spans="1:7" s="284" customFormat="1" ht="12.75" customHeight="1">
      <c r="A99" s="283"/>
      <c r="D99" s="301"/>
      <c r="E99" s="301"/>
      <c r="F99" s="301"/>
      <c r="G99" s="283"/>
    </row>
    <row r="100" spans="1:7" s="284" customFormat="1" ht="12.75" customHeight="1">
      <c r="A100" s="283"/>
      <c r="D100" s="301"/>
      <c r="E100" s="301"/>
      <c r="F100" s="301"/>
      <c r="G100" s="283"/>
    </row>
    <row r="101" spans="1:7" s="284" customFormat="1" ht="12.75" customHeight="1">
      <c r="A101" s="283"/>
      <c r="D101" s="301"/>
      <c r="E101" s="301"/>
      <c r="F101" s="301"/>
      <c r="G101" s="283"/>
    </row>
    <row r="102" spans="1:7" s="284" customFormat="1" ht="12.75" customHeight="1">
      <c r="A102" s="283"/>
      <c r="D102" s="301"/>
      <c r="E102" s="301"/>
      <c r="F102" s="301"/>
      <c r="G102" s="283"/>
    </row>
    <row r="103" spans="1:7" s="284" customFormat="1" ht="12.75" customHeight="1">
      <c r="A103" s="283"/>
      <c r="D103" s="301"/>
      <c r="E103" s="301"/>
      <c r="F103" s="301"/>
      <c r="G103" s="283"/>
    </row>
    <row r="104" spans="1:7" s="284" customFormat="1" ht="12.75" customHeight="1">
      <c r="A104" s="283"/>
      <c r="D104" s="301"/>
      <c r="E104" s="301"/>
      <c r="F104" s="301"/>
      <c r="G104" s="283"/>
    </row>
    <row r="105" spans="1:7" s="284" customFormat="1" ht="12.75" customHeight="1">
      <c r="A105" s="283"/>
      <c r="D105" s="301"/>
      <c r="E105" s="301"/>
      <c r="F105" s="301"/>
      <c r="G105" s="283"/>
    </row>
    <row r="106" spans="1:7" s="284" customFormat="1" ht="12.75" customHeight="1">
      <c r="A106" s="283"/>
      <c r="D106" s="301"/>
      <c r="E106" s="301"/>
      <c r="F106" s="301"/>
      <c r="G106" s="283"/>
    </row>
    <row r="107" spans="1:7" s="284" customFormat="1" ht="12.75" customHeight="1">
      <c r="A107" s="283"/>
      <c r="D107" s="301"/>
      <c r="E107" s="301"/>
      <c r="F107" s="301"/>
      <c r="G107" s="283"/>
    </row>
    <row r="108" spans="1:7" s="284" customFormat="1" ht="12.75" customHeight="1">
      <c r="A108" s="291"/>
      <c r="B108" s="291"/>
      <c r="C108" s="291"/>
      <c r="D108" s="302"/>
      <c r="E108" s="302"/>
      <c r="F108" s="302"/>
      <c r="G108" s="283"/>
    </row>
    <row r="109" spans="1:7" s="284" customFormat="1" ht="12.75" customHeight="1">
      <c r="A109" s="291"/>
      <c r="B109" s="291"/>
      <c r="C109" s="291"/>
      <c r="D109" s="302"/>
      <c r="E109" s="302"/>
      <c r="F109" s="302"/>
      <c r="G109" s="283"/>
    </row>
    <row r="110" spans="1:7" s="284" customFormat="1" ht="12.75" customHeight="1">
      <c r="A110" s="291"/>
      <c r="B110" s="291"/>
      <c r="C110" s="291"/>
      <c r="D110" s="302"/>
      <c r="E110" s="302"/>
      <c r="F110" s="302"/>
      <c r="G110" s="283"/>
    </row>
    <row r="111" spans="1:7" s="284" customFormat="1" ht="12.75" customHeight="1">
      <c r="A111" s="291"/>
      <c r="B111" s="291"/>
      <c r="C111" s="291"/>
      <c r="D111" s="302"/>
      <c r="E111" s="302"/>
      <c r="F111" s="302"/>
      <c r="G111" s="283"/>
    </row>
    <row r="112" spans="1:7" s="284" customFormat="1" ht="12.75" customHeight="1">
      <c r="A112" s="291"/>
      <c r="B112" s="291"/>
      <c r="C112" s="291"/>
      <c r="D112" s="302"/>
      <c r="E112" s="302"/>
      <c r="F112" s="302"/>
      <c r="G112" s="283"/>
    </row>
    <row r="113" spans="1:7" s="284" customFormat="1" ht="12.75" customHeight="1">
      <c r="A113" s="283"/>
      <c r="D113" s="301"/>
      <c r="E113" s="301"/>
      <c r="F113" s="301"/>
      <c r="G113" s="283"/>
    </row>
    <row r="114" spans="1:7" s="284" customFormat="1" ht="12.75" customHeight="1">
      <c r="A114" s="283"/>
      <c r="D114" s="301"/>
      <c r="E114" s="301"/>
      <c r="F114" s="301"/>
      <c r="G114" s="283"/>
    </row>
    <row r="115" spans="1:7" s="277" customFormat="1" ht="12.75" customHeight="1">
      <c r="A115" s="283"/>
      <c r="B115" s="284"/>
      <c r="C115" s="284"/>
      <c r="D115" s="301"/>
      <c r="E115" s="301"/>
      <c r="F115" s="301"/>
      <c r="G115" s="297"/>
    </row>
    <row r="116" spans="1:7" s="277" customFormat="1" ht="12.75" customHeight="1">
      <c r="A116" s="283"/>
      <c r="B116" s="284"/>
      <c r="C116" s="284"/>
      <c r="D116" s="301"/>
      <c r="E116" s="301"/>
      <c r="F116" s="301"/>
      <c r="G116" s="297"/>
    </row>
    <row r="117" spans="1:7" s="284" customFormat="1" ht="12.75" customHeight="1">
      <c r="A117" s="283"/>
      <c r="D117" s="301"/>
      <c r="E117" s="301"/>
      <c r="F117" s="301"/>
      <c r="G117" s="283"/>
    </row>
    <row r="118" spans="1:7" s="284" customFormat="1" ht="12.75" customHeight="1">
      <c r="A118" s="283"/>
      <c r="D118" s="301"/>
      <c r="E118" s="301"/>
      <c r="F118" s="301"/>
      <c r="G118" s="283"/>
    </row>
    <row r="119" spans="1:7" s="284" customFormat="1" ht="12.75" customHeight="1">
      <c r="A119" s="283"/>
      <c r="D119" s="301"/>
      <c r="E119" s="301"/>
      <c r="F119" s="301"/>
      <c r="G119" s="283"/>
    </row>
    <row r="120" spans="1:7" s="284" customFormat="1" ht="12.75" customHeight="1">
      <c r="A120" s="283"/>
      <c r="D120" s="301"/>
      <c r="E120" s="301"/>
      <c r="F120" s="301"/>
      <c r="G120" s="283"/>
    </row>
    <row r="121" spans="1:7" s="284" customFormat="1" ht="12.75" customHeight="1">
      <c r="A121" s="283"/>
      <c r="D121" s="301"/>
      <c r="E121" s="301"/>
      <c r="F121" s="301"/>
      <c r="G121" s="283"/>
    </row>
    <row r="122" spans="1:7" s="284" customFormat="1" ht="12.75" customHeight="1">
      <c r="A122" s="283"/>
      <c r="D122" s="301"/>
      <c r="E122" s="301"/>
      <c r="F122" s="301"/>
      <c r="G122" s="283"/>
    </row>
    <row r="123" spans="1:7" s="284" customFormat="1" ht="12.75" customHeight="1">
      <c r="A123" s="283"/>
      <c r="D123" s="301"/>
      <c r="E123" s="301"/>
      <c r="F123" s="301"/>
      <c r="G123" s="283"/>
    </row>
    <row r="124" spans="1:7" s="284" customFormat="1" ht="12.75" customHeight="1">
      <c r="A124" s="283"/>
      <c r="D124" s="301"/>
      <c r="E124" s="301"/>
      <c r="F124" s="301"/>
      <c r="G124" s="283"/>
    </row>
    <row r="125" spans="1:7" s="284" customFormat="1" ht="12.75" customHeight="1">
      <c r="A125" s="283"/>
      <c r="D125" s="301"/>
      <c r="E125" s="301"/>
      <c r="F125" s="301"/>
      <c r="G125" s="283"/>
    </row>
    <row r="126" spans="1:7" s="284" customFormat="1" ht="12.75" customHeight="1">
      <c r="A126" s="283"/>
      <c r="D126" s="301"/>
      <c r="E126" s="301"/>
      <c r="F126" s="301"/>
      <c r="G126" s="283"/>
    </row>
    <row r="127" spans="1:7" s="277" customFormat="1" ht="12.75" customHeight="1">
      <c r="A127" s="283"/>
      <c r="B127" s="284"/>
      <c r="C127" s="284"/>
      <c r="D127" s="301"/>
      <c r="E127" s="301"/>
      <c r="F127" s="301"/>
      <c r="G127" s="297"/>
    </row>
    <row r="128" spans="1:7" s="277" customFormat="1" ht="12.75" customHeight="1">
      <c r="A128" s="283"/>
      <c r="B128" s="284"/>
      <c r="C128" s="284"/>
      <c r="D128" s="301"/>
      <c r="E128" s="301"/>
      <c r="F128" s="301"/>
      <c r="G128" s="297"/>
    </row>
    <row r="129" spans="1:7" s="284" customFormat="1" ht="12.75" customHeight="1">
      <c r="A129" s="283"/>
      <c r="D129" s="301"/>
      <c r="E129" s="301"/>
      <c r="F129" s="301"/>
      <c r="G129" s="283"/>
    </row>
    <row r="130" spans="1:7" s="284" customFormat="1" ht="12.75" customHeight="1">
      <c r="A130" s="283"/>
      <c r="D130" s="301"/>
      <c r="E130" s="301"/>
      <c r="F130" s="301"/>
      <c r="G130" s="283"/>
    </row>
    <row r="131" spans="1:7" s="284" customFormat="1" ht="12.75" customHeight="1">
      <c r="A131" s="297"/>
      <c r="B131" s="277"/>
      <c r="C131" s="277"/>
      <c r="D131" s="303"/>
      <c r="E131" s="303"/>
      <c r="F131" s="303"/>
      <c r="G131" s="283"/>
    </row>
    <row r="132" spans="1:7" s="284" customFormat="1" ht="12.75" customHeight="1">
      <c r="A132" s="297"/>
      <c r="B132" s="277"/>
      <c r="C132" s="277"/>
      <c r="D132" s="303"/>
      <c r="E132" s="303"/>
      <c r="F132" s="303"/>
      <c r="G132" s="283"/>
    </row>
    <row r="133" spans="1:7" s="284" customFormat="1" ht="12.75" customHeight="1">
      <c r="A133" s="297"/>
      <c r="B133" s="277"/>
      <c r="C133" s="277"/>
      <c r="D133" s="303"/>
      <c r="E133" s="303"/>
      <c r="F133" s="303"/>
      <c r="G133" s="283"/>
    </row>
    <row r="134" spans="1:7" s="284" customFormat="1" ht="12.75" customHeight="1">
      <c r="A134" s="297"/>
      <c r="B134" s="277"/>
      <c r="C134" s="277"/>
      <c r="D134" s="303"/>
      <c r="E134" s="303"/>
      <c r="F134" s="303"/>
      <c r="G134" s="283"/>
    </row>
    <row r="135" spans="1:7" s="284" customFormat="1" ht="12.75" customHeight="1">
      <c r="A135" s="297"/>
      <c r="B135" s="277"/>
      <c r="C135" s="277"/>
      <c r="D135" s="303"/>
      <c r="E135" s="303"/>
      <c r="F135" s="303"/>
      <c r="G135" s="283"/>
    </row>
    <row r="136" spans="1:7" s="284" customFormat="1" ht="12.75" customHeight="1">
      <c r="A136" s="297"/>
      <c r="B136" s="277"/>
      <c r="C136" s="277"/>
      <c r="D136" s="303"/>
      <c r="E136" s="303"/>
      <c r="F136" s="303"/>
      <c r="G136" s="283"/>
    </row>
    <row r="137" spans="1:7" s="284" customFormat="1" ht="12.75" customHeight="1">
      <c r="A137" s="297"/>
      <c r="B137" s="277"/>
      <c r="C137" s="277"/>
      <c r="D137" s="303"/>
      <c r="E137" s="303"/>
      <c r="F137" s="303"/>
      <c r="G137" s="283"/>
    </row>
    <row r="138" spans="1:7" s="284" customFormat="1" ht="12.75" customHeight="1">
      <c r="A138" s="297"/>
      <c r="B138" s="277"/>
      <c r="C138" s="277"/>
      <c r="D138" s="303"/>
      <c r="E138" s="303"/>
      <c r="F138" s="303"/>
      <c r="G138" s="283"/>
    </row>
    <row r="139" spans="1:7" s="284" customFormat="1" ht="12.75" customHeight="1">
      <c r="A139" s="297"/>
      <c r="B139" s="277"/>
      <c r="C139" s="277"/>
      <c r="D139" s="303"/>
      <c r="E139" s="303"/>
      <c r="F139" s="303"/>
      <c r="G139" s="283"/>
    </row>
    <row r="140" spans="1:7" s="284" customFormat="1" ht="12.75" customHeight="1">
      <c r="A140" s="297"/>
      <c r="B140" s="277"/>
      <c r="C140" s="277"/>
      <c r="D140" s="303"/>
      <c r="E140" s="303"/>
      <c r="F140" s="303"/>
      <c r="G140" s="283"/>
    </row>
    <row r="141" spans="1:7" s="284" customFormat="1" ht="12.75" customHeight="1">
      <c r="A141" s="297"/>
      <c r="B141" s="277"/>
      <c r="C141" s="277"/>
      <c r="D141" s="303"/>
      <c r="E141" s="303"/>
      <c r="F141" s="303"/>
      <c r="G141" s="283"/>
    </row>
    <row r="142" spans="1:7" s="284" customFormat="1" ht="12.75" customHeight="1">
      <c r="A142" s="297"/>
      <c r="B142" s="277"/>
      <c r="C142" s="277"/>
      <c r="D142" s="303"/>
      <c r="E142" s="303"/>
      <c r="F142" s="303"/>
      <c r="G142" s="283"/>
    </row>
    <row r="143" spans="1:7" s="284" customFormat="1" ht="12.75" customHeight="1">
      <c r="A143" s="297"/>
      <c r="B143" s="277"/>
      <c r="C143" s="277"/>
      <c r="D143" s="303"/>
      <c r="E143" s="303"/>
      <c r="F143" s="303"/>
      <c r="G143" s="283"/>
    </row>
    <row r="144" spans="1:7" s="284" customFormat="1" ht="12.75" customHeight="1">
      <c r="A144" s="297"/>
      <c r="B144" s="277"/>
      <c r="C144" s="277"/>
      <c r="D144" s="303"/>
      <c r="E144" s="303"/>
      <c r="F144" s="303"/>
      <c r="G144" s="283"/>
    </row>
    <row r="145" spans="1:7" s="284" customFormat="1" ht="12.75" customHeight="1">
      <c r="A145" s="297"/>
      <c r="B145" s="277"/>
      <c r="C145" s="277"/>
      <c r="D145" s="303"/>
      <c r="E145" s="303"/>
      <c r="F145" s="303"/>
      <c r="G145" s="283"/>
    </row>
    <row r="146" spans="1:7" s="277" customFormat="1" ht="12.75" customHeight="1">
      <c r="A146" s="297"/>
      <c r="D146" s="303"/>
      <c r="E146" s="303"/>
      <c r="F146" s="303"/>
      <c r="G146" s="297"/>
    </row>
    <row r="147" spans="1:7" s="277" customFormat="1" ht="12.75" customHeight="1">
      <c r="A147" s="297"/>
      <c r="D147" s="303"/>
      <c r="E147" s="303"/>
      <c r="F147" s="303"/>
      <c r="G147" s="297"/>
    </row>
    <row r="148" spans="1:7" s="284" customFormat="1" ht="12.75" customHeight="1">
      <c r="A148" s="297"/>
      <c r="B148" s="277"/>
      <c r="C148" s="277"/>
      <c r="D148" s="303"/>
      <c r="E148" s="303"/>
      <c r="F148" s="303"/>
      <c r="G148" s="283"/>
    </row>
    <row r="149" spans="1:7" s="284" customFormat="1" ht="12.75" customHeight="1">
      <c r="A149" s="297"/>
      <c r="B149" s="277"/>
      <c r="C149" s="277"/>
      <c r="D149" s="303"/>
      <c r="E149" s="303"/>
      <c r="F149" s="303"/>
      <c r="G149" s="283"/>
    </row>
    <row r="150" spans="1:7" s="284" customFormat="1" ht="12.75" customHeight="1">
      <c r="A150" s="297"/>
      <c r="B150" s="277"/>
      <c r="C150" s="277"/>
      <c r="D150" s="303"/>
      <c r="E150" s="303"/>
      <c r="F150" s="303"/>
      <c r="G150" s="283"/>
    </row>
    <row r="151" spans="1:7" s="284" customFormat="1" ht="12.75" customHeight="1">
      <c r="A151" s="297"/>
      <c r="B151" s="277"/>
      <c r="C151" s="277"/>
      <c r="D151" s="303"/>
      <c r="E151" s="303"/>
      <c r="F151" s="303"/>
      <c r="G151" s="283"/>
    </row>
    <row r="152" spans="1:7" s="284" customFormat="1" ht="12.75" customHeight="1">
      <c r="A152" s="297"/>
      <c r="B152" s="277"/>
      <c r="C152" s="277"/>
      <c r="D152" s="303"/>
      <c r="E152" s="303"/>
      <c r="F152" s="303"/>
      <c r="G152" s="283"/>
    </row>
    <row r="153" spans="1:7" s="284" customFormat="1" ht="12.75" customHeight="1">
      <c r="A153" s="283"/>
      <c r="D153" s="301"/>
      <c r="E153" s="301"/>
      <c r="F153" s="301"/>
      <c r="G153" s="283"/>
    </row>
    <row r="154" spans="1:7" s="284" customFormat="1" ht="12.75" customHeight="1">
      <c r="A154" s="283"/>
      <c r="D154" s="301"/>
      <c r="E154" s="301"/>
      <c r="F154" s="301"/>
      <c r="G154" s="283"/>
    </row>
    <row r="155" spans="1:7" s="277" customFormat="1" ht="12.75" customHeight="1">
      <c r="A155" s="283"/>
      <c r="B155" s="284"/>
      <c r="C155" s="284"/>
      <c r="D155" s="301"/>
      <c r="E155" s="301"/>
      <c r="F155" s="301"/>
      <c r="G155" s="297"/>
    </row>
    <row r="156" spans="1:7" s="277" customFormat="1" ht="12.75" customHeight="1">
      <c r="A156" s="283"/>
      <c r="B156" s="284"/>
      <c r="C156" s="284"/>
      <c r="D156" s="301"/>
      <c r="E156" s="301"/>
      <c r="F156" s="301"/>
      <c r="G156" s="297"/>
    </row>
    <row r="157" spans="1:7" s="284" customFormat="1" ht="12.75" customHeight="1">
      <c r="A157" s="283"/>
      <c r="D157" s="301"/>
      <c r="E157" s="301"/>
      <c r="F157" s="301"/>
      <c r="G157" s="283"/>
    </row>
    <row r="158" spans="1:7" s="284" customFormat="1" ht="12.75" customHeight="1">
      <c r="A158" s="283"/>
      <c r="D158" s="301"/>
      <c r="E158" s="301"/>
      <c r="F158" s="301"/>
      <c r="G158" s="283"/>
    </row>
    <row r="159" spans="1:7" s="284" customFormat="1" ht="14.25" customHeight="1">
      <c r="A159" s="283"/>
      <c r="D159" s="301"/>
      <c r="E159" s="301"/>
      <c r="F159" s="301"/>
      <c r="G159" s="283"/>
    </row>
    <row r="160" spans="1:7" s="284" customFormat="1" ht="24" customHeight="1">
      <c r="A160" s="283"/>
      <c r="D160" s="301"/>
      <c r="E160" s="301"/>
      <c r="F160" s="301"/>
      <c r="G160" s="283"/>
    </row>
    <row r="161" spans="1:7" s="284" customFormat="1" ht="12.75" customHeight="1">
      <c r="A161" s="283"/>
      <c r="D161" s="301"/>
      <c r="E161" s="301"/>
      <c r="F161" s="301"/>
      <c r="G161" s="283"/>
    </row>
    <row r="162" spans="1:7" s="284" customFormat="1" ht="12.75" customHeight="1">
      <c r="A162" s="283"/>
      <c r="D162" s="301"/>
      <c r="E162" s="301"/>
      <c r="F162" s="301"/>
      <c r="G162" s="283"/>
    </row>
    <row r="163" spans="1:7" s="284" customFormat="1" ht="12.75" customHeight="1">
      <c r="A163" s="283"/>
      <c r="D163" s="301"/>
      <c r="E163" s="301"/>
      <c r="F163" s="301"/>
      <c r="G163" s="283"/>
    </row>
    <row r="164" spans="1:7" s="284" customFormat="1" ht="12.75" customHeight="1">
      <c r="A164" s="283"/>
      <c r="D164" s="301"/>
      <c r="E164" s="301"/>
      <c r="F164" s="301"/>
      <c r="G164" s="283"/>
    </row>
    <row r="165" spans="1:7" s="284" customFormat="1" ht="12.75" customHeight="1">
      <c r="A165" s="283"/>
      <c r="D165" s="301"/>
      <c r="E165" s="301"/>
      <c r="F165" s="301"/>
      <c r="G165" s="283"/>
    </row>
    <row r="166" spans="1:7" s="284" customFormat="1" ht="12.75" customHeight="1">
      <c r="A166" s="283"/>
      <c r="D166" s="301"/>
      <c r="E166" s="301"/>
      <c r="F166" s="301"/>
      <c r="G166" s="283"/>
    </row>
    <row r="167" spans="1:7" s="284" customFormat="1" ht="12.75" customHeight="1">
      <c r="A167" s="283"/>
      <c r="D167" s="301"/>
      <c r="E167" s="301"/>
      <c r="F167" s="301"/>
      <c r="G167" s="283"/>
    </row>
    <row r="168" spans="1:7" s="284" customFormat="1" ht="12.75" customHeight="1">
      <c r="A168" s="283"/>
      <c r="D168" s="301"/>
      <c r="E168" s="301"/>
      <c r="F168" s="301"/>
      <c r="G168" s="283"/>
    </row>
    <row r="169" spans="1:7" s="284" customFormat="1" ht="12.75" customHeight="1">
      <c r="A169" s="283"/>
      <c r="D169" s="301"/>
      <c r="E169" s="301"/>
      <c r="F169" s="301"/>
      <c r="G169" s="283"/>
    </row>
    <row r="170" spans="1:7" s="284" customFormat="1" ht="12.75" customHeight="1">
      <c r="A170" s="283"/>
      <c r="D170" s="301"/>
      <c r="E170" s="301"/>
      <c r="F170" s="301"/>
      <c r="G170" s="283"/>
    </row>
    <row r="171" spans="1:7" s="284" customFormat="1" ht="12.75" customHeight="1">
      <c r="A171" s="283"/>
      <c r="D171" s="301"/>
      <c r="E171" s="301"/>
      <c r="F171" s="301"/>
      <c r="G171" s="283"/>
    </row>
    <row r="172" spans="1:7" s="284" customFormat="1" ht="12.75" customHeight="1">
      <c r="A172" s="283"/>
      <c r="D172" s="301"/>
      <c r="E172" s="301"/>
      <c r="F172" s="301"/>
      <c r="G172" s="283"/>
    </row>
    <row r="173" spans="1:7" s="284" customFormat="1" ht="12.75" customHeight="1">
      <c r="A173" s="283"/>
      <c r="D173" s="301"/>
      <c r="E173" s="301"/>
      <c r="F173" s="301"/>
      <c r="G173" s="283"/>
    </row>
    <row r="174" spans="1:7" s="284" customFormat="1" ht="12.75" customHeight="1">
      <c r="A174" s="283"/>
      <c r="D174" s="301"/>
      <c r="E174" s="301"/>
      <c r="F174" s="301"/>
      <c r="G174" s="283"/>
    </row>
    <row r="175" spans="1:7" s="284" customFormat="1" ht="12.75" customHeight="1">
      <c r="A175" s="283"/>
      <c r="D175" s="301"/>
      <c r="E175" s="301"/>
      <c r="F175" s="301"/>
      <c r="G175" s="283"/>
    </row>
    <row r="176" spans="1:7" s="284" customFormat="1" ht="12.75" customHeight="1">
      <c r="A176" s="283"/>
      <c r="D176" s="301"/>
      <c r="E176" s="301"/>
      <c r="F176" s="301"/>
      <c r="G176" s="283"/>
    </row>
    <row r="177" spans="1:7" s="284" customFormat="1" ht="12.75" customHeight="1">
      <c r="A177" s="283"/>
      <c r="D177" s="301"/>
      <c r="E177" s="301"/>
      <c r="F177" s="301"/>
      <c r="G177" s="283"/>
    </row>
    <row r="178" spans="1:7" s="284" customFormat="1" ht="12.75" customHeight="1">
      <c r="A178" s="283"/>
      <c r="D178" s="301"/>
      <c r="E178" s="301"/>
      <c r="F178" s="301"/>
      <c r="G178" s="283"/>
    </row>
    <row r="179" spans="1:7" s="284" customFormat="1" ht="12.75" customHeight="1">
      <c r="A179" s="283"/>
      <c r="D179" s="301"/>
      <c r="E179" s="301"/>
      <c r="F179" s="301"/>
      <c r="G179" s="283"/>
    </row>
    <row r="180" spans="1:7" s="284" customFormat="1" ht="12.75" customHeight="1">
      <c r="A180" s="283"/>
      <c r="D180" s="301"/>
      <c r="E180" s="301"/>
      <c r="F180" s="301"/>
      <c r="G180" s="283"/>
    </row>
    <row r="181" spans="1:7" s="284" customFormat="1" ht="12.75" customHeight="1">
      <c r="A181" s="283"/>
      <c r="D181" s="301"/>
      <c r="E181" s="301"/>
      <c r="F181" s="301"/>
      <c r="G181" s="283"/>
    </row>
    <row r="182" spans="1:7" s="284" customFormat="1" ht="12.75" customHeight="1">
      <c r="A182" s="283"/>
      <c r="D182" s="301"/>
      <c r="E182" s="301"/>
      <c r="F182" s="301"/>
      <c r="G182" s="283"/>
    </row>
    <row r="183" spans="1:7" s="284" customFormat="1" ht="12.75" customHeight="1">
      <c r="A183" s="283"/>
      <c r="D183" s="301"/>
      <c r="E183" s="301"/>
      <c r="F183" s="301"/>
      <c r="G183" s="283"/>
    </row>
    <row r="184" spans="1:7" s="284" customFormat="1" ht="12.75" customHeight="1">
      <c r="A184" s="283"/>
      <c r="D184" s="301"/>
      <c r="E184" s="301"/>
      <c r="F184" s="301"/>
      <c r="G184" s="283"/>
    </row>
    <row r="185" spans="1:7" s="284" customFormat="1" ht="12.75" customHeight="1">
      <c r="A185" s="283"/>
      <c r="D185" s="301"/>
      <c r="E185" s="301"/>
      <c r="F185" s="301"/>
      <c r="G185" s="283"/>
    </row>
    <row r="186" spans="1:7" s="284" customFormat="1" ht="12.75" customHeight="1">
      <c r="A186" s="283"/>
      <c r="D186" s="301"/>
      <c r="E186" s="301"/>
      <c r="F186" s="301"/>
      <c r="G186" s="283"/>
    </row>
    <row r="187" spans="1:7" s="284" customFormat="1" ht="12.75" customHeight="1">
      <c r="A187" s="283"/>
      <c r="D187" s="301"/>
      <c r="E187" s="301"/>
      <c r="F187" s="301"/>
      <c r="G187" s="283"/>
    </row>
    <row r="188" spans="1:7" s="284" customFormat="1" ht="12.75" customHeight="1">
      <c r="A188" s="283"/>
      <c r="D188" s="301"/>
      <c r="E188" s="301"/>
      <c r="F188" s="301"/>
      <c r="G188" s="283"/>
    </row>
    <row r="189" spans="1:7" s="284" customFormat="1" ht="12.75" customHeight="1">
      <c r="A189" s="283"/>
      <c r="D189" s="301"/>
      <c r="E189" s="301"/>
      <c r="F189" s="301"/>
      <c r="G189" s="283"/>
    </row>
    <row r="190" spans="1:7" s="284" customFormat="1" ht="12.75" customHeight="1">
      <c r="A190" s="283"/>
      <c r="D190" s="301"/>
      <c r="E190" s="301"/>
      <c r="F190" s="301"/>
      <c r="G190" s="283"/>
    </row>
    <row r="191" spans="1:7" s="284" customFormat="1" ht="12.75" customHeight="1">
      <c r="A191" s="283"/>
      <c r="D191" s="301"/>
      <c r="E191" s="301"/>
      <c r="F191" s="301"/>
      <c r="G191" s="283"/>
    </row>
    <row r="192" spans="1:7" s="284" customFormat="1" ht="12.75" customHeight="1">
      <c r="A192" s="283"/>
      <c r="D192" s="301"/>
      <c r="E192" s="301"/>
      <c r="F192" s="301"/>
      <c r="G192" s="283"/>
    </row>
    <row r="193" spans="1:7" s="284" customFormat="1" ht="12.75" customHeight="1">
      <c r="A193" s="283"/>
      <c r="D193" s="301"/>
      <c r="E193" s="301"/>
      <c r="F193" s="301"/>
      <c r="G193" s="283"/>
    </row>
    <row r="194" spans="1:7" s="284" customFormat="1" ht="12.75" customHeight="1">
      <c r="A194" s="283"/>
      <c r="D194" s="301"/>
      <c r="E194" s="301"/>
      <c r="F194" s="301"/>
      <c r="G194" s="283"/>
    </row>
    <row r="195" spans="1:7" s="284" customFormat="1" ht="12.75" customHeight="1">
      <c r="A195" s="283"/>
      <c r="D195" s="301"/>
      <c r="E195" s="301"/>
      <c r="F195" s="301"/>
      <c r="G195" s="283"/>
    </row>
    <row r="196" spans="1:7" s="284" customFormat="1" ht="12.75" customHeight="1">
      <c r="A196" s="283"/>
      <c r="D196" s="301"/>
      <c r="E196" s="301"/>
      <c r="F196" s="301"/>
      <c r="G196" s="283"/>
    </row>
    <row r="197" spans="1:7" s="284" customFormat="1" ht="12.75" customHeight="1">
      <c r="A197" s="283"/>
      <c r="D197" s="301"/>
      <c r="E197" s="301"/>
      <c r="F197" s="301"/>
      <c r="G197" s="283"/>
    </row>
    <row r="198" spans="1:7" s="284" customFormat="1" ht="12.75" customHeight="1">
      <c r="A198" s="283"/>
      <c r="D198" s="301"/>
      <c r="E198" s="301"/>
      <c r="F198" s="301"/>
      <c r="G198" s="283"/>
    </row>
    <row r="199" spans="1:7" s="284" customFormat="1" ht="12.75" customHeight="1">
      <c r="A199" s="283"/>
      <c r="D199" s="301"/>
      <c r="E199" s="301"/>
      <c r="F199" s="301"/>
      <c r="G199" s="283"/>
    </row>
    <row r="200" spans="1:7" s="284" customFormat="1" ht="12.75" customHeight="1">
      <c r="A200" s="283"/>
      <c r="D200" s="301"/>
      <c r="E200" s="301"/>
      <c r="F200" s="301"/>
      <c r="G200" s="283"/>
    </row>
    <row r="201" spans="1:7" s="284" customFormat="1" ht="12.75" customHeight="1">
      <c r="A201" s="283"/>
      <c r="D201" s="301"/>
      <c r="E201" s="301"/>
      <c r="F201" s="301"/>
      <c r="G201" s="283"/>
    </row>
    <row r="202" spans="1:7" s="284" customFormat="1" ht="12.75" customHeight="1">
      <c r="A202" s="283"/>
      <c r="D202" s="301"/>
      <c r="E202" s="301"/>
      <c r="F202" s="301"/>
      <c r="G202" s="283"/>
    </row>
    <row r="203" spans="1:7" s="284" customFormat="1" ht="12.75" customHeight="1">
      <c r="A203" s="283"/>
      <c r="D203" s="301"/>
      <c r="E203" s="301"/>
      <c r="F203" s="301"/>
      <c r="G203" s="283"/>
    </row>
    <row r="204" spans="1:7" s="284" customFormat="1" ht="12.75" customHeight="1">
      <c r="A204" s="283"/>
      <c r="D204" s="301"/>
      <c r="E204" s="301"/>
      <c r="F204" s="301"/>
      <c r="G204" s="283"/>
    </row>
    <row r="205" spans="1:7" s="284" customFormat="1" ht="12.75" customHeight="1">
      <c r="A205" s="283"/>
      <c r="D205" s="301"/>
      <c r="E205" s="301"/>
      <c r="F205" s="301"/>
      <c r="G205" s="283"/>
    </row>
    <row r="206" spans="1:7" s="284" customFormat="1" ht="12.75" customHeight="1">
      <c r="A206" s="283"/>
      <c r="D206" s="301"/>
      <c r="E206" s="301"/>
      <c r="F206" s="301"/>
      <c r="G206" s="283"/>
    </row>
    <row r="207" spans="1:7" s="284" customFormat="1" ht="12.75" customHeight="1">
      <c r="A207" s="283"/>
      <c r="D207" s="301"/>
      <c r="E207" s="301"/>
      <c r="F207" s="301"/>
      <c r="G207" s="283"/>
    </row>
    <row r="208" spans="1:7" s="284" customFormat="1" ht="12.75" customHeight="1">
      <c r="A208" s="283"/>
      <c r="D208" s="301"/>
      <c r="E208" s="301"/>
      <c r="F208" s="301"/>
      <c r="G208" s="283"/>
    </row>
    <row r="209" spans="1:7" s="284" customFormat="1" ht="12.75" customHeight="1">
      <c r="A209" s="283"/>
      <c r="D209" s="301"/>
      <c r="E209" s="301"/>
      <c r="F209" s="301"/>
      <c r="G209" s="283"/>
    </row>
    <row r="210" spans="1:7" s="284" customFormat="1" ht="12.75" customHeight="1">
      <c r="A210" s="283"/>
      <c r="D210" s="301"/>
      <c r="E210" s="301"/>
      <c r="F210" s="301"/>
      <c r="G210" s="283"/>
    </row>
    <row r="211" spans="1:7" s="284" customFormat="1" ht="12.75" customHeight="1">
      <c r="A211" s="283"/>
      <c r="D211" s="301"/>
      <c r="E211" s="301"/>
      <c r="F211" s="301"/>
      <c r="G211" s="283"/>
    </row>
    <row r="212" spans="1:7" s="284" customFormat="1" ht="12.75" customHeight="1">
      <c r="A212" s="283"/>
      <c r="D212" s="301"/>
      <c r="E212" s="301"/>
      <c r="F212" s="301"/>
      <c r="G212" s="283"/>
    </row>
    <row r="213" spans="1:7" s="284" customFormat="1" ht="12.75" customHeight="1">
      <c r="A213" s="283"/>
      <c r="D213" s="301"/>
      <c r="E213" s="301"/>
      <c r="F213" s="301"/>
      <c r="G213" s="283"/>
    </row>
    <row r="214" spans="1:7" s="284" customFormat="1" ht="12.75" customHeight="1">
      <c r="A214" s="283"/>
      <c r="D214" s="301"/>
      <c r="E214" s="301"/>
      <c r="F214" s="301"/>
      <c r="G214" s="283"/>
    </row>
    <row r="215" spans="1:7" s="284" customFormat="1" ht="12.75" customHeight="1">
      <c r="A215" s="283"/>
      <c r="D215" s="301"/>
      <c r="E215" s="301"/>
      <c r="F215" s="301"/>
      <c r="G215" s="283"/>
    </row>
    <row r="216" spans="1:7" s="284" customFormat="1" ht="12.75" customHeight="1">
      <c r="A216" s="283"/>
      <c r="D216" s="301"/>
      <c r="E216" s="301"/>
      <c r="F216" s="301"/>
      <c r="G216" s="283"/>
    </row>
    <row r="217" spans="1:7" s="284" customFormat="1" ht="12.75" customHeight="1">
      <c r="A217" s="283"/>
      <c r="D217" s="301"/>
      <c r="E217" s="301"/>
      <c r="F217" s="301"/>
      <c r="G217" s="283"/>
    </row>
    <row r="218" spans="1:7" s="284" customFormat="1" ht="12.75" customHeight="1">
      <c r="A218" s="283"/>
      <c r="D218" s="301"/>
      <c r="E218" s="301"/>
      <c r="F218" s="301"/>
      <c r="G218" s="283"/>
    </row>
    <row r="219" spans="1:7" s="284" customFormat="1" ht="12.75" customHeight="1">
      <c r="A219" s="291"/>
      <c r="B219" s="291"/>
      <c r="C219" s="291"/>
      <c r="D219" s="302"/>
      <c r="E219" s="302"/>
      <c r="F219" s="302"/>
      <c r="G219" s="283"/>
    </row>
    <row r="220" spans="1:7" s="284" customFormat="1" ht="12.75" customHeight="1">
      <c r="A220" s="291"/>
      <c r="B220" s="291"/>
      <c r="C220" s="291"/>
      <c r="D220" s="302"/>
      <c r="E220" s="302"/>
      <c r="F220" s="302"/>
      <c r="G220" s="283"/>
    </row>
    <row r="221" spans="1:7" s="284" customFormat="1" ht="12.75" customHeight="1">
      <c r="A221" s="291"/>
      <c r="B221" s="291"/>
      <c r="C221" s="291"/>
      <c r="D221" s="302"/>
      <c r="E221" s="302"/>
      <c r="F221" s="302"/>
      <c r="G221" s="283"/>
    </row>
    <row r="222" spans="1:7" s="284" customFormat="1" ht="12.75" customHeight="1">
      <c r="A222" s="291"/>
      <c r="B222" s="291"/>
      <c r="C222" s="291"/>
      <c r="D222" s="302"/>
      <c r="E222" s="302"/>
      <c r="F222" s="302"/>
      <c r="G222" s="283"/>
    </row>
    <row r="223" spans="1:7" s="284" customFormat="1" ht="12.75" customHeight="1">
      <c r="A223" s="291"/>
      <c r="B223" s="291"/>
      <c r="C223" s="291"/>
      <c r="D223" s="302"/>
      <c r="E223" s="302"/>
      <c r="F223" s="302"/>
      <c r="G223" s="283"/>
    </row>
    <row r="224" spans="1:7" s="284" customFormat="1" ht="12.75" customHeight="1">
      <c r="A224" s="283"/>
      <c r="D224" s="301"/>
      <c r="E224" s="301"/>
      <c r="F224" s="301"/>
      <c r="G224" s="283"/>
    </row>
    <row r="225" spans="1:7" s="284" customFormat="1" ht="12.75" customHeight="1">
      <c r="A225" s="283"/>
      <c r="D225" s="301"/>
      <c r="E225" s="301"/>
      <c r="F225" s="301"/>
      <c r="G225" s="283"/>
    </row>
    <row r="226" spans="1:7" s="284" customFormat="1" ht="12.75" customHeight="1">
      <c r="A226" s="283"/>
      <c r="D226" s="301"/>
      <c r="E226" s="301"/>
      <c r="F226" s="301"/>
      <c r="G226" s="283"/>
    </row>
    <row r="227" spans="1:7" s="284" customFormat="1" ht="12.75" customHeight="1">
      <c r="A227" s="283"/>
      <c r="D227" s="301"/>
      <c r="E227" s="301"/>
      <c r="F227" s="301"/>
      <c r="G227" s="283"/>
    </row>
    <row r="228" spans="1:7" s="284" customFormat="1" ht="12.75" customHeight="1">
      <c r="A228" s="283"/>
      <c r="D228" s="301"/>
      <c r="E228" s="301"/>
      <c r="F228" s="301"/>
      <c r="G228" s="283"/>
    </row>
    <row r="229" spans="1:7" s="284" customFormat="1" ht="12.75" customHeight="1">
      <c r="A229" s="283"/>
      <c r="D229" s="301"/>
      <c r="E229" s="301"/>
      <c r="F229" s="301"/>
      <c r="G229" s="283"/>
    </row>
    <row r="230" spans="1:7" s="284" customFormat="1" ht="12.75" customHeight="1">
      <c r="A230" s="283"/>
      <c r="D230" s="301"/>
      <c r="E230" s="301"/>
      <c r="F230" s="301"/>
      <c r="G230" s="283"/>
    </row>
    <row r="231" spans="1:7" s="284" customFormat="1" ht="12.75" customHeight="1">
      <c r="A231" s="283"/>
      <c r="D231" s="301"/>
      <c r="E231" s="301"/>
      <c r="F231" s="301"/>
      <c r="G231" s="283"/>
    </row>
    <row r="232" spans="1:7" s="284" customFormat="1" ht="12.75" customHeight="1">
      <c r="A232" s="283"/>
      <c r="D232" s="301"/>
      <c r="E232" s="301"/>
      <c r="F232" s="301"/>
      <c r="G232" s="283"/>
    </row>
    <row r="233" spans="1:7" s="284" customFormat="1" ht="12.75" customHeight="1">
      <c r="A233" s="283"/>
      <c r="D233" s="301"/>
      <c r="E233" s="301"/>
      <c r="F233" s="301"/>
      <c r="G233" s="283"/>
    </row>
    <row r="234" spans="1:7" s="284" customFormat="1" ht="12.75" customHeight="1">
      <c r="A234" s="283"/>
      <c r="D234" s="301"/>
      <c r="E234" s="301"/>
      <c r="F234" s="301"/>
      <c r="G234" s="283"/>
    </row>
    <row r="235" spans="1:7" s="284" customFormat="1" ht="12.75" customHeight="1">
      <c r="A235" s="283"/>
      <c r="D235" s="301"/>
      <c r="E235" s="301"/>
      <c r="F235" s="301"/>
      <c r="G235" s="283"/>
    </row>
    <row r="236" spans="1:7" s="284" customFormat="1" ht="12.75" customHeight="1">
      <c r="A236" s="283"/>
      <c r="D236" s="301"/>
      <c r="E236" s="301"/>
      <c r="F236" s="301"/>
      <c r="G236" s="283"/>
    </row>
    <row r="237" spans="1:7" s="284" customFormat="1" ht="12.75" customHeight="1">
      <c r="A237" s="283"/>
      <c r="D237" s="301"/>
      <c r="E237" s="301"/>
      <c r="F237" s="301"/>
      <c r="G237" s="283"/>
    </row>
    <row r="238" spans="1:7" s="284" customFormat="1" ht="12.75" customHeight="1">
      <c r="A238" s="283"/>
      <c r="D238" s="301"/>
      <c r="E238" s="301"/>
      <c r="F238" s="301"/>
      <c r="G238" s="283"/>
    </row>
    <row r="239" spans="1:7" s="284" customFormat="1" ht="12.75" customHeight="1">
      <c r="A239" s="283"/>
      <c r="D239" s="301"/>
      <c r="E239" s="301"/>
      <c r="F239" s="301"/>
      <c r="G239" s="283"/>
    </row>
    <row r="240" spans="1:7" s="284" customFormat="1" ht="12.75" customHeight="1">
      <c r="A240" s="283"/>
      <c r="D240" s="301"/>
      <c r="E240" s="301"/>
      <c r="F240" s="301"/>
      <c r="G240" s="283"/>
    </row>
    <row r="241" spans="1:7" s="284" customFormat="1" ht="12.75" customHeight="1">
      <c r="A241" s="283"/>
      <c r="D241" s="301"/>
      <c r="E241" s="301"/>
      <c r="F241" s="301"/>
      <c r="G241" s="283"/>
    </row>
    <row r="242" spans="1:7" s="284" customFormat="1" ht="12.75" customHeight="1">
      <c r="A242" s="283"/>
      <c r="D242" s="301"/>
      <c r="E242" s="301"/>
      <c r="F242" s="301"/>
      <c r="G242" s="283"/>
    </row>
    <row r="243" spans="1:7" s="284" customFormat="1" ht="12.75" customHeight="1">
      <c r="A243" s="283"/>
      <c r="D243" s="301"/>
      <c r="E243" s="301"/>
      <c r="F243" s="301"/>
      <c r="G243" s="283"/>
    </row>
    <row r="244" spans="1:7" s="284" customFormat="1" ht="12.75" customHeight="1">
      <c r="A244" s="283"/>
      <c r="D244" s="301"/>
      <c r="E244" s="301"/>
      <c r="F244" s="301"/>
      <c r="G244" s="283"/>
    </row>
    <row r="245" spans="1:7" s="284" customFormat="1" ht="12.75" customHeight="1">
      <c r="A245" s="283"/>
      <c r="D245" s="301"/>
      <c r="E245" s="301"/>
      <c r="F245" s="301"/>
      <c r="G245" s="283"/>
    </row>
    <row r="246" spans="1:7" s="284" customFormat="1" ht="12.75" customHeight="1">
      <c r="A246" s="283"/>
      <c r="D246" s="301"/>
      <c r="E246" s="301"/>
      <c r="F246" s="301"/>
      <c r="G246" s="283"/>
    </row>
    <row r="247" spans="1:7" s="284" customFormat="1" ht="12.75" customHeight="1">
      <c r="A247" s="283"/>
      <c r="D247" s="301"/>
      <c r="E247" s="301"/>
      <c r="F247" s="301"/>
      <c r="G247" s="283"/>
    </row>
    <row r="248" spans="1:7" s="284" customFormat="1" ht="12.75" customHeight="1">
      <c r="A248" s="283"/>
      <c r="D248" s="301"/>
      <c r="E248" s="301"/>
      <c r="F248" s="301"/>
      <c r="G248" s="283"/>
    </row>
    <row r="249" spans="1:7" s="284" customFormat="1" ht="12.75" customHeight="1">
      <c r="A249" s="283"/>
      <c r="D249" s="301"/>
      <c r="E249" s="301"/>
      <c r="F249" s="301"/>
      <c r="G249" s="283"/>
    </row>
    <row r="250" spans="1:7" s="284" customFormat="1" ht="12.75" customHeight="1">
      <c r="A250" s="283"/>
      <c r="D250" s="301"/>
      <c r="E250" s="301"/>
      <c r="F250" s="301"/>
      <c r="G250" s="283"/>
    </row>
    <row r="251" spans="1:7" s="284" customFormat="1" ht="12.75" customHeight="1">
      <c r="A251" s="283"/>
      <c r="D251" s="301"/>
      <c r="E251" s="301"/>
      <c r="F251" s="301"/>
      <c r="G251" s="283"/>
    </row>
    <row r="252" spans="1:7" s="284" customFormat="1" ht="12.75" customHeight="1">
      <c r="A252" s="283"/>
      <c r="D252" s="301"/>
      <c r="E252" s="301"/>
      <c r="F252" s="301"/>
      <c r="G252" s="283"/>
    </row>
    <row r="253" spans="1:7" s="284" customFormat="1" ht="12.75" customHeight="1">
      <c r="A253" s="283"/>
      <c r="D253" s="301"/>
      <c r="E253" s="301"/>
      <c r="F253" s="301"/>
      <c r="G253" s="283"/>
    </row>
    <row r="254" spans="1:7" s="284" customFormat="1" ht="12.75" customHeight="1">
      <c r="A254" s="283"/>
      <c r="D254" s="301"/>
      <c r="E254" s="301"/>
      <c r="F254" s="301"/>
      <c r="G254" s="283"/>
    </row>
    <row r="255" spans="1:7" s="284" customFormat="1" ht="12.75" customHeight="1">
      <c r="A255" s="283"/>
      <c r="D255" s="301"/>
      <c r="E255" s="301"/>
      <c r="F255" s="301"/>
      <c r="G255" s="283"/>
    </row>
    <row r="256" spans="1:7" s="284" customFormat="1" ht="12.75" customHeight="1">
      <c r="A256" s="283"/>
      <c r="D256" s="301"/>
      <c r="E256" s="301"/>
      <c r="F256" s="301"/>
      <c r="G256" s="283"/>
    </row>
    <row r="257" spans="1:7" s="284" customFormat="1" ht="12.75" customHeight="1">
      <c r="A257" s="283"/>
      <c r="D257" s="301"/>
      <c r="E257" s="301"/>
      <c r="F257" s="301"/>
      <c r="G257" s="283"/>
    </row>
    <row r="258" spans="1:7" s="284" customFormat="1" ht="12.75" customHeight="1">
      <c r="A258" s="283"/>
      <c r="D258" s="301"/>
      <c r="E258" s="301"/>
      <c r="F258" s="301"/>
      <c r="G258" s="283"/>
    </row>
    <row r="259" spans="1:7" s="284" customFormat="1" ht="12.75" customHeight="1">
      <c r="A259" s="283"/>
      <c r="D259" s="301"/>
      <c r="E259" s="301"/>
      <c r="F259" s="301"/>
      <c r="G259" s="283"/>
    </row>
    <row r="260" spans="1:7" s="284" customFormat="1" ht="12.75" customHeight="1">
      <c r="A260" s="283"/>
      <c r="D260" s="301"/>
      <c r="E260" s="301"/>
      <c r="F260" s="301"/>
      <c r="G260" s="283"/>
    </row>
    <row r="261" spans="1:7" s="284" customFormat="1" ht="12.75" customHeight="1">
      <c r="A261" s="283"/>
      <c r="D261" s="301"/>
      <c r="E261" s="301"/>
      <c r="F261" s="301"/>
      <c r="G261" s="283"/>
    </row>
    <row r="262" spans="1:7" s="284" customFormat="1" ht="12.75" customHeight="1">
      <c r="A262" s="283"/>
      <c r="D262" s="301"/>
      <c r="E262" s="301"/>
      <c r="F262" s="301"/>
      <c r="G262" s="283"/>
    </row>
    <row r="263" spans="1:7" s="284" customFormat="1" ht="12.75" customHeight="1">
      <c r="A263" s="283"/>
      <c r="D263" s="301"/>
      <c r="E263" s="301"/>
      <c r="F263" s="301"/>
      <c r="G263" s="283"/>
    </row>
    <row r="264" spans="1:7" s="284" customFormat="1" ht="12.75" customHeight="1">
      <c r="A264" s="283"/>
      <c r="D264" s="301"/>
      <c r="E264" s="301"/>
      <c r="F264" s="301"/>
      <c r="G264" s="283"/>
    </row>
    <row r="265" spans="1:7" s="284" customFormat="1" ht="12.75" customHeight="1">
      <c r="A265" s="283"/>
      <c r="D265" s="301"/>
      <c r="E265" s="301"/>
      <c r="F265" s="301"/>
      <c r="G265" s="283"/>
    </row>
    <row r="266" spans="1:7" s="284" customFormat="1" ht="12.75" customHeight="1">
      <c r="A266" s="291"/>
      <c r="B266" s="291"/>
      <c r="C266" s="291"/>
      <c r="D266" s="302"/>
      <c r="E266" s="302"/>
      <c r="F266" s="302"/>
      <c r="G266" s="283"/>
    </row>
    <row r="267" spans="1:7" s="284" customFormat="1" ht="12.75" customHeight="1">
      <c r="A267" s="291"/>
      <c r="B267" s="291"/>
      <c r="C267" s="291"/>
      <c r="D267" s="302"/>
      <c r="E267" s="302"/>
      <c r="F267" s="302"/>
      <c r="G267" s="283"/>
    </row>
    <row r="268" spans="1:7" s="284" customFormat="1" ht="12.75" customHeight="1">
      <c r="A268" s="291"/>
      <c r="B268" s="291"/>
      <c r="C268" s="291"/>
      <c r="D268" s="302"/>
      <c r="E268" s="302"/>
      <c r="F268" s="302"/>
      <c r="G268" s="283"/>
    </row>
    <row r="269" spans="1:7" s="284" customFormat="1" ht="12.75" customHeight="1">
      <c r="A269" s="291"/>
      <c r="B269" s="291"/>
      <c r="C269" s="291"/>
      <c r="D269" s="302"/>
      <c r="E269" s="302"/>
      <c r="F269" s="302"/>
      <c r="G269" s="283"/>
    </row>
    <row r="270" spans="1:7" s="284" customFormat="1" ht="12.75" customHeight="1">
      <c r="A270" s="291"/>
      <c r="B270" s="291"/>
      <c r="C270" s="291"/>
      <c r="D270" s="302"/>
      <c r="E270" s="302"/>
      <c r="F270" s="302"/>
      <c r="G270" s="283"/>
    </row>
    <row r="271" spans="1:7" s="284" customFormat="1" ht="12.75" customHeight="1">
      <c r="A271" s="304"/>
      <c r="D271" s="301"/>
      <c r="E271" s="301"/>
      <c r="F271" s="301"/>
      <c r="G271" s="283"/>
    </row>
    <row r="272" spans="1:7" s="284" customFormat="1" ht="12.75" customHeight="1">
      <c r="A272" s="304"/>
      <c r="D272" s="301"/>
      <c r="E272" s="301"/>
      <c r="F272" s="301"/>
      <c r="G272" s="283"/>
    </row>
    <row r="273" spans="1:7" s="284" customFormat="1" ht="12.75" customHeight="1">
      <c r="A273" s="304"/>
      <c r="D273" s="301"/>
      <c r="E273" s="301"/>
      <c r="F273" s="301"/>
      <c r="G273" s="283"/>
    </row>
    <row r="274" spans="1:7" s="284" customFormat="1" ht="12.75" customHeight="1">
      <c r="A274" s="304"/>
      <c r="D274" s="301"/>
      <c r="E274" s="301"/>
      <c r="F274" s="301"/>
      <c r="G274" s="283"/>
    </row>
    <row r="275" spans="1:7" s="284" customFormat="1" ht="12.75" customHeight="1">
      <c r="A275" s="304"/>
      <c r="D275" s="301"/>
      <c r="E275" s="301"/>
      <c r="F275" s="301"/>
      <c r="G275" s="283"/>
    </row>
    <row r="276" spans="1:7" s="284" customFormat="1" ht="12.75" customHeight="1">
      <c r="A276" s="304"/>
      <c r="D276" s="301"/>
      <c r="E276" s="301"/>
      <c r="F276" s="301"/>
      <c r="G276" s="283"/>
    </row>
    <row r="277" spans="1:7" s="284" customFormat="1" ht="12.75" customHeight="1">
      <c r="A277" s="304"/>
      <c r="D277" s="301"/>
      <c r="E277" s="301"/>
      <c r="F277" s="301"/>
      <c r="G277" s="283"/>
    </row>
    <row r="278" spans="1:7" s="284" customFormat="1" ht="12.75" customHeight="1">
      <c r="A278" s="304"/>
      <c r="D278" s="301"/>
      <c r="E278" s="301"/>
      <c r="F278" s="301"/>
      <c r="G278" s="283"/>
    </row>
    <row r="279" spans="1:7" s="284" customFormat="1" ht="12.75" customHeight="1">
      <c r="A279" s="304"/>
      <c r="D279" s="301"/>
      <c r="E279" s="301"/>
      <c r="F279" s="301"/>
      <c r="G279" s="283"/>
    </row>
    <row r="280" spans="1:7" s="284" customFormat="1" ht="12.75" customHeight="1">
      <c r="A280" s="304"/>
      <c r="D280" s="301"/>
      <c r="E280" s="301"/>
      <c r="F280" s="301"/>
      <c r="G280" s="283"/>
    </row>
    <row r="281" spans="1:7" s="284" customFormat="1" ht="12.75" customHeight="1">
      <c r="A281" s="304"/>
      <c r="D281" s="301"/>
      <c r="E281" s="301"/>
      <c r="F281" s="301"/>
      <c r="G281" s="283"/>
    </row>
    <row r="282" spans="1:7" s="284" customFormat="1" ht="12.75" customHeight="1">
      <c r="A282" s="304"/>
      <c r="D282" s="301"/>
      <c r="E282" s="301"/>
      <c r="F282" s="301"/>
      <c r="G282" s="283"/>
    </row>
    <row r="283" spans="1:7" s="284" customFormat="1" ht="12.75" customHeight="1">
      <c r="A283" s="304"/>
      <c r="D283" s="301"/>
      <c r="E283" s="301"/>
      <c r="F283" s="301"/>
      <c r="G283" s="283"/>
    </row>
    <row r="284" spans="1:7" s="284" customFormat="1" ht="12.75" customHeight="1">
      <c r="A284" s="291"/>
      <c r="B284" s="291"/>
      <c r="C284" s="291"/>
      <c r="D284" s="302"/>
      <c r="E284" s="302"/>
      <c r="F284" s="302"/>
      <c r="G284" s="283"/>
    </row>
    <row r="285" spans="1:7" s="284" customFormat="1" ht="12.75" customHeight="1">
      <c r="A285" s="291"/>
      <c r="B285" s="291"/>
      <c r="C285" s="291"/>
      <c r="D285" s="302"/>
      <c r="E285" s="302"/>
      <c r="F285" s="302"/>
      <c r="G285" s="283"/>
    </row>
    <row r="286" spans="1:7" s="284" customFormat="1" ht="12.75" customHeight="1">
      <c r="A286" s="304"/>
      <c r="D286" s="301"/>
      <c r="E286" s="301"/>
      <c r="F286" s="301"/>
      <c r="G286" s="283"/>
    </row>
    <row r="287" spans="1:7" s="284" customFormat="1" ht="12.75" customHeight="1">
      <c r="A287" s="304"/>
      <c r="D287" s="301"/>
      <c r="E287" s="301"/>
      <c r="F287" s="301"/>
      <c r="G287" s="283"/>
    </row>
    <row r="288" spans="1:7" s="284" customFormat="1" ht="12.75" customHeight="1">
      <c r="A288" s="304"/>
      <c r="D288" s="301"/>
      <c r="E288" s="301"/>
      <c r="F288" s="301"/>
      <c r="G288" s="283"/>
    </row>
    <row r="289" spans="1:7" s="284" customFormat="1" ht="12.75" customHeight="1">
      <c r="A289" s="304"/>
      <c r="D289" s="301"/>
      <c r="E289" s="301"/>
      <c r="F289" s="301"/>
      <c r="G289" s="283"/>
    </row>
    <row r="290" spans="1:7" s="284" customFormat="1" ht="12.75" customHeight="1">
      <c r="A290" s="304"/>
      <c r="D290" s="301"/>
      <c r="E290" s="301"/>
      <c r="F290" s="301"/>
      <c r="G290" s="283"/>
    </row>
    <row r="291" spans="1:7" s="284" customFormat="1" ht="12.75" customHeight="1">
      <c r="A291" s="304"/>
      <c r="D291" s="301"/>
      <c r="E291" s="301"/>
      <c r="F291" s="301"/>
      <c r="G291" s="283"/>
    </row>
    <row r="292" spans="1:7" s="284" customFormat="1" ht="12.75" customHeight="1">
      <c r="A292" s="304"/>
      <c r="D292" s="301"/>
      <c r="E292" s="301"/>
      <c r="F292" s="301"/>
      <c r="G292" s="283"/>
    </row>
    <row r="293" spans="1:7" s="284" customFormat="1" ht="12.75" customHeight="1">
      <c r="A293" s="304"/>
      <c r="D293" s="301"/>
      <c r="E293" s="301"/>
      <c r="F293" s="301"/>
      <c r="G293" s="283"/>
    </row>
    <row r="294" spans="1:7" s="284" customFormat="1" ht="12.75" customHeight="1">
      <c r="A294" s="304"/>
      <c r="D294" s="301"/>
      <c r="E294" s="301"/>
      <c r="F294" s="301"/>
      <c r="G294" s="283"/>
    </row>
    <row r="295" spans="1:7" s="284" customFormat="1" ht="12.75" customHeight="1">
      <c r="A295" s="304"/>
      <c r="D295" s="301"/>
      <c r="E295" s="301"/>
      <c r="F295" s="301"/>
      <c r="G295" s="283"/>
    </row>
    <row r="296" spans="1:7" s="284" customFormat="1" ht="12.75" customHeight="1">
      <c r="A296" s="304"/>
      <c r="D296" s="301"/>
      <c r="E296" s="301"/>
      <c r="F296" s="301"/>
      <c r="G296" s="283"/>
    </row>
    <row r="297" spans="1:7" s="284" customFormat="1" ht="12.75" customHeight="1">
      <c r="A297" s="304"/>
      <c r="D297" s="301"/>
      <c r="E297" s="301"/>
      <c r="F297" s="301"/>
      <c r="G297" s="283"/>
    </row>
    <row r="298" spans="1:7" s="284" customFormat="1" ht="12.75" customHeight="1">
      <c r="A298" s="304"/>
      <c r="D298" s="301"/>
      <c r="E298" s="301"/>
      <c r="F298" s="301"/>
      <c r="G298" s="283"/>
    </row>
    <row r="299" spans="1:7" s="284" customFormat="1" ht="12.75" customHeight="1">
      <c r="A299" s="304"/>
      <c r="D299" s="301"/>
      <c r="E299" s="301"/>
      <c r="F299" s="301"/>
      <c r="G299" s="283"/>
    </row>
    <row r="300" spans="1:7" s="284" customFormat="1" ht="12.75" customHeight="1">
      <c r="A300" s="304"/>
      <c r="D300" s="301"/>
      <c r="E300" s="301"/>
      <c r="F300" s="301"/>
      <c r="G300" s="283"/>
    </row>
    <row r="301" spans="1:7" s="284" customFormat="1" ht="12.75" customHeight="1">
      <c r="A301" s="304"/>
      <c r="D301" s="301"/>
      <c r="E301" s="301"/>
      <c r="F301" s="301"/>
      <c r="G301" s="283"/>
    </row>
    <row r="302" spans="1:7" s="284" customFormat="1" ht="12.75" customHeight="1">
      <c r="A302" s="304"/>
      <c r="D302" s="301"/>
      <c r="E302" s="301"/>
      <c r="F302" s="301"/>
      <c r="G302" s="283"/>
    </row>
    <row r="303" spans="1:7" s="284" customFormat="1" ht="12.75" customHeight="1">
      <c r="A303" s="291"/>
      <c r="B303" s="291"/>
      <c r="C303" s="291"/>
      <c r="D303" s="302"/>
      <c r="E303" s="302"/>
      <c r="F303" s="302"/>
      <c r="G303" s="283"/>
    </row>
    <row r="304" spans="1:7" s="284" customFormat="1" ht="12.75" customHeight="1">
      <c r="A304" s="291"/>
      <c r="B304" s="291"/>
      <c r="C304" s="291"/>
      <c r="D304" s="302"/>
      <c r="E304" s="302"/>
      <c r="F304" s="302"/>
      <c r="G304" s="283"/>
    </row>
    <row r="305" spans="1:7" s="284" customFormat="1" ht="12.75" customHeight="1">
      <c r="A305" s="304"/>
      <c r="D305" s="301"/>
      <c r="E305" s="301"/>
      <c r="F305" s="301"/>
      <c r="G305" s="283"/>
    </row>
    <row r="306" spans="1:7" s="284" customFormat="1" ht="12.75" customHeight="1">
      <c r="A306" s="304"/>
      <c r="D306" s="301"/>
      <c r="E306" s="301"/>
      <c r="F306" s="301"/>
      <c r="G306" s="283"/>
    </row>
    <row r="307" spans="1:7" s="284" customFormat="1" ht="12.75" customHeight="1">
      <c r="A307" s="304"/>
      <c r="D307" s="301"/>
      <c r="E307" s="301"/>
      <c r="F307" s="301"/>
      <c r="G307" s="283"/>
    </row>
    <row r="308" spans="1:7" s="284" customFormat="1" ht="12.75" customHeight="1">
      <c r="A308" s="304"/>
      <c r="D308" s="301"/>
      <c r="E308" s="301"/>
      <c r="F308" s="301"/>
      <c r="G308" s="283"/>
    </row>
    <row r="309" spans="1:7" s="284" customFormat="1" ht="12.75" customHeight="1">
      <c r="A309" s="304"/>
      <c r="D309" s="301"/>
      <c r="E309" s="301"/>
      <c r="F309" s="301"/>
      <c r="G309" s="283"/>
    </row>
    <row r="310" spans="1:7" s="284" customFormat="1" ht="12.75" customHeight="1">
      <c r="A310" s="304"/>
      <c r="D310" s="301"/>
      <c r="E310" s="301"/>
      <c r="F310" s="301"/>
      <c r="G310" s="283"/>
    </row>
    <row r="311" spans="1:7" s="284" customFormat="1" ht="12.75" customHeight="1">
      <c r="A311" s="304"/>
      <c r="D311" s="301"/>
      <c r="E311" s="301"/>
      <c r="F311" s="301"/>
      <c r="G311" s="283"/>
    </row>
    <row r="312" spans="1:7" s="284" customFormat="1" ht="12.75" customHeight="1">
      <c r="A312" s="304"/>
      <c r="D312" s="301"/>
      <c r="E312" s="301"/>
      <c r="F312" s="301"/>
      <c r="G312" s="283"/>
    </row>
    <row r="313" spans="1:7" s="284" customFormat="1" ht="12.75" customHeight="1">
      <c r="A313" s="304"/>
      <c r="D313" s="301"/>
      <c r="E313" s="301"/>
      <c r="F313" s="301"/>
      <c r="G313" s="283"/>
    </row>
    <row r="314" spans="1:7" s="284" customFormat="1" ht="12.75" customHeight="1">
      <c r="A314" s="304"/>
      <c r="D314" s="301"/>
      <c r="E314" s="301"/>
      <c r="F314" s="301"/>
      <c r="G314" s="283"/>
    </row>
    <row r="315" spans="1:7" s="284" customFormat="1" ht="12.75" customHeight="1">
      <c r="A315" s="304"/>
      <c r="D315" s="301"/>
      <c r="E315" s="301"/>
      <c r="F315" s="301"/>
      <c r="G315" s="283"/>
    </row>
    <row r="316" spans="1:7" s="284" customFormat="1" ht="12.75" customHeight="1">
      <c r="A316" s="304"/>
      <c r="D316" s="301"/>
      <c r="E316" s="301"/>
      <c r="F316" s="301"/>
      <c r="G316" s="283"/>
    </row>
    <row r="317" spans="1:7" s="284" customFormat="1" ht="12.75" customHeight="1">
      <c r="A317" s="291"/>
      <c r="B317" s="291"/>
      <c r="C317" s="291"/>
      <c r="D317" s="302"/>
      <c r="E317" s="302"/>
      <c r="F317" s="302"/>
      <c r="G317" s="283"/>
    </row>
    <row r="318" spans="1:7" s="284" customFormat="1" ht="12.75" customHeight="1">
      <c r="A318" s="291"/>
      <c r="B318" s="291"/>
      <c r="C318" s="291"/>
      <c r="D318" s="302"/>
      <c r="E318" s="302"/>
      <c r="F318" s="302"/>
      <c r="G318" s="283"/>
    </row>
    <row r="319" spans="1:7" s="284" customFormat="1" ht="12.75" customHeight="1">
      <c r="A319" s="304"/>
      <c r="D319" s="301"/>
      <c r="E319" s="301"/>
      <c r="F319" s="301"/>
      <c r="G319" s="283"/>
    </row>
    <row r="320" spans="1:7" s="284" customFormat="1" ht="12.75" customHeight="1">
      <c r="A320" s="304"/>
      <c r="D320" s="301"/>
      <c r="E320" s="301"/>
      <c r="F320" s="301"/>
      <c r="G320" s="283"/>
    </row>
    <row r="321" spans="1:7" s="284" customFormat="1" ht="12.75" customHeight="1">
      <c r="A321" s="304"/>
      <c r="D321" s="301"/>
      <c r="E321" s="301"/>
      <c r="F321" s="301"/>
      <c r="G321" s="283"/>
    </row>
    <row r="322" spans="1:7" s="284" customFormat="1" ht="12.75" customHeight="1">
      <c r="A322" s="304"/>
      <c r="D322" s="301"/>
      <c r="E322" s="301"/>
      <c r="F322" s="301"/>
      <c r="G322" s="283"/>
    </row>
    <row r="323" spans="1:7" s="284" customFormat="1" ht="12.75" customHeight="1">
      <c r="A323" s="304"/>
      <c r="D323" s="301"/>
      <c r="E323" s="301"/>
      <c r="F323" s="301"/>
      <c r="G323" s="283"/>
    </row>
    <row r="324" spans="1:7" s="284" customFormat="1" ht="12.75" customHeight="1">
      <c r="A324" s="304"/>
      <c r="D324" s="301"/>
      <c r="E324" s="301"/>
      <c r="F324" s="301"/>
      <c r="G324" s="283"/>
    </row>
    <row r="325" spans="1:7" s="284" customFormat="1" ht="12.75" customHeight="1">
      <c r="A325" s="304"/>
      <c r="D325" s="301"/>
      <c r="E325" s="301"/>
      <c r="F325" s="301"/>
      <c r="G325" s="283"/>
    </row>
    <row r="326" spans="1:7" s="284" customFormat="1" ht="12.75" customHeight="1">
      <c r="A326" s="304"/>
      <c r="D326" s="301"/>
      <c r="E326" s="301"/>
      <c r="F326" s="301"/>
      <c r="G326" s="283"/>
    </row>
    <row r="327" spans="1:7" s="284" customFormat="1" ht="12.75" customHeight="1">
      <c r="A327" s="304"/>
      <c r="D327" s="301"/>
      <c r="E327" s="301"/>
      <c r="F327" s="301"/>
      <c r="G327" s="283"/>
    </row>
    <row r="328" spans="1:7" s="284" customFormat="1" ht="12.75" customHeight="1">
      <c r="A328" s="304"/>
      <c r="D328" s="301"/>
      <c r="E328" s="301"/>
      <c r="F328" s="301"/>
      <c r="G328" s="283"/>
    </row>
    <row r="329" spans="1:7" s="284" customFormat="1" ht="12.75" customHeight="1">
      <c r="A329" s="304"/>
      <c r="D329" s="301"/>
      <c r="E329" s="301"/>
      <c r="F329" s="301"/>
      <c r="G329" s="283"/>
    </row>
    <row r="330" spans="1:7" s="284" customFormat="1" ht="12.75" customHeight="1">
      <c r="A330" s="304"/>
      <c r="D330" s="301"/>
      <c r="E330" s="301"/>
      <c r="F330" s="301"/>
      <c r="G330" s="283"/>
    </row>
    <row r="331" spans="1:7" s="284" customFormat="1" ht="12.75" customHeight="1">
      <c r="A331" s="304"/>
      <c r="D331" s="301"/>
      <c r="E331" s="301"/>
      <c r="F331" s="301"/>
      <c r="G331" s="283"/>
    </row>
    <row r="332" spans="1:7" s="284" customFormat="1" ht="12.75" customHeight="1">
      <c r="A332" s="304"/>
      <c r="D332" s="301"/>
      <c r="E332" s="301"/>
      <c r="F332" s="301"/>
      <c r="G332" s="283"/>
    </row>
    <row r="333" spans="1:7" s="284" customFormat="1" ht="12.75" customHeight="1">
      <c r="A333" s="304"/>
      <c r="D333" s="301"/>
      <c r="E333" s="301"/>
      <c r="F333" s="301"/>
      <c r="G333" s="283"/>
    </row>
    <row r="334" spans="1:7" s="284" customFormat="1" ht="12.75" customHeight="1">
      <c r="A334" s="291"/>
      <c r="B334" s="291"/>
      <c r="C334" s="291"/>
      <c r="D334" s="302"/>
      <c r="E334" s="302"/>
      <c r="F334" s="302"/>
      <c r="G334" s="283"/>
    </row>
    <row r="335" spans="1:7" s="284" customFormat="1" ht="12.75" customHeight="1">
      <c r="A335" s="291"/>
      <c r="B335" s="291"/>
      <c r="C335" s="291"/>
      <c r="D335" s="302"/>
      <c r="E335" s="302"/>
      <c r="F335" s="302"/>
      <c r="G335" s="283"/>
    </row>
    <row r="336" spans="1:7" s="284" customFormat="1" ht="12.75" customHeight="1">
      <c r="A336" s="304"/>
      <c r="D336" s="301"/>
      <c r="E336" s="301"/>
      <c r="F336" s="301"/>
      <c r="G336" s="283"/>
    </row>
    <row r="337" spans="1:7" s="284" customFormat="1" ht="12.75" customHeight="1">
      <c r="A337" s="304"/>
      <c r="D337" s="301"/>
      <c r="E337" s="301"/>
      <c r="F337" s="301"/>
      <c r="G337" s="283"/>
    </row>
    <row r="338" spans="1:7" s="284" customFormat="1" ht="12.75" customHeight="1">
      <c r="A338" s="304"/>
      <c r="D338" s="301"/>
      <c r="E338" s="301"/>
      <c r="F338" s="301"/>
      <c r="G338" s="283"/>
    </row>
    <row r="339" spans="1:7" s="284" customFormat="1" ht="12.75" customHeight="1">
      <c r="A339" s="304"/>
      <c r="D339" s="301"/>
      <c r="E339" s="301"/>
      <c r="F339" s="301"/>
      <c r="G339" s="283"/>
    </row>
    <row r="340" spans="1:7" s="284" customFormat="1" ht="12.75" customHeight="1">
      <c r="A340" s="304"/>
      <c r="D340" s="301"/>
      <c r="E340" s="301"/>
      <c r="F340" s="301"/>
      <c r="G340" s="283"/>
    </row>
    <row r="341" spans="1:7" s="284" customFormat="1" ht="12.75" customHeight="1">
      <c r="A341" s="304"/>
      <c r="D341" s="301"/>
      <c r="E341" s="301"/>
      <c r="F341" s="301"/>
      <c r="G341" s="283"/>
    </row>
    <row r="342" spans="1:7" s="284" customFormat="1" ht="12.75" customHeight="1">
      <c r="A342" s="304"/>
      <c r="D342" s="301"/>
      <c r="E342" s="301"/>
      <c r="F342" s="301"/>
      <c r="G342" s="283"/>
    </row>
    <row r="343" spans="1:7" s="284" customFormat="1" ht="12.75" customHeight="1">
      <c r="A343" s="304"/>
      <c r="D343" s="301"/>
      <c r="E343" s="301"/>
      <c r="F343" s="301"/>
      <c r="G343" s="283"/>
    </row>
    <row r="344" spans="1:7" s="284" customFormat="1" ht="12.75" customHeight="1">
      <c r="A344" s="304"/>
      <c r="D344" s="301"/>
      <c r="E344" s="301"/>
      <c r="F344" s="301"/>
      <c r="G344" s="283"/>
    </row>
    <row r="345" spans="1:7" s="284" customFormat="1" ht="12.75" customHeight="1">
      <c r="A345" s="304"/>
      <c r="D345" s="301"/>
      <c r="E345" s="301"/>
      <c r="F345" s="301"/>
      <c r="G345" s="283"/>
    </row>
    <row r="346" spans="1:7" s="284" customFormat="1" ht="12.75" customHeight="1">
      <c r="A346" s="304"/>
      <c r="D346" s="301"/>
      <c r="E346" s="301"/>
      <c r="F346" s="301"/>
      <c r="G346" s="283"/>
    </row>
    <row r="347" spans="1:7" s="284" customFormat="1" ht="12.75" customHeight="1">
      <c r="A347" s="304"/>
      <c r="D347" s="301"/>
      <c r="E347" s="301"/>
      <c r="F347" s="301"/>
      <c r="G347" s="283"/>
    </row>
    <row r="348" spans="1:7" s="284" customFormat="1" ht="12.75" customHeight="1">
      <c r="A348" s="304"/>
      <c r="D348" s="301"/>
      <c r="E348" s="301"/>
      <c r="F348" s="301"/>
      <c r="G348" s="283"/>
    </row>
    <row r="349" spans="1:7" s="284" customFormat="1" ht="12.75" customHeight="1">
      <c r="A349" s="304"/>
      <c r="D349" s="301"/>
      <c r="E349" s="301"/>
      <c r="F349" s="301"/>
      <c r="G349" s="283"/>
    </row>
    <row r="350" spans="1:7" s="284" customFormat="1" ht="12.75" customHeight="1">
      <c r="A350" s="304"/>
      <c r="D350" s="301"/>
      <c r="E350" s="301"/>
      <c r="F350" s="301"/>
      <c r="G350" s="283"/>
    </row>
    <row r="351" spans="1:7" s="284" customFormat="1" ht="12.75" customHeight="1">
      <c r="A351" s="304"/>
      <c r="D351" s="301"/>
      <c r="E351" s="301"/>
      <c r="F351" s="301"/>
      <c r="G351" s="283"/>
    </row>
    <row r="352" spans="1:7" s="284" customFormat="1" ht="12.75" customHeight="1">
      <c r="A352" s="304"/>
      <c r="D352" s="301"/>
      <c r="E352" s="301"/>
      <c r="F352" s="301"/>
      <c r="G352" s="283"/>
    </row>
    <row r="353" spans="1:7" s="284" customFormat="1" ht="12.75" customHeight="1">
      <c r="A353" s="304"/>
      <c r="D353" s="301"/>
      <c r="E353" s="301"/>
      <c r="F353" s="301"/>
      <c r="G353" s="283"/>
    </row>
    <row r="354" spans="1:7" s="284" customFormat="1" ht="12.75" customHeight="1">
      <c r="A354" s="304"/>
      <c r="D354" s="301"/>
      <c r="E354" s="301"/>
      <c r="F354" s="301"/>
      <c r="G354" s="283"/>
    </row>
    <row r="355" spans="1:7" s="284" customFormat="1" ht="12.75" customHeight="1">
      <c r="A355" s="291"/>
      <c r="B355" s="291"/>
      <c r="C355" s="291"/>
      <c r="D355" s="302"/>
      <c r="E355" s="302"/>
      <c r="F355" s="302"/>
      <c r="G355" s="283"/>
    </row>
    <row r="356" spans="1:7" s="284" customFormat="1" ht="12.75" customHeight="1">
      <c r="A356" s="291"/>
      <c r="B356" s="291"/>
      <c r="C356" s="291"/>
      <c r="D356" s="302"/>
      <c r="E356" s="302"/>
      <c r="F356" s="302"/>
      <c r="G356" s="283"/>
    </row>
    <row r="357" spans="1:7" s="284" customFormat="1" ht="12.75" customHeight="1">
      <c r="A357" s="304"/>
      <c r="D357" s="301"/>
      <c r="E357" s="301"/>
      <c r="F357" s="301"/>
      <c r="G357" s="283"/>
    </row>
    <row r="358" spans="1:7" s="284" customFormat="1" ht="12.75" customHeight="1">
      <c r="A358" s="304"/>
      <c r="D358" s="301"/>
      <c r="E358" s="301"/>
      <c r="F358" s="301"/>
      <c r="G358" s="283"/>
    </row>
    <row r="359" spans="1:7" s="284" customFormat="1" ht="12.75" customHeight="1">
      <c r="A359" s="304"/>
      <c r="D359" s="301"/>
      <c r="E359" s="301"/>
      <c r="F359" s="301"/>
      <c r="G359" s="283"/>
    </row>
    <row r="360" spans="1:7" s="284" customFormat="1" ht="12.75" customHeight="1">
      <c r="A360" s="304"/>
      <c r="D360" s="301"/>
      <c r="E360" s="301"/>
      <c r="F360" s="301"/>
      <c r="G360" s="283"/>
    </row>
    <row r="361" spans="1:7" s="284" customFormat="1" ht="12.75" customHeight="1">
      <c r="A361" s="304"/>
      <c r="D361" s="301"/>
      <c r="E361" s="301"/>
      <c r="F361" s="301"/>
      <c r="G361" s="283"/>
    </row>
    <row r="362" spans="1:7" s="284" customFormat="1" ht="12.75" customHeight="1">
      <c r="A362" s="304"/>
      <c r="D362" s="301"/>
      <c r="E362" s="301"/>
      <c r="F362" s="301"/>
      <c r="G362" s="283"/>
    </row>
    <row r="363" spans="1:7" s="284" customFormat="1" ht="12.75" customHeight="1">
      <c r="A363" s="304"/>
      <c r="D363" s="301"/>
      <c r="E363" s="301"/>
      <c r="F363" s="301"/>
      <c r="G363" s="283"/>
    </row>
    <row r="364" spans="1:7" s="284" customFormat="1" ht="12.75" customHeight="1">
      <c r="A364" s="304"/>
      <c r="D364" s="301"/>
      <c r="E364" s="301"/>
      <c r="F364" s="301"/>
      <c r="G364" s="283"/>
    </row>
    <row r="365" spans="1:7" s="284" customFormat="1" ht="12.75" customHeight="1">
      <c r="A365" s="304"/>
      <c r="D365" s="301"/>
      <c r="E365" s="301"/>
      <c r="F365" s="301"/>
      <c r="G365" s="283"/>
    </row>
    <row r="366" spans="1:7" s="284" customFormat="1" ht="12.75" customHeight="1">
      <c r="A366" s="304"/>
      <c r="D366" s="301"/>
      <c r="E366" s="301"/>
      <c r="F366" s="301"/>
      <c r="G366" s="283"/>
    </row>
    <row r="367" spans="1:7" s="284" customFormat="1" ht="12.75" customHeight="1">
      <c r="A367" s="304"/>
      <c r="D367" s="301"/>
      <c r="E367" s="301"/>
      <c r="F367" s="301"/>
      <c r="G367" s="283"/>
    </row>
    <row r="368" spans="1:7" s="284" customFormat="1" ht="12.75" customHeight="1">
      <c r="A368" s="304"/>
      <c r="D368" s="301"/>
      <c r="E368" s="301"/>
      <c r="F368" s="301"/>
      <c r="G368" s="283"/>
    </row>
    <row r="369" spans="1:7" s="284" customFormat="1" ht="12.75" customHeight="1">
      <c r="A369" s="304"/>
      <c r="D369" s="301"/>
      <c r="E369" s="301"/>
      <c r="F369" s="301"/>
      <c r="G369" s="283"/>
    </row>
    <row r="370" spans="1:7" s="284" customFormat="1" ht="12.75" customHeight="1">
      <c r="A370" s="304"/>
      <c r="D370" s="301"/>
      <c r="E370" s="301"/>
      <c r="F370" s="301"/>
      <c r="G370" s="283"/>
    </row>
    <row r="371" spans="1:7" s="284" customFormat="1" ht="12.75" customHeight="1">
      <c r="A371" s="304"/>
      <c r="D371" s="301"/>
      <c r="E371" s="301"/>
      <c r="F371" s="301"/>
      <c r="G371" s="283"/>
    </row>
    <row r="372" spans="1:7" s="284" customFormat="1" ht="12.75" customHeight="1">
      <c r="A372" s="304"/>
      <c r="D372" s="301"/>
      <c r="E372" s="301"/>
      <c r="F372" s="301"/>
      <c r="G372" s="283"/>
    </row>
    <row r="373" spans="1:7" s="284" customFormat="1" ht="12.75" customHeight="1">
      <c r="A373" s="291"/>
      <c r="B373" s="291"/>
      <c r="C373" s="291"/>
      <c r="D373" s="302"/>
      <c r="E373" s="302"/>
      <c r="F373" s="302"/>
      <c r="G373" s="283"/>
    </row>
    <row r="374" spans="1:7" s="284" customFormat="1" ht="12.75" customHeight="1">
      <c r="A374" s="291"/>
      <c r="B374" s="291"/>
      <c r="C374" s="291"/>
      <c r="D374" s="302"/>
      <c r="E374" s="302"/>
      <c r="F374" s="302"/>
      <c r="G374" s="283"/>
    </row>
    <row r="375" spans="1:7" s="284" customFormat="1" ht="12.75" customHeight="1">
      <c r="A375" s="304"/>
      <c r="D375" s="301"/>
      <c r="E375" s="301"/>
      <c r="F375" s="301"/>
      <c r="G375" s="283"/>
    </row>
    <row r="376" spans="1:7" s="284" customFormat="1" ht="12.75" customHeight="1">
      <c r="A376" s="304"/>
      <c r="D376" s="301"/>
      <c r="E376" s="301"/>
      <c r="F376" s="301"/>
      <c r="G376" s="283"/>
    </row>
    <row r="377" spans="1:7" s="284" customFormat="1" ht="12.75" customHeight="1">
      <c r="A377" s="304"/>
      <c r="D377" s="301"/>
      <c r="E377" s="301"/>
      <c r="F377" s="301"/>
      <c r="G377" s="283"/>
    </row>
    <row r="378" spans="1:7" s="284" customFormat="1" ht="12.75" customHeight="1">
      <c r="A378" s="304"/>
      <c r="D378" s="301"/>
      <c r="E378" s="301"/>
      <c r="F378" s="301"/>
      <c r="G378" s="283"/>
    </row>
    <row r="379" spans="1:7" s="284" customFormat="1" ht="12.75" customHeight="1">
      <c r="A379" s="304"/>
      <c r="D379" s="301"/>
      <c r="E379" s="301"/>
      <c r="F379" s="301"/>
      <c r="G379" s="283"/>
    </row>
    <row r="380" spans="1:7" s="284" customFormat="1" ht="12.75" customHeight="1">
      <c r="A380" s="304"/>
      <c r="D380" s="301"/>
      <c r="E380" s="301"/>
      <c r="F380" s="301"/>
      <c r="G380" s="283"/>
    </row>
    <row r="381" spans="1:7" s="284" customFormat="1" ht="12.75" customHeight="1">
      <c r="A381" s="304"/>
      <c r="D381" s="301"/>
      <c r="E381" s="301"/>
      <c r="F381" s="301"/>
      <c r="G381" s="283"/>
    </row>
    <row r="382" spans="1:7" s="284" customFormat="1" ht="12.75" customHeight="1">
      <c r="A382" s="304"/>
      <c r="D382" s="301"/>
      <c r="E382" s="301"/>
      <c r="F382" s="301"/>
      <c r="G382" s="283"/>
    </row>
    <row r="383" spans="1:7" s="284" customFormat="1" ht="12.75" customHeight="1">
      <c r="A383" s="304"/>
      <c r="D383" s="301"/>
      <c r="E383" s="301"/>
      <c r="F383" s="301"/>
      <c r="G383" s="283"/>
    </row>
    <row r="384" spans="1:7" s="284" customFormat="1" ht="12.75" customHeight="1">
      <c r="A384" s="304"/>
      <c r="D384" s="301"/>
      <c r="E384" s="301"/>
      <c r="F384" s="301"/>
      <c r="G384" s="283"/>
    </row>
    <row r="385" spans="1:7" s="284" customFormat="1" ht="12.75" customHeight="1">
      <c r="A385" s="304"/>
      <c r="D385" s="301"/>
      <c r="E385" s="301"/>
      <c r="F385" s="301"/>
      <c r="G385" s="283"/>
    </row>
    <row r="386" spans="1:7" s="284" customFormat="1" ht="12.75" customHeight="1">
      <c r="A386" s="304"/>
      <c r="D386" s="301"/>
      <c r="E386" s="301"/>
      <c r="F386" s="301"/>
      <c r="G386" s="283"/>
    </row>
    <row r="387" spans="1:7" s="284" customFormat="1" ht="12.75" customHeight="1">
      <c r="A387" s="304"/>
      <c r="D387" s="301"/>
      <c r="E387" s="301"/>
      <c r="F387" s="301"/>
      <c r="G387" s="283"/>
    </row>
    <row r="388" spans="1:7" s="284" customFormat="1" ht="12.75" customHeight="1">
      <c r="A388" s="304"/>
      <c r="D388" s="301"/>
      <c r="E388" s="301"/>
      <c r="F388" s="301"/>
      <c r="G388" s="283"/>
    </row>
    <row r="389" spans="1:7" s="284" customFormat="1" ht="12.75" customHeight="1">
      <c r="A389" s="304"/>
      <c r="D389" s="301"/>
      <c r="E389" s="301"/>
      <c r="F389" s="301"/>
      <c r="G389" s="283"/>
    </row>
    <row r="390" spans="1:7" s="284" customFormat="1" ht="12.75" customHeight="1">
      <c r="A390" s="304"/>
      <c r="D390" s="301"/>
      <c r="E390" s="301"/>
      <c r="F390" s="301"/>
      <c r="G390" s="283"/>
    </row>
    <row r="391" spans="1:7" s="284" customFormat="1" ht="12.75" customHeight="1">
      <c r="A391" s="304"/>
      <c r="D391" s="301"/>
      <c r="E391" s="301"/>
      <c r="F391" s="301"/>
      <c r="G391" s="283"/>
    </row>
    <row r="392" spans="1:7" s="284" customFormat="1" ht="12.75" customHeight="1">
      <c r="A392" s="304"/>
      <c r="D392" s="301"/>
      <c r="E392" s="301"/>
      <c r="F392" s="301"/>
      <c r="G392" s="283"/>
    </row>
    <row r="393" spans="1:7" s="284" customFormat="1" ht="12.75" customHeight="1">
      <c r="A393" s="304"/>
      <c r="D393" s="301"/>
      <c r="E393" s="301"/>
      <c r="F393" s="301"/>
      <c r="G393" s="283"/>
    </row>
    <row r="394" spans="1:7" s="284" customFormat="1" ht="12.75" customHeight="1">
      <c r="A394" s="304"/>
      <c r="D394" s="301"/>
      <c r="E394" s="301"/>
      <c r="F394" s="301"/>
      <c r="G394" s="283"/>
    </row>
    <row r="395" spans="1:7" s="284" customFormat="1" ht="12.75" customHeight="1">
      <c r="A395" s="304"/>
      <c r="D395" s="301"/>
      <c r="E395" s="301"/>
      <c r="F395" s="301"/>
      <c r="G395" s="283"/>
    </row>
    <row r="396" spans="1:7" s="284" customFormat="1" ht="12.75" customHeight="1">
      <c r="A396" s="304"/>
      <c r="D396" s="301"/>
      <c r="E396" s="301"/>
      <c r="F396" s="301"/>
      <c r="G396" s="283"/>
    </row>
    <row r="397" spans="1:7" s="284" customFormat="1" ht="12.75" customHeight="1">
      <c r="A397" s="304"/>
      <c r="D397" s="301"/>
      <c r="E397" s="301"/>
      <c r="F397" s="301"/>
      <c r="G397" s="283"/>
    </row>
    <row r="398" spans="1:7" s="284" customFormat="1" ht="12.75" customHeight="1">
      <c r="A398" s="304"/>
      <c r="D398" s="301"/>
      <c r="E398" s="301"/>
      <c r="F398" s="301"/>
      <c r="G398" s="283"/>
    </row>
    <row r="399" spans="1:7" s="284" customFormat="1" ht="12.75" customHeight="1">
      <c r="A399" s="304"/>
      <c r="D399" s="301"/>
      <c r="E399" s="301"/>
      <c r="F399" s="301"/>
      <c r="G399" s="283"/>
    </row>
    <row r="400" spans="1:7" s="284" customFormat="1" ht="12.75" customHeight="1">
      <c r="A400" s="304"/>
      <c r="D400" s="301"/>
      <c r="E400" s="301"/>
      <c r="F400" s="301"/>
      <c r="G400" s="283"/>
    </row>
    <row r="401" spans="1:7" s="284" customFormat="1" ht="12.75" customHeight="1">
      <c r="A401" s="304"/>
      <c r="D401" s="301"/>
      <c r="E401" s="301"/>
      <c r="F401" s="301"/>
      <c r="G401" s="283"/>
    </row>
    <row r="402" spans="1:7" s="284" customFormat="1" ht="12.75" customHeight="1">
      <c r="A402" s="304"/>
      <c r="D402" s="301"/>
      <c r="E402" s="301"/>
      <c r="F402" s="301"/>
      <c r="G402" s="283"/>
    </row>
    <row r="403" spans="1:7" s="284" customFormat="1" ht="12.75" customHeight="1">
      <c r="A403" s="304"/>
      <c r="D403" s="301"/>
      <c r="E403" s="301"/>
      <c r="F403" s="301"/>
      <c r="G403" s="283"/>
    </row>
    <row r="404" spans="1:7" s="284" customFormat="1" ht="12.75" customHeight="1">
      <c r="A404" s="304"/>
      <c r="D404" s="301"/>
      <c r="E404" s="301"/>
      <c r="F404" s="301"/>
      <c r="G404" s="283"/>
    </row>
    <row r="405" spans="1:7" s="284" customFormat="1" ht="12.75" customHeight="1">
      <c r="A405" s="304"/>
      <c r="D405" s="301"/>
      <c r="E405" s="301"/>
      <c r="F405" s="301"/>
      <c r="G405" s="283"/>
    </row>
    <row r="406" spans="1:7" s="284" customFormat="1" ht="12.75" customHeight="1">
      <c r="A406" s="304"/>
      <c r="D406" s="301"/>
      <c r="E406" s="301"/>
      <c r="F406" s="301"/>
      <c r="G406" s="283"/>
    </row>
    <row r="407" spans="1:7" s="284" customFormat="1" ht="12.75" customHeight="1">
      <c r="A407" s="304"/>
      <c r="D407" s="301"/>
      <c r="E407" s="301"/>
      <c r="F407" s="301"/>
      <c r="G407" s="283"/>
    </row>
    <row r="408" spans="1:7" s="284" customFormat="1" ht="12.75" customHeight="1">
      <c r="A408" s="304"/>
      <c r="D408" s="301"/>
      <c r="E408" s="301"/>
      <c r="F408" s="301"/>
      <c r="G408" s="283"/>
    </row>
    <row r="409" spans="1:7" s="284" customFormat="1" ht="12.75" customHeight="1">
      <c r="A409" s="304"/>
      <c r="D409" s="301"/>
      <c r="E409" s="301"/>
      <c r="F409" s="301"/>
      <c r="G409" s="283"/>
    </row>
    <row r="410" spans="1:7" s="284" customFormat="1" ht="12.75" customHeight="1">
      <c r="A410" s="304"/>
      <c r="D410" s="301"/>
      <c r="E410" s="301"/>
      <c r="F410" s="301"/>
      <c r="G410" s="283"/>
    </row>
    <row r="411" spans="1:7" s="284" customFormat="1" ht="12.75" customHeight="1">
      <c r="A411" s="304"/>
      <c r="D411" s="301"/>
      <c r="E411" s="301"/>
      <c r="F411" s="301"/>
      <c r="G411" s="283"/>
    </row>
    <row r="412" spans="1:7" s="284" customFormat="1" ht="15" customHeight="1">
      <c r="A412" s="304"/>
      <c r="D412" s="301"/>
      <c r="E412" s="301"/>
      <c r="F412" s="301"/>
      <c r="G412" s="283"/>
    </row>
    <row r="413" spans="1:7" s="284" customFormat="1" ht="24" customHeight="1">
      <c r="A413" s="304"/>
      <c r="D413" s="301"/>
      <c r="E413" s="301"/>
      <c r="F413" s="301"/>
      <c r="G413" s="283"/>
    </row>
    <row r="414" spans="1:7" s="284" customFormat="1" ht="12.75" customHeight="1">
      <c r="A414" s="304"/>
      <c r="D414" s="301"/>
      <c r="E414" s="301"/>
      <c r="F414" s="301"/>
      <c r="G414" s="283"/>
    </row>
    <row r="415" spans="1:7" s="284" customFormat="1" ht="12.75" customHeight="1">
      <c r="A415" s="304"/>
      <c r="D415" s="301"/>
      <c r="E415" s="301"/>
      <c r="F415" s="301"/>
      <c r="G415" s="283"/>
    </row>
    <row r="416" spans="1:7" s="284" customFormat="1" ht="12.75" customHeight="1">
      <c r="A416" s="304"/>
      <c r="D416" s="301"/>
      <c r="E416" s="301"/>
      <c r="F416" s="301"/>
      <c r="G416" s="283"/>
    </row>
    <row r="417" spans="1:7" s="284" customFormat="1" ht="12.75" customHeight="1">
      <c r="A417" s="304"/>
      <c r="D417" s="301"/>
      <c r="E417" s="301"/>
      <c r="F417" s="301"/>
      <c r="G417" s="283"/>
    </row>
    <row r="418" spans="1:7" s="284" customFormat="1" ht="12.75" customHeight="1">
      <c r="A418" s="304"/>
      <c r="D418" s="301"/>
      <c r="E418" s="301"/>
      <c r="F418" s="301"/>
      <c r="G418" s="283"/>
    </row>
    <row r="419" spans="1:7" s="284" customFormat="1" ht="12.75" customHeight="1">
      <c r="A419" s="304"/>
      <c r="D419" s="301"/>
      <c r="E419" s="301"/>
      <c r="F419" s="301"/>
      <c r="G419" s="283"/>
    </row>
    <row r="420" spans="1:7" s="284" customFormat="1" ht="12.75" customHeight="1">
      <c r="A420" s="304"/>
      <c r="D420" s="301"/>
      <c r="E420" s="301"/>
      <c r="F420" s="301"/>
      <c r="G420" s="283"/>
    </row>
    <row r="421" spans="1:7" s="284" customFormat="1" ht="12.75" customHeight="1">
      <c r="A421" s="304"/>
      <c r="D421" s="301"/>
      <c r="E421" s="301"/>
      <c r="F421" s="301"/>
      <c r="G421" s="283"/>
    </row>
    <row r="422" spans="1:7" s="284" customFormat="1" ht="12.75" customHeight="1">
      <c r="A422" s="304"/>
      <c r="D422" s="301"/>
      <c r="E422" s="301"/>
      <c r="F422" s="301"/>
      <c r="G422" s="283"/>
    </row>
    <row r="423" spans="1:7" s="284" customFormat="1" ht="12.75" customHeight="1">
      <c r="A423" s="304"/>
      <c r="D423" s="301"/>
      <c r="E423" s="301"/>
      <c r="F423" s="301"/>
      <c r="G423" s="283"/>
    </row>
    <row r="424" spans="1:7" s="284" customFormat="1" ht="12.75" customHeight="1">
      <c r="A424" s="304"/>
      <c r="D424" s="301"/>
      <c r="E424" s="301"/>
      <c r="F424" s="301"/>
      <c r="G424" s="283"/>
    </row>
    <row r="425" spans="1:7" s="284" customFormat="1" ht="12.75" customHeight="1">
      <c r="A425" s="304"/>
      <c r="D425" s="301"/>
      <c r="E425" s="301"/>
      <c r="F425" s="301"/>
      <c r="G425" s="283"/>
    </row>
    <row r="426" spans="1:7" s="284" customFormat="1" ht="12.75" customHeight="1">
      <c r="A426" s="304"/>
      <c r="D426" s="301"/>
      <c r="E426" s="301"/>
      <c r="F426" s="301"/>
      <c r="G426" s="283"/>
    </row>
    <row r="427" spans="1:7" s="284" customFormat="1" ht="12.75" customHeight="1">
      <c r="A427" s="304"/>
      <c r="D427" s="301"/>
      <c r="E427" s="301"/>
      <c r="F427" s="301"/>
      <c r="G427" s="283"/>
    </row>
    <row r="428" spans="1:7" s="284" customFormat="1" ht="12.75" customHeight="1">
      <c r="A428" s="304"/>
      <c r="D428" s="301"/>
      <c r="E428" s="301"/>
      <c r="F428" s="301"/>
      <c r="G428" s="283"/>
    </row>
    <row r="429" spans="1:7" s="284" customFormat="1" ht="12.75" customHeight="1">
      <c r="A429" s="304"/>
      <c r="D429" s="301"/>
      <c r="E429" s="301"/>
      <c r="F429" s="301"/>
      <c r="G429" s="283"/>
    </row>
    <row r="430" spans="1:7" s="284" customFormat="1" ht="12.75" customHeight="1">
      <c r="A430" s="304"/>
      <c r="D430" s="301"/>
      <c r="E430" s="301"/>
      <c r="F430" s="301"/>
      <c r="G430" s="283"/>
    </row>
    <row r="431" spans="1:7" s="284" customFormat="1" ht="12.75" customHeight="1">
      <c r="A431" s="304"/>
      <c r="D431" s="301"/>
      <c r="E431" s="301"/>
      <c r="F431" s="301"/>
      <c r="G431" s="283"/>
    </row>
    <row r="432" spans="1:7" s="284" customFormat="1" ht="12.75" customHeight="1">
      <c r="A432" s="304"/>
      <c r="D432" s="301"/>
      <c r="E432" s="301"/>
      <c r="F432" s="301"/>
      <c r="G432" s="283"/>
    </row>
    <row r="433" spans="1:7" s="284" customFormat="1" ht="12.75" customHeight="1">
      <c r="A433" s="304"/>
      <c r="D433" s="301"/>
      <c r="E433" s="301"/>
      <c r="F433" s="301"/>
      <c r="G433" s="283"/>
    </row>
    <row r="434" spans="1:7" s="284" customFormat="1" ht="12.75" customHeight="1">
      <c r="A434" s="304"/>
      <c r="D434" s="301"/>
      <c r="E434" s="301"/>
      <c r="F434" s="301"/>
      <c r="G434" s="283"/>
    </row>
    <row r="435" spans="1:7" s="284" customFormat="1" ht="12.75" customHeight="1">
      <c r="A435" s="304"/>
      <c r="D435" s="301"/>
      <c r="E435" s="301"/>
      <c r="F435" s="301"/>
      <c r="G435" s="283"/>
    </row>
    <row r="436" spans="1:7" s="284" customFormat="1" ht="12.75" customHeight="1">
      <c r="A436" s="304"/>
      <c r="D436" s="301"/>
      <c r="E436" s="301"/>
      <c r="F436" s="301"/>
      <c r="G436" s="283"/>
    </row>
    <row r="437" spans="1:7" s="284" customFormat="1" ht="12.75" customHeight="1">
      <c r="A437" s="304"/>
      <c r="D437" s="301"/>
      <c r="E437" s="301"/>
      <c r="F437" s="301"/>
      <c r="G437" s="283"/>
    </row>
    <row r="438" spans="1:7" s="284" customFormat="1" ht="12.75" customHeight="1">
      <c r="A438" s="304"/>
      <c r="D438" s="301"/>
      <c r="E438" s="301"/>
      <c r="F438" s="301"/>
      <c r="G438" s="283"/>
    </row>
    <row r="439" spans="1:7" s="284" customFormat="1" ht="12.75" customHeight="1">
      <c r="A439" s="304"/>
      <c r="D439" s="301"/>
      <c r="E439" s="301"/>
      <c r="F439" s="301"/>
      <c r="G439" s="283"/>
    </row>
    <row r="440" spans="1:7" s="284" customFormat="1" ht="12.75" customHeight="1">
      <c r="A440" s="304"/>
      <c r="D440" s="301"/>
      <c r="E440" s="301"/>
      <c r="F440" s="301"/>
      <c r="G440" s="283"/>
    </row>
    <row r="441" spans="1:7" s="284" customFormat="1" ht="12.75" customHeight="1">
      <c r="A441" s="304"/>
      <c r="D441" s="301"/>
      <c r="E441" s="301"/>
      <c r="F441" s="301"/>
      <c r="G441" s="283"/>
    </row>
    <row r="442" spans="1:7" s="284" customFormat="1" ht="12.75" customHeight="1">
      <c r="A442" s="304"/>
      <c r="D442" s="301"/>
      <c r="E442" s="301"/>
      <c r="F442" s="301"/>
      <c r="G442" s="283"/>
    </row>
    <row r="443" spans="1:7" s="284" customFormat="1" ht="12.75" customHeight="1">
      <c r="A443" s="304"/>
      <c r="D443" s="301"/>
      <c r="E443" s="301"/>
      <c r="F443" s="301"/>
      <c r="G443" s="283"/>
    </row>
    <row r="444" spans="1:7" s="284" customFormat="1" ht="12.75" customHeight="1">
      <c r="A444" s="304"/>
      <c r="D444" s="301"/>
      <c r="E444" s="301"/>
      <c r="F444" s="301"/>
      <c r="G444" s="283"/>
    </row>
    <row r="445" spans="1:7" s="284" customFormat="1" ht="12.75" customHeight="1">
      <c r="A445" s="304"/>
      <c r="D445" s="301"/>
      <c r="E445" s="301"/>
      <c r="F445" s="301"/>
      <c r="G445" s="283"/>
    </row>
    <row r="446" spans="1:7" s="284" customFormat="1" ht="12.75" customHeight="1">
      <c r="A446" s="304"/>
      <c r="D446" s="301"/>
      <c r="E446" s="301"/>
      <c r="F446" s="301"/>
      <c r="G446" s="283"/>
    </row>
    <row r="447" spans="1:7" s="284" customFormat="1" ht="12.75" customHeight="1">
      <c r="A447" s="304"/>
      <c r="D447" s="301"/>
      <c r="E447" s="301"/>
      <c r="F447" s="301"/>
      <c r="G447" s="283"/>
    </row>
    <row r="448" spans="1:7" s="284" customFormat="1" ht="12.75" customHeight="1">
      <c r="A448" s="304"/>
      <c r="D448" s="301"/>
      <c r="E448" s="301"/>
      <c r="F448" s="301"/>
      <c r="G448" s="283"/>
    </row>
    <row r="449" spans="1:7" s="284" customFormat="1" ht="12.75" customHeight="1">
      <c r="A449" s="304"/>
      <c r="D449" s="301"/>
      <c r="E449" s="301"/>
      <c r="F449" s="301"/>
      <c r="G449" s="283"/>
    </row>
    <row r="450" spans="1:7" s="284" customFormat="1" ht="12.75" customHeight="1">
      <c r="A450" s="304"/>
      <c r="D450" s="301"/>
      <c r="E450" s="301"/>
      <c r="F450" s="301"/>
      <c r="G450" s="283"/>
    </row>
    <row r="451" spans="1:7" s="284" customFormat="1" ht="12.75" customHeight="1">
      <c r="A451" s="304"/>
      <c r="D451" s="301"/>
      <c r="E451" s="301"/>
      <c r="F451" s="301"/>
      <c r="G451" s="283"/>
    </row>
    <row r="452" spans="1:7" s="284" customFormat="1" ht="12.75" customHeight="1">
      <c r="A452" s="304"/>
      <c r="D452" s="301"/>
      <c r="E452" s="301"/>
      <c r="F452" s="301"/>
      <c r="G452" s="283"/>
    </row>
    <row r="453" spans="1:7" s="284" customFormat="1" ht="12.75" customHeight="1">
      <c r="A453" s="304"/>
      <c r="D453" s="301"/>
      <c r="E453" s="301"/>
      <c r="F453" s="301"/>
      <c r="G453" s="283"/>
    </row>
    <row r="454" spans="1:7" s="284" customFormat="1" ht="12.75" customHeight="1">
      <c r="A454" s="304"/>
      <c r="D454" s="301"/>
      <c r="E454" s="301"/>
      <c r="F454" s="301"/>
      <c r="G454" s="283"/>
    </row>
    <row r="455" spans="1:7" s="284" customFormat="1" ht="12.75" customHeight="1">
      <c r="A455" s="304"/>
      <c r="D455" s="301"/>
      <c r="E455" s="301"/>
      <c r="F455" s="301"/>
      <c r="G455" s="283"/>
    </row>
    <row r="456" spans="1:7" s="284" customFormat="1" ht="12.75" customHeight="1">
      <c r="A456" s="304"/>
      <c r="D456" s="301"/>
      <c r="E456" s="301"/>
      <c r="F456" s="301"/>
      <c r="G456" s="283"/>
    </row>
    <row r="457" spans="1:7" s="284" customFormat="1" ht="12.75" customHeight="1">
      <c r="A457" s="304"/>
      <c r="D457" s="301"/>
      <c r="E457" s="301"/>
      <c r="F457" s="301"/>
      <c r="G457" s="283"/>
    </row>
    <row r="458" spans="1:7" s="284" customFormat="1" ht="12.75" customHeight="1">
      <c r="A458" s="304"/>
      <c r="D458" s="301"/>
      <c r="E458" s="301"/>
      <c r="F458" s="301"/>
      <c r="G458" s="283"/>
    </row>
    <row r="459" spans="1:7" s="284" customFormat="1" ht="12.75" customHeight="1">
      <c r="A459" s="304"/>
      <c r="D459" s="301"/>
      <c r="E459" s="301"/>
      <c r="F459" s="301"/>
      <c r="G459" s="283"/>
    </row>
    <row r="460" spans="1:7" s="284" customFormat="1" ht="12.75" customHeight="1">
      <c r="A460" s="304"/>
      <c r="D460" s="301"/>
      <c r="E460" s="301"/>
      <c r="F460" s="301"/>
      <c r="G460" s="283"/>
    </row>
    <row r="461" spans="1:7" s="284" customFormat="1" ht="12.75" customHeight="1">
      <c r="A461" s="304"/>
      <c r="D461" s="301"/>
      <c r="E461" s="301"/>
      <c r="F461" s="301"/>
      <c r="G461" s="283"/>
    </row>
    <row r="462" spans="1:7" s="284" customFormat="1" ht="12.75" customHeight="1">
      <c r="A462" s="304"/>
      <c r="D462" s="301"/>
      <c r="E462" s="301"/>
      <c r="F462" s="301"/>
      <c r="G462" s="283"/>
    </row>
    <row r="463" spans="1:7" s="284" customFormat="1" ht="12.75" customHeight="1">
      <c r="A463" s="304"/>
      <c r="D463" s="301"/>
      <c r="E463" s="301"/>
      <c r="F463" s="301"/>
      <c r="G463" s="283"/>
    </row>
    <row r="464" spans="1:7" s="284" customFormat="1" ht="12.75" customHeight="1">
      <c r="A464" s="304"/>
      <c r="D464" s="301"/>
      <c r="E464" s="301"/>
      <c r="F464" s="301"/>
      <c r="G464" s="283"/>
    </row>
    <row r="465" spans="1:7" s="284" customFormat="1" ht="12.75" customHeight="1">
      <c r="A465" s="304"/>
      <c r="D465" s="301"/>
      <c r="E465" s="301"/>
      <c r="F465" s="301"/>
      <c r="G465" s="283"/>
    </row>
    <row r="466" spans="1:7" s="284" customFormat="1" ht="12.75" customHeight="1">
      <c r="A466" s="304"/>
      <c r="D466" s="301"/>
      <c r="E466" s="301"/>
      <c r="F466" s="301"/>
      <c r="G466" s="283"/>
    </row>
    <row r="467" spans="1:7" s="284" customFormat="1" ht="12.75" customHeight="1">
      <c r="A467" s="304"/>
      <c r="D467" s="301"/>
      <c r="E467" s="301"/>
      <c r="F467" s="301"/>
      <c r="G467" s="283"/>
    </row>
    <row r="468" spans="1:7" s="284" customFormat="1" ht="12.75" customHeight="1">
      <c r="A468" s="304"/>
      <c r="D468" s="301"/>
      <c r="E468" s="301"/>
      <c r="F468" s="301"/>
      <c r="G468" s="283"/>
    </row>
    <row r="469" spans="1:7" s="284" customFormat="1" ht="12.75" customHeight="1">
      <c r="A469" s="304"/>
      <c r="D469" s="301"/>
      <c r="E469" s="301"/>
      <c r="F469" s="301"/>
      <c r="G469" s="283"/>
    </row>
    <row r="470" spans="1:7" s="284" customFormat="1" ht="12.75" customHeight="1">
      <c r="A470" s="304"/>
      <c r="D470" s="301"/>
      <c r="E470" s="301"/>
      <c r="F470" s="301"/>
      <c r="G470" s="283"/>
    </row>
    <row r="471" spans="1:7" s="284" customFormat="1" ht="12.75" customHeight="1">
      <c r="A471" s="304"/>
      <c r="D471" s="301"/>
      <c r="E471" s="301"/>
      <c r="F471" s="301"/>
      <c r="G471" s="283"/>
    </row>
    <row r="472" spans="1:7" s="284" customFormat="1" ht="12.75" customHeight="1">
      <c r="A472" s="304"/>
      <c r="D472" s="301"/>
      <c r="E472" s="301"/>
      <c r="F472" s="301"/>
      <c r="G472" s="283"/>
    </row>
    <row r="473" spans="1:7" s="284" customFormat="1" ht="12.75" customHeight="1">
      <c r="A473" s="304"/>
      <c r="D473" s="301"/>
      <c r="E473" s="301"/>
      <c r="F473" s="301"/>
      <c r="G473" s="283"/>
    </row>
    <row r="474" spans="1:7" s="284" customFormat="1" ht="12.75" customHeight="1">
      <c r="A474" s="304"/>
      <c r="D474" s="301"/>
      <c r="E474" s="301"/>
      <c r="F474" s="301"/>
      <c r="G474" s="283"/>
    </row>
    <row r="475" spans="1:7" s="284" customFormat="1" ht="12.75" customHeight="1">
      <c r="A475" s="304"/>
      <c r="D475" s="301"/>
      <c r="E475" s="301"/>
      <c r="F475" s="301"/>
      <c r="G475" s="283"/>
    </row>
    <row r="476" spans="1:7" s="284" customFormat="1" ht="12.75" customHeight="1">
      <c r="A476" s="304"/>
      <c r="D476" s="301"/>
      <c r="E476" s="301"/>
      <c r="F476" s="301"/>
      <c r="G476" s="283"/>
    </row>
    <row r="477" spans="1:7" s="284" customFormat="1" ht="12.75" customHeight="1">
      <c r="A477" s="304"/>
      <c r="D477" s="301"/>
      <c r="E477" s="301"/>
      <c r="F477" s="301"/>
      <c r="G477" s="283"/>
    </row>
    <row r="478" spans="1:7" s="284" customFormat="1" ht="12.75" customHeight="1">
      <c r="A478" s="304"/>
      <c r="D478" s="301"/>
      <c r="E478" s="301"/>
      <c r="F478" s="301"/>
      <c r="G478" s="283"/>
    </row>
    <row r="479" spans="1:7" s="284" customFormat="1" ht="12.75" customHeight="1">
      <c r="A479" s="304"/>
      <c r="D479" s="301"/>
      <c r="E479" s="301"/>
      <c r="F479" s="301"/>
      <c r="G479" s="283"/>
    </row>
    <row r="480" spans="1:7" s="284" customFormat="1" ht="12.75" customHeight="1">
      <c r="A480" s="304"/>
      <c r="D480" s="301"/>
      <c r="E480" s="301"/>
      <c r="F480" s="301"/>
      <c r="G480" s="283"/>
    </row>
    <row r="481" spans="1:7" s="284" customFormat="1" ht="12.75" customHeight="1">
      <c r="A481" s="304"/>
      <c r="D481" s="301"/>
      <c r="E481" s="301"/>
      <c r="F481" s="301"/>
      <c r="G481" s="283"/>
    </row>
    <row r="482" spans="1:7" s="284" customFormat="1" ht="12.75" customHeight="1">
      <c r="A482" s="304"/>
      <c r="D482" s="301"/>
      <c r="E482" s="301"/>
      <c r="F482" s="301"/>
      <c r="G482" s="283"/>
    </row>
    <row r="483" spans="1:7" s="284" customFormat="1" ht="12.75" customHeight="1">
      <c r="A483" s="304"/>
      <c r="D483" s="301"/>
      <c r="E483" s="301"/>
      <c r="F483" s="301"/>
      <c r="G483" s="283"/>
    </row>
    <row r="484" spans="1:7" s="284" customFormat="1" ht="12.75" customHeight="1">
      <c r="A484" s="304"/>
      <c r="D484" s="301"/>
      <c r="E484" s="301"/>
      <c r="F484" s="301"/>
      <c r="G484" s="283"/>
    </row>
    <row r="485" spans="1:7" s="284" customFormat="1" ht="12.75" customHeight="1">
      <c r="A485" s="304"/>
      <c r="D485" s="301"/>
      <c r="E485" s="301"/>
      <c r="F485" s="301"/>
      <c r="G485" s="283"/>
    </row>
    <row r="486" spans="1:7" s="284" customFormat="1" ht="12.75" customHeight="1">
      <c r="A486" s="304"/>
      <c r="D486" s="301"/>
      <c r="E486" s="301"/>
      <c r="F486" s="301"/>
      <c r="G486" s="283"/>
    </row>
    <row r="487" spans="1:7" s="284" customFormat="1" ht="12.75" customHeight="1">
      <c r="A487" s="304"/>
      <c r="D487" s="301"/>
      <c r="E487" s="301"/>
      <c r="F487" s="301"/>
      <c r="G487" s="283"/>
    </row>
    <row r="488" spans="1:7" s="284" customFormat="1" ht="12.75" customHeight="1">
      <c r="A488" s="304"/>
      <c r="D488" s="301"/>
      <c r="E488" s="301"/>
      <c r="F488" s="301"/>
      <c r="G488" s="283"/>
    </row>
    <row r="489" spans="1:7" s="284" customFormat="1" ht="12.75" customHeight="1">
      <c r="A489" s="304"/>
      <c r="D489" s="301"/>
      <c r="E489" s="301"/>
      <c r="F489" s="301"/>
      <c r="G489" s="283"/>
    </row>
    <row r="490" spans="1:7" s="284" customFormat="1" ht="12.75" customHeight="1">
      <c r="A490" s="304"/>
      <c r="D490" s="301"/>
      <c r="E490" s="301"/>
      <c r="F490" s="301"/>
      <c r="G490" s="283"/>
    </row>
    <row r="491" spans="1:7" s="284" customFormat="1" ht="12.75" customHeight="1">
      <c r="A491" s="304"/>
      <c r="D491" s="301"/>
      <c r="E491" s="301"/>
      <c r="F491" s="301"/>
      <c r="G491" s="283"/>
    </row>
    <row r="492" spans="1:7" s="284" customFormat="1" ht="14.25" customHeight="1">
      <c r="A492" s="304"/>
      <c r="D492" s="301"/>
      <c r="E492" s="301"/>
      <c r="F492" s="301"/>
      <c r="G492" s="283"/>
    </row>
    <row r="493" spans="1:7" s="284" customFormat="1" ht="24" customHeight="1">
      <c r="A493" s="304"/>
      <c r="D493" s="301"/>
      <c r="E493" s="301"/>
      <c r="F493" s="301"/>
      <c r="G493" s="283"/>
    </row>
    <row r="494" spans="1:7" s="284" customFormat="1" ht="12.75" customHeight="1">
      <c r="A494" s="304"/>
      <c r="D494" s="301"/>
      <c r="E494" s="301"/>
      <c r="F494" s="301"/>
      <c r="G494" s="283"/>
    </row>
    <row r="495" spans="1:7" s="284" customFormat="1" ht="12.75" customHeight="1">
      <c r="A495" s="304"/>
      <c r="D495" s="301"/>
      <c r="E495" s="301"/>
      <c r="F495" s="301"/>
      <c r="G495" s="283"/>
    </row>
    <row r="496" spans="1:7" s="284" customFormat="1" ht="12.75" customHeight="1">
      <c r="A496" s="304"/>
      <c r="D496" s="301"/>
      <c r="E496" s="301"/>
      <c r="F496" s="301"/>
      <c r="G496" s="283"/>
    </row>
    <row r="497" spans="1:7" s="284" customFormat="1" ht="12.75" customHeight="1">
      <c r="A497" s="304"/>
      <c r="D497" s="301"/>
      <c r="E497" s="301"/>
      <c r="F497" s="301"/>
      <c r="G497" s="283"/>
    </row>
    <row r="498" spans="1:7" s="284" customFormat="1" ht="12.75" customHeight="1">
      <c r="A498" s="304"/>
      <c r="D498" s="301"/>
      <c r="E498" s="301"/>
      <c r="F498" s="301"/>
      <c r="G498" s="283"/>
    </row>
    <row r="499" spans="1:7" s="284" customFormat="1" ht="12.75" customHeight="1">
      <c r="A499" s="304"/>
      <c r="D499" s="301"/>
      <c r="E499" s="301"/>
      <c r="F499" s="301"/>
      <c r="G499" s="283"/>
    </row>
    <row r="500" spans="1:7" s="284" customFormat="1" ht="12.75" customHeight="1">
      <c r="A500" s="304"/>
      <c r="D500" s="301"/>
      <c r="E500" s="301"/>
      <c r="F500" s="301"/>
      <c r="G500" s="283"/>
    </row>
    <row r="501" spans="1:7" s="284" customFormat="1" ht="12.75" customHeight="1">
      <c r="A501" s="304"/>
      <c r="D501" s="301"/>
      <c r="E501" s="301"/>
      <c r="F501" s="301"/>
      <c r="G501" s="283"/>
    </row>
    <row r="502" spans="1:7" s="284" customFormat="1" ht="12.75" customHeight="1">
      <c r="A502" s="304"/>
      <c r="D502" s="301"/>
      <c r="E502" s="301"/>
      <c r="F502" s="301"/>
      <c r="G502" s="283"/>
    </row>
    <row r="503" spans="1:7" s="284" customFormat="1" ht="12.75" customHeight="1">
      <c r="A503" s="304"/>
      <c r="D503" s="301"/>
      <c r="E503" s="301"/>
      <c r="F503" s="301"/>
      <c r="G503" s="283"/>
    </row>
    <row r="504" spans="1:7" s="284" customFormat="1" ht="12.75" customHeight="1">
      <c r="A504" s="304"/>
      <c r="D504" s="301"/>
      <c r="E504" s="301"/>
      <c r="F504" s="301"/>
      <c r="G504" s="283"/>
    </row>
    <row r="505" spans="1:7" s="284" customFormat="1" ht="12.75" customHeight="1">
      <c r="A505" s="304"/>
      <c r="D505" s="301"/>
      <c r="E505" s="301"/>
      <c r="F505" s="301"/>
      <c r="G505" s="283"/>
    </row>
    <row r="506" spans="1:7" s="284" customFormat="1" ht="12.75" customHeight="1">
      <c r="A506" s="304"/>
      <c r="D506" s="301"/>
      <c r="E506" s="301"/>
      <c r="F506" s="301"/>
      <c r="G506" s="283"/>
    </row>
    <row r="507" spans="1:7" s="284" customFormat="1" ht="12.75" customHeight="1">
      <c r="A507" s="304"/>
      <c r="D507" s="301"/>
      <c r="E507" s="301"/>
      <c r="F507" s="301"/>
      <c r="G507" s="283"/>
    </row>
    <row r="508" spans="1:7" s="284" customFormat="1" ht="12.75" customHeight="1">
      <c r="A508" s="304"/>
      <c r="D508" s="301"/>
      <c r="E508" s="301"/>
      <c r="F508" s="301"/>
      <c r="G508" s="283"/>
    </row>
    <row r="509" spans="1:7" s="284" customFormat="1" ht="12.75" customHeight="1">
      <c r="A509" s="304"/>
      <c r="D509" s="301"/>
      <c r="E509" s="301"/>
      <c r="F509" s="301"/>
      <c r="G509" s="283"/>
    </row>
    <row r="510" spans="1:7" s="284" customFormat="1" ht="12.75" customHeight="1">
      <c r="A510" s="304"/>
      <c r="D510" s="301"/>
      <c r="E510" s="301"/>
      <c r="F510" s="301"/>
      <c r="G510" s="283"/>
    </row>
    <row r="511" spans="1:7" s="284" customFormat="1" ht="12.75" customHeight="1">
      <c r="A511" s="304"/>
      <c r="D511" s="301"/>
      <c r="E511" s="301"/>
      <c r="F511" s="301"/>
      <c r="G511" s="283"/>
    </row>
    <row r="512" spans="1:7" s="284" customFormat="1" ht="12.75" customHeight="1">
      <c r="A512" s="304"/>
      <c r="D512" s="301"/>
      <c r="E512" s="301"/>
      <c r="F512" s="301"/>
      <c r="G512" s="283"/>
    </row>
    <row r="513" spans="1:7" s="284" customFormat="1" ht="12.75" customHeight="1">
      <c r="A513" s="304"/>
      <c r="D513" s="301"/>
      <c r="E513" s="301"/>
      <c r="F513" s="301"/>
      <c r="G513" s="283"/>
    </row>
    <row r="514" spans="1:7" s="284" customFormat="1" ht="12.75" customHeight="1">
      <c r="A514" s="304"/>
      <c r="D514" s="301"/>
      <c r="E514" s="301"/>
      <c r="F514" s="301"/>
      <c r="G514" s="283"/>
    </row>
    <row r="515" spans="1:7" s="284" customFormat="1" ht="12.75" customHeight="1">
      <c r="A515" s="304"/>
      <c r="D515" s="301"/>
      <c r="E515" s="301"/>
      <c r="F515" s="301"/>
      <c r="G515" s="283"/>
    </row>
    <row r="516" spans="1:7" s="284" customFormat="1" ht="12.75" customHeight="1">
      <c r="A516" s="304"/>
      <c r="D516" s="301"/>
      <c r="E516" s="301"/>
      <c r="F516" s="301"/>
      <c r="G516" s="283"/>
    </row>
    <row r="517" spans="1:7" s="284" customFormat="1" ht="12.75" customHeight="1">
      <c r="A517" s="304"/>
      <c r="D517" s="301"/>
      <c r="E517" s="301"/>
      <c r="F517" s="301"/>
      <c r="G517" s="283"/>
    </row>
    <row r="518" spans="1:7" s="284" customFormat="1" ht="12.75" customHeight="1">
      <c r="A518" s="304"/>
      <c r="D518" s="301"/>
      <c r="E518" s="301"/>
      <c r="F518" s="301"/>
      <c r="G518" s="283"/>
    </row>
    <row r="519" spans="1:7" s="284" customFormat="1" ht="12.75" customHeight="1">
      <c r="A519" s="304"/>
      <c r="D519" s="301"/>
      <c r="E519" s="301"/>
      <c r="F519" s="301"/>
      <c r="G519" s="283"/>
    </row>
    <row r="520" spans="1:7" s="284" customFormat="1" ht="12.75" customHeight="1">
      <c r="A520" s="304"/>
      <c r="D520" s="301"/>
      <c r="E520" s="301"/>
      <c r="F520" s="301"/>
      <c r="G520" s="283"/>
    </row>
    <row r="521" spans="1:7" s="284" customFormat="1" ht="12.75" customHeight="1">
      <c r="A521" s="304"/>
      <c r="D521" s="301"/>
      <c r="E521" s="301"/>
      <c r="F521" s="301"/>
      <c r="G521" s="283"/>
    </row>
    <row r="522" spans="1:7" s="284" customFormat="1" ht="12.75" customHeight="1">
      <c r="A522" s="304"/>
      <c r="D522" s="301"/>
      <c r="E522" s="301"/>
      <c r="F522" s="301"/>
      <c r="G522" s="283"/>
    </row>
    <row r="523" spans="1:7" s="284" customFormat="1" ht="12.75" customHeight="1">
      <c r="A523" s="304"/>
      <c r="D523" s="301"/>
      <c r="E523" s="301"/>
      <c r="F523" s="301"/>
      <c r="G523" s="283"/>
    </row>
    <row r="524" spans="1:7" s="284" customFormat="1" ht="12.75" customHeight="1">
      <c r="A524" s="304"/>
      <c r="D524" s="301"/>
      <c r="E524" s="301"/>
      <c r="F524" s="301"/>
      <c r="G524" s="283"/>
    </row>
    <row r="525" spans="1:7" s="284" customFormat="1" ht="12.75" customHeight="1">
      <c r="A525" s="304"/>
      <c r="D525" s="301"/>
      <c r="E525" s="301"/>
      <c r="F525" s="301"/>
      <c r="G525" s="283"/>
    </row>
    <row r="526" spans="1:7" s="284" customFormat="1" ht="12.75" customHeight="1">
      <c r="A526" s="304"/>
      <c r="D526" s="301"/>
      <c r="E526" s="301"/>
      <c r="F526" s="301"/>
      <c r="G526" s="283"/>
    </row>
    <row r="527" spans="1:7" s="284" customFormat="1" ht="15" customHeight="1">
      <c r="A527" s="304"/>
      <c r="D527" s="301"/>
      <c r="E527" s="301"/>
      <c r="F527" s="301"/>
      <c r="G527" s="283"/>
    </row>
    <row r="528" spans="1:7" s="284" customFormat="1" ht="24" customHeight="1">
      <c r="A528" s="304"/>
      <c r="D528" s="301"/>
      <c r="E528" s="301"/>
      <c r="F528" s="301"/>
      <c r="G528" s="283"/>
    </row>
    <row r="529" spans="1:7" s="284" customFormat="1" ht="12.75" customHeight="1">
      <c r="A529" s="304"/>
      <c r="D529" s="301"/>
      <c r="E529" s="301"/>
      <c r="F529" s="301"/>
      <c r="G529" s="283"/>
    </row>
    <row r="530" spans="1:7" s="284" customFormat="1" ht="12.75" customHeight="1">
      <c r="A530" s="304"/>
      <c r="D530" s="301"/>
      <c r="E530" s="301"/>
      <c r="F530" s="301"/>
      <c r="G530" s="283"/>
    </row>
    <row r="531" spans="1:7" s="284" customFormat="1" ht="12.75" customHeight="1">
      <c r="A531" s="304"/>
      <c r="D531" s="301"/>
      <c r="E531" s="301"/>
      <c r="F531" s="301"/>
      <c r="G531" s="283"/>
    </row>
    <row r="532" spans="1:7" s="284" customFormat="1" ht="12.75" customHeight="1">
      <c r="A532" s="304"/>
      <c r="D532" s="301"/>
      <c r="E532" s="301"/>
      <c r="F532" s="301"/>
      <c r="G532" s="283"/>
    </row>
    <row r="533" spans="1:7" s="284" customFormat="1" ht="12.75" customHeight="1">
      <c r="A533" s="304"/>
      <c r="D533" s="301"/>
      <c r="E533" s="301"/>
      <c r="F533" s="301"/>
      <c r="G533" s="283"/>
    </row>
    <row r="534" spans="1:7" s="284" customFormat="1" ht="12.75" customHeight="1">
      <c r="A534" s="304"/>
      <c r="D534" s="301"/>
      <c r="E534" s="301"/>
      <c r="F534" s="301"/>
      <c r="G534" s="283"/>
    </row>
    <row r="535" spans="1:7" s="284" customFormat="1" ht="12.75" customHeight="1">
      <c r="A535" s="304"/>
      <c r="D535" s="301"/>
      <c r="E535" s="301"/>
      <c r="F535" s="301"/>
      <c r="G535" s="283"/>
    </row>
    <row r="536" spans="1:7" s="284" customFormat="1" ht="12.75" customHeight="1">
      <c r="A536" s="304"/>
      <c r="D536" s="301"/>
      <c r="E536" s="301"/>
      <c r="F536" s="301"/>
      <c r="G536" s="283"/>
    </row>
    <row r="537" spans="1:7" s="284" customFormat="1" ht="12.75" customHeight="1">
      <c r="A537" s="304"/>
      <c r="D537" s="301"/>
      <c r="E537" s="301"/>
      <c r="F537" s="301"/>
      <c r="G537" s="283"/>
    </row>
    <row r="538" spans="1:7" s="284" customFormat="1" ht="12.75" customHeight="1">
      <c r="A538" s="304"/>
      <c r="D538" s="301"/>
      <c r="E538" s="301"/>
      <c r="F538" s="301"/>
      <c r="G538" s="283"/>
    </row>
    <row r="539" spans="1:7" s="284" customFormat="1" ht="12.75" customHeight="1">
      <c r="A539" s="304"/>
      <c r="D539" s="301"/>
      <c r="E539" s="301"/>
      <c r="F539" s="301"/>
      <c r="G539" s="283"/>
    </row>
    <row r="540" spans="1:7" s="284" customFormat="1" ht="12.75" customHeight="1">
      <c r="A540" s="304"/>
      <c r="D540" s="301"/>
      <c r="E540" s="301"/>
      <c r="F540" s="301"/>
      <c r="G540" s="283"/>
    </row>
    <row r="541" spans="1:7" s="284" customFormat="1" ht="12.75" customHeight="1">
      <c r="A541" s="304"/>
      <c r="D541" s="301"/>
      <c r="E541" s="301"/>
      <c r="F541" s="301"/>
      <c r="G541" s="283"/>
    </row>
    <row r="542" spans="1:7" s="284" customFormat="1" ht="12.75" customHeight="1">
      <c r="A542" s="304"/>
      <c r="D542" s="301"/>
      <c r="E542" s="301"/>
      <c r="F542" s="301"/>
      <c r="G542" s="283"/>
    </row>
    <row r="543" spans="1:7" s="284" customFormat="1" ht="12.75" customHeight="1">
      <c r="A543" s="304"/>
      <c r="D543" s="301"/>
      <c r="E543" s="301"/>
      <c r="F543" s="301"/>
      <c r="G543" s="283"/>
    </row>
    <row r="544" spans="1:7" s="284" customFormat="1" ht="12.75" customHeight="1">
      <c r="A544" s="304"/>
      <c r="D544" s="301"/>
      <c r="E544" s="301"/>
      <c r="F544" s="301"/>
      <c r="G544" s="283"/>
    </row>
    <row r="545" spans="1:7" s="284" customFormat="1" ht="12.75" customHeight="1">
      <c r="A545" s="304"/>
      <c r="D545" s="301"/>
      <c r="E545" s="301"/>
      <c r="F545" s="301"/>
      <c r="G545" s="283"/>
    </row>
    <row r="546" spans="1:7" s="284" customFormat="1" ht="12.75" customHeight="1">
      <c r="A546" s="304"/>
      <c r="D546" s="301"/>
      <c r="E546" s="301"/>
      <c r="F546" s="301"/>
      <c r="G546" s="283"/>
    </row>
    <row r="547" spans="1:7" s="284" customFormat="1" ht="12.75" customHeight="1">
      <c r="A547" s="304"/>
      <c r="D547" s="301"/>
      <c r="E547" s="301"/>
      <c r="F547" s="301"/>
      <c r="G547" s="283"/>
    </row>
    <row r="548" spans="1:7" s="284" customFormat="1" ht="12.75" customHeight="1">
      <c r="A548" s="304"/>
      <c r="D548" s="301"/>
      <c r="E548" s="301"/>
      <c r="F548" s="301"/>
      <c r="G548" s="283"/>
    </row>
    <row r="549" spans="1:7" s="284" customFormat="1" ht="12.75" customHeight="1">
      <c r="A549" s="304"/>
      <c r="D549" s="301"/>
      <c r="E549" s="301"/>
      <c r="F549" s="301"/>
      <c r="G549" s="283"/>
    </row>
    <row r="550" spans="1:7" s="284" customFormat="1" ht="12.75" customHeight="1">
      <c r="A550" s="304"/>
      <c r="D550" s="301"/>
      <c r="E550" s="301"/>
      <c r="F550" s="301"/>
      <c r="G550" s="283"/>
    </row>
    <row r="551" spans="1:7" s="284" customFormat="1" ht="12.75" customHeight="1">
      <c r="A551" s="304"/>
      <c r="D551" s="301"/>
      <c r="E551" s="301"/>
      <c r="F551" s="301"/>
      <c r="G551" s="283"/>
    </row>
    <row r="552" spans="1:7" s="284" customFormat="1" ht="12.75" customHeight="1">
      <c r="A552" s="304"/>
      <c r="D552" s="301"/>
      <c r="E552" s="301"/>
      <c r="F552" s="301"/>
      <c r="G552" s="283"/>
    </row>
    <row r="553" spans="1:7" s="284" customFormat="1" ht="12.75" customHeight="1">
      <c r="A553" s="304"/>
      <c r="D553" s="301"/>
      <c r="E553" s="301"/>
      <c r="F553" s="301"/>
      <c r="G553" s="283"/>
    </row>
    <row r="554" spans="1:7" s="284" customFormat="1" ht="12.75" customHeight="1">
      <c r="A554" s="304"/>
      <c r="D554" s="301"/>
      <c r="E554" s="301"/>
      <c r="F554" s="301"/>
      <c r="G554" s="283"/>
    </row>
    <row r="555" spans="1:7" s="284" customFormat="1" ht="12.75" customHeight="1">
      <c r="A555" s="304"/>
      <c r="D555" s="301"/>
      <c r="E555" s="301"/>
      <c r="F555" s="301"/>
      <c r="G555" s="283"/>
    </row>
    <row r="556" spans="1:7" s="284" customFormat="1" ht="12.75" customHeight="1">
      <c r="A556" s="304"/>
      <c r="D556" s="301"/>
      <c r="E556" s="301"/>
      <c r="F556" s="301"/>
      <c r="G556" s="283"/>
    </row>
    <row r="557" spans="1:7" s="284" customFormat="1" ht="12.75" customHeight="1">
      <c r="A557" s="304"/>
      <c r="D557" s="301"/>
      <c r="E557" s="301"/>
      <c r="F557" s="301"/>
      <c r="G557" s="283"/>
    </row>
    <row r="558" spans="1:7" s="284" customFormat="1" ht="12.75" customHeight="1">
      <c r="A558" s="304"/>
      <c r="D558" s="301"/>
      <c r="E558" s="301"/>
      <c r="F558" s="301"/>
      <c r="G558" s="283"/>
    </row>
    <row r="559" spans="1:7" s="284" customFormat="1" ht="12.75" customHeight="1">
      <c r="A559" s="304"/>
      <c r="D559" s="301"/>
      <c r="E559" s="301"/>
      <c r="F559" s="301"/>
      <c r="G559" s="283"/>
    </row>
    <row r="560" spans="1:7" s="284" customFormat="1" ht="12.75" customHeight="1">
      <c r="A560" s="304"/>
      <c r="D560" s="301"/>
      <c r="E560" s="301"/>
      <c r="F560" s="301"/>
      <c r="G560" s="283"/>
    </row>
    <row r="561" spans="1:7" s="284" customFormat="1" ht="12.75" customHeight="1">
      <c r="A561" s="304"/>
      <c r="D561" s="301"/>
      <c r="E561" s="301"/>
      <c r="F561" s="301"/>
      <c r="G561" s="283"/>
    </row>
    <row r="562" spans="1:7" s="284" customFormat="1" ht="12.75" customHeight="1">
      <c r="A562" s="304"/>
      <c r="D562" s="301"/>
      <c r="E562" s="301"/>
      <c r="F562" s="301"/>
      <c r="G562" s="283"/>
    </row>
    <row r="563" spans="1:7" s="284" customFormat="1" ht="12.75" customHeight="1">
      <c r="A563" s="304"/>
      <c r="D563" s="301"/>
      <c r="E563" s="301"/>
      <c r="F563" s="301"/>
      <c r="G563" s="283"/>
    </row>
    <row r="564" spans="1:7" s="284" customFormat="1" ht="12.75" customHeight="1">
      <c r="A564" s="304"/>
      <c r="D564" s="301"/>
      <c r="E564" s="301"/>
      <c r="F564" s="301"/>
      <c r="G564" s="283"/>
    </row>
    <row r="565" spans="1:7" s="284" customFormat="1" ht="12.75" customHeight="1">
      <c r="A565" s="304"/>
      <c r="D565" s="301"/>
      <c r="E565" s="301"/>
      <c r="F565" s="301"/>
      <c r="G565" s="283"/>
    </row>
    <row r="566" spans="1:7" s="284" customFormat="1" ht="12.75" customHeight="1">
      <c r="A566" s="304"/>
      <c r="D566" s="301"/>
      <c r="E566" s="301"/>
      <c r="F566" s="301"/>
      <c r="G566" s="283"/>
    </row>
    <row r="567" spans="1:7" s="284" customFormat="1" ht="12.75" customHeight="1">
      <c r="A567" s="304"/>
      <c r="D567" s="301"/>
      <c r="E567" s="301"/>
      <c r="F567" s="301"/>
      <c r="G567" s="283"/>
    </row>
    <row r="568" spans="1:7" s="284" customFormat="1" ht="12.75" customHeight="1">
      <c r="A568" s="304"/>
      <c r="D568" s="301"/>
      <c r="E568" s="301"/>
      <c r="F568" s="301"/>
      <c r="G568" s="283"/>
    </row>
    <row r="569" spans="1:7" s="284" customFormat="1" ht="12.75" customHeight="1">
      <c r="A569" s="304"/>
      <c r="D569" s="301"/>
      <c r="E569" s="301"/>
      <c r="F569" s="301"/>
      <c r="G569" s="283"/>
    </row>
    <row r="570" spans="1:7" s="284" customFormat="1" ht="12.75" customHeight="1">
      <c r="A570" s="304"/>
      <c r="D570" s="301"/>
      <c r="E570" s="301"/>
      <c r="F570" s="301"/>
      <c r="G570" s="283"/>
    </row>
    <row r="571" spans="1:7" s="284" customFormat="1" ht="12.75" customHeight="1">
      <c r="A571" s="304"/>
      <c r="D571" s="301"/>
      <c r="E571" s="301"/>
      <c r="F571" s="301"/>
      <c r="G571" s="283"/>
    </row>
    <row r="572" spans="1:7" s="284" customFormat="1" ht="12.75" customHeight="1">
      <c r="A572" s="304"/>
      <c r="D572" s="301"/>
      <c r="E572" s="301"/>
      <c r="F572" s="301"/>
      <c r="G572" s="283"/>
    </row>
    <row r="573" spans="1:7" s="284" customFormat="1" ht="12.75" customHeight="1">
      <c r="A573" s="304"/>
      <c r="D573" s="301"/>
      <c r="E573" s="301"/>
      <c r="F573" s="301"/>
      <c r="G573" s="283"/>
    </row>
    <row r="574" spans="1:7" s="284" customFormat="1" ht="12.75" customHeight="1">
      <c r="A574" s="304"/>
      <c r="D574" s="301"/>
      <c r="E574" s="301"/>
      <c r="F574" s="301"/>
      <c r="G574" s="283"/>
    </row>
    <row r="575" spans="1:7" s="284" customFormat="1" ht="12.75" customHeight="1">
      <c r="A575" s="304"/>
      <c r="D575" s="301"/>
      <c r="E575" s="301"/>
      <c r="F575" s="301"/>
      <c r="G575" s="283"/>
    </row>
    <row r="576" spans="1:7" s="284" customFormat="1" ht="12.75" customHeight="1">
      <c r="A576" s="304"/>
      <c r="D576" s="301"/>
      <c r="E576" s="301"/>
      <c r="F576" s="301"/>
      <c r="G576" s="283"/>
    </row>
    <row r="577" spans="1:7" s="284" customFormat="1" ht="12.75" customHeight="1">
      <c r="A577" s="304"/>
      <c r="D577" s="301"/>
      <c r="E577" s="301"/>
      <c r="F577" s="301"/>
      <c r="G577" s="283"/>
    </row>
    <row r="578" spans="1:7" s="284" customFormat="1" ht="12.75" customHeight="1">
      <c r="A578" s="304"/>
      <c r="D578" s="301"/>
      <c r="E578" s="301"/>
      <c r="F578" s="301"/>
      <c r="G578" s="283"/>
    </row>
    <row r="579" spans="1:7" s="284" customFormat="1" ht="12.75" customHeight="1">
      <c r="A579" s="304"/>
      <c r="D579" s="301"/>
      <c r="E579" s="301"/>
      <c r="F579" s="301"/>
      <c r="G579" s="283"/>
    </row>
    <row r="580" spans="1:7" s="284" customFormat="1" ht="12.75" customHeight="1">
      <c r="A580" s="304"/>
      <c r="D580" s="301"/>
      <c r="E580" s="301"/>
      <c r="F580" s="301"/>
      <c r="G580" s="283"/>
    </row>
    <row r="581" spans="1:7" s="284" customFormat="1" ht="12.75" customHeight="1">
      <c r="A581" s="304"/>
      <c r="D581" s="301"/>
      <c r="E581" s="301"/>
      <c r="F581" s="301"/>
      <c r="G581" s="283"/>
    </row>
    <row r="582" spans="1:7" s="284" customFormat="1" ht="12.75" customHeight="1">
      <c r="A582" s="304"/>
      <c r="D582" s="301"/>
      <c r="E582" s="301"/>
      <c r="F582" s="301"/>
      <c r="G582" s="283"/>
    </row>
    <row r="583" spans="1:7" s="284" customFormat="1" ht="12.75" customHeight="1">
      <c r="A583" s="304"/>
      <c r="D583" s="301"/>
      <c r="E583" s="301"/>
      <c r="F583" s="301"/>
      <c r="G583" s="283"/>
    </row>
    <row r="584" spans="1:7" s="284" customFormat="1" ht="12.75" customHeight="1">
      <c r="A584" s="304"/>
      <c r="D584" s="301"/>
      <c r="E584" s="301"/>
      <c r="F584" s="301"/>
      <c r="G584" s="283"/>
    </row>
    <row r="585" spans="1:7" s="284" customFormat="1" ht="12.75" customHeight="1">
      <c r="A585" s="304"/>
      <c r="D585" s="301"/>
      <c r="E585" s="301"/>
      <c r="F585" s="301"/>
      <c r="G585" s="283"/>
    </row>
    <row r="586" spans="1:7" s="284" customFormat="1" ht="12.75" customHeight="1">
      <c r="A586" s="304"/>
      <c r="D586" s="301"/>
      <c r="E586" s="301"/>
      <c r="F586" s="301"/>
      <c r="G586" s="283"/>
    </row>
    <row r="587" spans="1:7" s="284" customFormat="1" ht="12.75" customHeight="1">
      <c r="A587" s="304"/>
      <c r="D587" s="301"/>
      <c r="E587" s="301"/>
      <c r="F587" s="301"/>
      <c r="G587" s="283"/>
    </row>
    <row r="588" spans="1:7" s="284" customFormat="1" ht="12.75" customHeight="1">
      <c r="A588" s="304"/>
      <c r="D588" s="301"/>
      <c r="E588" s="301"/>
      <c r="F588" s="301"/>
      <c r="G588" s="283"/>
    </row>
    <row r="589" spans="1:7" s="284" customFormat="1" ht="12.75" customHeight="1">
      <c r="A589" s="304"/>
      <c r="D589" s="301"/>
      <c r="E589" s="301"/>
      <c r="F589" s="301"/>
      <c r="G589" s="283"/>
    </row>
    <row r="590" spans="1:7" s="284" customFormat="1" ht="12.75" customHeight="1">
      <c r="A590" s="304"/>
      <c r="D590" s="301"/>
      <c r="E590" s="301"/>
      <c r="F590" s="301"/>
      <c r="G590" s="283"/>
    </row>
    <row r="591" spans="1:7" s="284" customFormat="1" ht="12.75" customHeight="1">
      <c r="A591" s="304"/>
      <c r="D591" s="301"/>
      <c r="E591" s="301"/>
      <c r="F591" s="301"/>
      <c r="G591" s="283"/>
    </row>
    <row r="592" spans="1:7" s="284" customFormat="1" ht="12.75" customHeight="1">
      <c r="A592" s="304"/>
      <c r="D592" s="301"/>
      <c r="E592" s="301"/>
      <c r="F592" s="301"/>
      <c r="G592" s="283"/>
    </row>
    <row r="593" spans="1:7" s="284" customFormat="1" ht="15" customHeight="1">
      <c r="A593" s="304"/>
      <c r="D593" s="301"/>
      <c r="E593" s="301"/>
      <c r="F593" s="301"/>
      <c r="G593" s="283"/>
    </row>
    <row r="594" spans="1:7" s="284" customFormat="1" ht="24" customHeight="1">
      <c r="A594" s="304"/>
      <c r="D594" s="301"/>
      <c r="E594" s="301"/>
      <c r="F594" s="301"/>
      <c r="G594" s="283"/>
    </row>
    <row r="595" spans="1:7" s="284" customFormat="1" ht="12.75" customHeight="1">
      <c r="A595" s="304"/>
      <c r="D595" s="301"/>
      <c r="E595" s="301"/>
      <c r="F595" s="301"/>
      <c r="G595" s="283"/>
    </row>
    <row r="596" spans="1:7" s="284" customFormat="1" ht="12.75" customHeight="1">
      <c r="A596" s="304"/>
      <c r="D596" s="301"/>
      <c r="E596" s="301"/>
      <c r="F596" s="301"/>
      <c r="G596" s="283"/>
    </row>
    <row r="597" spans="1:7" s="284" customFormat="1" ht="12.75" customHeight="1">
      <c r="A597" s="304"/>
      <c r="D597" s="301"/>
      <c r="E597" s="301"/>
      <c r="F597" s="301"/>
      <c r="G597" s="283"/>
    </row>
    <row r="598" spans="1:7" s="284" customFormat="1" ht="12.75" customHeight="1">
      <c r="A598" s="304"/>
      <c r="D598" s="301"/>
      <c r="E598" s="301"/>
      <c r="F598" s="301"/>
      <c r="G598" s="283"/>
    </row>
    <row r="599" spans="1:7" s="284" customFormat="1" ht="12.75" customHeight="1">
      <c r="A599" s="304"/>
      <c r="D599" s="301"/>
      <c r="E599" s="301"/>
      <c r="F599" s="301"/>
      <c r="G599" s="283"/>
    </row>
    <row r="600" spans="1:7" s="284" customFormat="1" ht="12.75" customHeight="1">
      <c r="A600" s="304"/>
      <c r="D600" s="301"/>
      <c r="E600" s="301"/>
      <c r="F600" s="301"/>
      <c r="G600" s="283"/>
    </row>
    <row r="601" spans="1:7" s="284" customFormat="1" ht="12.75" customHeight="1">
      <c r="A601" s="304"/>
      <c r="D601" s="301"/>
      <c r="E601" s="301"/>
      <c r="F601" s="301"/>
      <c r="G601" s="283"/>
    </row>
    <row r="602" spans="1:7" s="284" customFormat="1" ht="12.75" customHeight="1">
      <c r="A602" s="304"/>
      <c r="D602" s="301"/>
      <c r="E602" s="301"/>
      <c r="F602" s="301"/>
      <c r="G602" s="283"/>
    </row>
    <row r="603" spans="1:7" s="284" customFormat="1" ht="12.75" customHeight="1">
      <c r="A603" s="304"/>
      <c r="D603" s="301"/>
      <c r="E603" s="301"/>
      <c r="F603" s="301"/>
      <c r="G603" s="283"/>
    </row>
    <row r="604" spans="1:7" s="284" customFormat="1" ht="12.75" customHeight="1">
      <c r="A604" s="304"/>
      <c r="D604" s="301"/>
      <c r="E604" s="301"/>
      <c r="F604" s="301"/>
      <c r="G604" s="283"/>
    </row>
    <row r="605" spans="1:7" s="284" customFormat="1" ht="12.75" customHeight="1">
      <c r="A605" s="304"/>
      <c r="D605" s="301"/>
      <c r="E605" s="301"/>
      <c r="F605" s="301"/>
      <c r="G605" s="283"/>
    </row>
    <row r="606" spans="1:7" s="284" customFormat="1" ht="12.75" customHeight="1">
      <c r="A606" s="304"/>
      <c r="D606" s="301"/>
      <c r="E606" s="301"/>
      <c r="F606" s="301"/>
      <c r="G606" s="283"/>
    </row>
    <row r="607" spans="1:7" s="284" customFormat="1" ht="12.75" customHeight="1">
      <c r="A607" s="304"/>
      <c r="D607" s="301"/>
      <c r="E607" s="301"/>
      <c r="F607" s="301"/>
      <c r="G607" s="283"/>
    </row>
    <row r="608" spans="1:7" s="284" customFormat="1" ht="12.75" customHeight="1">
      <c r="A608" s="304"/>
      <c r="D608" s="301"/>
      <c r="E608" s="301"/>
      <c r="F608" s="301"/>
      <c r="G608" s="283"/>
    </row>
    <row r="609" spans="1:7" s="284" customFormat="1" ht="12.75" customHeight="1">
      <c r="A609" s="304"/>
      <c r="D609" s="301"/>
      <c r="E609" s="301"/>
      <c r="F609" s="301"/>
      <c r="G609" s="283"/>
    </row>
    <row r="610" spans="1:7" s="284" customFormat="1" ht="12.75" customHeight="1">
      <c r="A610" s="304"/>
      <c r="D610" s="301"/>
      <c r="E610" s="301"/>
      <c r="F610" s="301"/>
      <c r="G610" s="283"/>
    </row>
    <row r="611" spans="1:7" s="284" customFormat="1" ht="12.75" customHeight="1">
      <c r="A611" s="304"/>
      <c r="D611" s="301"/>
      <c r="E611" s="301"/>
      <c r="F611" s="301"/>
      <c r="G611" s="283"/>
    </row>
    <row r="612" spans="1:7" s="284" customFormat="1" ht="12.75" customHeight="1">
      <c r="A612" s="304"/>
      <c r="D612" s="301"/>
      <c r="E612" s="301"/>
      <c r="F612" s="301"/>
      <c r="G612" s="283"/>
    </row>
    <row r="613" spans="1:7" s="284" customFormat="1" ht="12.75" customHeight="1">
      <c r="A613" s="304"/>
      <c r="D613" s="301"/>
      <c r="E613" s="301"/>
      <c r="F613" s="301"/>
      <c r="G613" s="283"/>
    </row>
    <row r="614" spans="1:7" s="284" customFormat="1" ht="12.75" customHeight="1">
      <c r="A614" s="304"/>
      <c r="D614" s="301"/>
      <c r="E614" s="301"/>
      <c r="F614" s="301"/>
      <c r="G614" s="283"/>
    </row>
    <row r="615" spans="1:7" s="284" customFormat="1" ht="12.75" customHeight="1">
      <c r="A615" s="304"/>
      <c r="D615" s="301"/>
      <c r="E615" s="301"/>
      <c r="F615" s="301"/>
      <c r="G615" s="283"/>
    </row>
    <row r="616" spans="1:7" s="284" customFormat="1" ht="12.75" customHeight="1">
      <c r="A616" s="304"/>
      <c r="D616" s="301"/>
      <c r="E616" s="301"/>
      <c r="F616" s="301"/>
      <c r="G616" s="283"/>
    </row>
    <row r="617" spans="1:7" s="284" customFormat="1" ht="12.75" customHeight="1">
      <c r="A617" s="304"/>
      <c r="D617" s="301"/>
      <c r="E617" s="301"/>
      <c r="F617" s="301"/>
      <c r="G617" s="283"/>
    </row>
    <row r="618" spans="1:7" s="284" customFormat="1" ht="12.75" customHeight="1">
      <c r="A618" s="304"/>
      <c r="D618" s="301"/>
      <c r="E618" s="301"/>
      <c r="F618" s="301"/>
      <c r="G618" s="283"/>
    </row>
    <row r="619" spans="1:7" s="284" customFormat="1" ht="12.75" customHeight="1">
      <c r="A619" s="304"/>
      <c r="D619" s="301"/>
      <c r="E619" s="301"/>
      <c r="F619" s="301"/>
      <c r="G619" s="283"/>
    </row>
    <row r="620" spans="1:7" s="284" customFormat="1" ht="12.75" customHeight="1">
      <c r="A620" s="304"/>
      <c r="D620" s="301"/>
      <c r="E620" s="301"/>
      <c r="F620" s="301"/>
      <c r="G620" s="283"/>
    </row>
    <row r="621" spans="1:7" s="284" customFormat="1" ht="12.75" customHeight="1">
      <c r="A621" s="304"/>
      <c r="D621" s="301"/>
      <c r="E621" s="301"/>
      <c r="F621" s="301"/>
      <c r="G621" s="283"/>
    </row>
    <row r="622" spans="1:7" s="284" customFormat="1" ht="12.75" customHeight="1">
      <c r="A622" s="304"/>
      <c r="D622" s="301"/>
      <c r="E622" s="301"/>
      <c r="F622" s="301"/>
      <c r="G622" s="283"/>
    </row>
    <row r="623" spans="1:7" s="284" customFormat="1" ht="12.75" customHeight="1">
      <c r="A623" s="304"/>
      <c r="D623" s="301"/>
      <c r="E623" s="301"/>
      <c r="F623" s="301"/>
      <c r="G623" s="283"/>
    </row>
    <row r="624" spans="1:7" s="284" customFormat="1" ht="12.75" customHeight="1">
      <c r="A624" s="304"/>
      <c r="D624" s="301"/>
      <c r="E624" s="301"/>
      <c r="F624" s="301"/>
      <c r="G624" s="283"/>
    </row>
    <row r="625" spans="1:7" s="284" customFormat="1" ht="12.75" customHeight="1">
      <c r="A625" s="304"/>
      <c r="D625" s="301"/>
      <c r="E625" s="301"/>
      <c r="F625" s="301"/>
      <c r="G625" s="283"/>
    </row>
    <row r="626" spans="1:7" s="284" customFormat="1" ht="12.75" customHeight="1">
      <c r="A626" s="304"/>
      <c r="D626" s="301"/>
      <c r="E626" s="301"/>
      <c r="F626" s="301"/>
      <c r="G626" s="283"/>
    </row>
    <row r="627" spans="1:7" s="284" customFormat="1" ht="12.75" customHeight="1">
      <c r="A627" s="304"/>
      <c r="D627" s="301"/>
      <c r="E627" s="301"/>
      <c r="F627" s="301"/>
      <c r="G627" s="283"/>
    </row>
    <row r="628" spans="1:7" s="284" customFormat="1" ht="12.75" customHeight="1">
      <c r="A628" s="304"/>
      <c r="D628" s="301"/>
      <c r="E628" s="301"/>
      <c r="F628" s="301"/>
      <c r="G628" s="283"/>
    </row>
    <row r="629" spans="1:7" s="284" customFormat="1" ht="12.75" customHeight="1">
      <c r="A629" s="304"/>
      <c r="D629" s="301"/>
      <c r="E629" s="301"/>
      <c r="F629" s="301"/>
      <c r="G629" s="283"/>
    </row>
    <row r="630" spans="1:7" s="284" customFormat="1" ht="12.75" customHeight="1">
      <c r="A630" s="304"/>
      <c r="D630" s="301"/>
      <c r="E630" s="301"/>
      <c r="F630" s="301"/>
      <c r="G630" s="283"/>
    </row>
    <row r="631" spans="1:7" s="284" customFormat="1" ht="12.75" customHeight="1">
      <c r="A631" s="304"/>
      <c r="D631" s="301"/>
      <c r="E631" s="301"/>
      <c r="F631" s="301"/>
      <c r="G631" s="283"/>
    </row>
    <row r="632" spans="1:7" s="284" customFormat="1" ht="12.75" customHeight="1">
      <c r="A632" s="304"/>
      <c r="D632" s="301"/>
      <c r="E632" s="301"/>
      <c r="F632" s="301"/>
      <c r="G632" s="283"/>
    </row>
    <row r="633" spans="1:7" s="284" customFormat="1" ht="12.75" customHeight="1">
      <c r="A633" s="304"/>
      <c r="D633" s="301"/>
      <c r="E633" s="301"/>
      <c r="F633" s="301"/>
      <c r="G633" s="283"/>
    </row>
    <row r="634" spans="1:7" s="284" customFormat="1" ht="12.75" customHeight="1">
      <c r="A634" s="304"/>
      <c r="D634" s="301"/>
      <c r="E634" s="301"/>
      <c r="F634" s="301"/>
      <c r="G634" s="283"/>
    </row>
    <row r="635" spans="1:7" s="284" customFormat="1" ht="12.75" customHeight="1">
      <c r="A635" s="304"/>
      <c r="D635" s="301"/>
      <c r="E635" s="301"/>
      <c r="F635" s="301"/>
      <c r="G635" s="283"/>
    </row>
    <row r="636" spans="1:7" ht="12.75" customHeight="1">
      <c r="A636" s="304"/>
      <c r="B636" s="284"/>
      <c r="C636" s="284"/>
      <c r="D636" s="301"/>
      <c r="E636" s="301"/>
      <c r="F636" s="301"/>
    </row>
    <row r="637" spans="1:7" ht="12.75" customHeight="1">
      <c r="A637" s="304"/>
      <c r="B637" s="284"/>
      <c r="C637" s="284"/>
      <c r="D637" s="301"/>
      <c r="E637" s="301"/>
      <c r="F637" s="301"/>
    </row>
    <row r="638" spans="1:7" ht="12.75" customHeight="1">
      <c r="A638" s="291"/>
      <c r="B638" s="291"/>
      <c r="C638" s="291"/>
      <c r="D638" s="302"/>
    </row>
    <row r="639" spans="1:7" ht="12.75" customHeight="1">
      <c r="A639" s="291"/>
      <c r="B639" s="291"/>
      <c r="C639" s="291"/>
      <c r="D639" s="302"/>
    </row>
    <row r="640" spans="1:7" ht="12.75" customHeight="1">
      <c r="A640" s="291"/>
      <c r="B640" s="291"/>
      <c r="C640" s="291"/>
      <c r="D640" s="302"/>
    </row>
    <row r="641" spans="1:8" ht="12.75" customHeight="1">
      <c r="A641" s="291"/>
      <c r="B641" s="291"/>
      <c r="C641" s="291"/>
      <c r="D641" s="302"/>
      <c r="G641" s="305"/>
      <c r="H641" s="285"/>
    </row>
    <row r="642" spans="1:8" s="277" customFormat="1" ht="12.75" customHeight="1">
      <c r="A642" s="304"/>
      <c r="B642" s="284"/>
      <c r="C642" s="284"/>
      <c r="D642" s="301"/>
      <c r="E642" s="301"/>
      <c r="F642" s="301"/>
      <c r="G642" s="306"/>
    </row>
    <row r="643" spans="1:8" s="277" customFormat="1" ht="12.75" customHeight="1">
      <c r="A643" s="304"/>
      <c r="B643" s="284"/>
      <c r="C643" s="284"/>
      <c r="D643" s="301"/>
      <c r="E643" s="301"/>
      <c r="F643" s="301"/>
      <c r="G643" s="306"/>
    </row>
    <row r="644" spans="1:8" s="277" customFormat="1" ht="12.75" customHeight="1">
      <c r="A644" s="304"/>
      <c r="B644" s="284"/>
      <c r="C644" s="284"/>
      <c r="D644" s="301"/>
      <c r="E644" s="301"/>
      <c r="F644" s="301"/>
      <c r="G644" s="306"/>
    </row>
    <row r="645" spans="1:8" s="277" customFormat="1" ht="12.75" customHeight="1">
      <c r="A645" s="304"/>
      <c r="B645" s="284"/>
      <c r="C645" s="284"/>
      <c r="D645" s="301"/>
      <c r="E645" s="301"/>
      <c r="F645" s="301"/>
      <c r="G645" s="306"/>
    </row>
    <row r="646" spans="1:8" s="277" customFormat="1" ht="12.75" customHeight="1">
      <c r="A646" s="304"/>
      <c r="B646" s="284"/>
      <c r="C646" s="284"/>
      <c r="D646" s="301"/>
      <c r="E646" s="301"/>
      <c r="F646" s="301"/>
      <c r="G646" s="306"/>
    </row>
    <row r="647" spans="1:8" s="277" customFormat="1" ht="12.75" customHeight="1">
      <c r="A647" s="304"/>
      <c r="B647" s="284"/>
      <c r="C647" s="284"/>
      <c r="D647" s="301"/>
      <c r="E647" s="301"/>
      <c r="F647" s="301"/>
      <c r="G647" s="306"/>
    </row>
    <row r="648" spans="1:8" s="277" customFormat="1" ht="12.75" customHeight="1">
      <c r="A648" s="304"/>
      <c r="B648" s="284"/>
      <c r="C648" s="284"/>
      <c r="D648" s="301"/>
      <c r="E648" s="301"/>
      <c r="F648" s="301"/>
      <c r="G648" s="306"/>
    </row>
    <row r="649" spans="1:8" s="277" customFormat="1" ht="12.75" customHeight="1">
      <c r="A649" s="304"/>
      <c r="B649" s="284"/>
      <c r="C649" s="284"/>
      <c r="D649" s="301"/>
      <c r="E649" s="301"/>
      <c r="F649" s="301"/>
      <c r="G649" s="297"/>
    </row>
    <row r="650" spans="1:8" s="277" customFormat="1" ht="12.75" customHeight="1">
      <c r="A650" s="304"/>
      <c r="B650" s="284"/>
      <c r="C650" s="284"/>
      <c r="D650" s="301"/>
      <c r="E650" s="301"/>
      <c r="F650" s="301"/>
      <c r="G650" s="297"/>
    </row>
    <row r="651" spans="1:8" s="277" customFormat="1" ht="12.75" customHeight="1">
      <c r="A651" s="304"/>
      <c r="B651" s="284"/>
      <c r="C651" s="284"/>
      <c r="D651" s="301"/>
      <c r="E651" s="301"/>
      <c r="F651" s="301"/>
      <c r="G651" s="306"/>
    </row>
    <row r="652" spans="1:8" s="277" customFormat="1" ht="12.75" customHeight="1">
      <c r="A652" s="304"/>
      <c r="B652" s="284"/>
      <c r="C652" s="284"/>
      <c r="D652" s="301"/>
      <c r="E652" s="301"/>
      <c r="F652" s="301"/>
      <c r="G652" s="306"/>
    </row>
    <row r="653" spans="1:8" s="277" customFormat="1" ht="12.75" customHeight="1">
      <c r="A653" s="304"/>
      <c r="B653" s="284"/>
      <c r="C653" s="284"/>
      <c r="D653" s="301"/>
      <c r="E653" s="301"/>
      <c r="F653" s="301"/>
      <c r="G653" s="306"/>
    </row>
    <row r="654" spans="1:8" s="277" customFormat="1" ht="12.75" customHeight="1">
      <c r="A654" s="304"/>
      <c r="B654" s="284"/>
      <c r="C654" s="284"/>
      <c r="D654" s="301"/>
      <c r="E654" s="301"/>
      <c r="F654" s="301"/>
      <c r="G654" s="306"/>
    </row>
    <row r="655" spans="1:8" s="277" customFormat="1" ht="12.75" customHeight="1">
      <c r="A655" s="304"/>
      <c r="B655" s="284"/>
      <c r="C655" s="284"/>
      <c r="D655" s="301"/>
      <c r="E655" s="301"/>
      <c r="F655" s="301"/>
      <c r="G655" s="306"/>
    </row>
    <row r="656" spans="1:8" s="277" customFormat="1" ht="12.75" customHeight="1">
      <c r="A656" s="304"/>
      <c r="B656" s="284"/>
      <c r="C656" s="284"/>
      <c r="D656" s="301"/>
      <c r="E656" s="301"/>
      <c r="F656" s="301"/>
      <c r="G656" s="297"/>
    </row>
    <row r="657" spans="1:7" s="277" customFormat="1" ht="12.75" customHeight="1">
      <c r="A657" s="304"/>
      <c r="B657" s="284"/>
      <c r="C657" s="284"/>
      <c r="D657" s="301"/>
      <c r="E657" s="301"/>
      <c r="F657" s="301"/>
      <c r="G657" s="297"/>
    </row>
    <row r="658" spans="1:7" s="277" customFormat="1" ht="12.75" customHeight="1">
      <c r="A658" s="304"/>
      <c r="B658" s="284"/>
      <c r="C658" s="284"/>
      <c r="D658" s="301"/>
      <c r="E658" s="301"/>
      <c r="F658" s="301"/>
      <c r="G658" s="306"/>
    </row>
    <row r="659" spans="1:7" s="277" customFormat="1" ht="12.75" customHeight="1">
      <c r="A659" s="304"/>
      <c r="B659" s="284"/>
      <c r="C659" s="284"/>
      <c r="D659" s="301"/>
      <c r="E659" s="301"/>
      <c r="F659" s="301"/>
      <c r="G659" s="306"/>
    </row>
    <row r="660" spans="1:7" s="277" customFormat="1" ht="12.75" customHeight="1">
      <c r="A660" s="304"/>
      <c r="B660" s="284"/>
      <c r="C660" s="284"/>
      <c r="D660" s="301"/>
      <c r="E660" s="301"/>
      <c r="F660" s="301"/>
      <c r="G660" s="306"/>
    </row>
    <row r="661" spans="1:7" s="277" customFormat="1" ht="12.75" customHeight="1">
      <c r="A661" s="304"/>
      <c r="B661" s="284"/>
      <c r="C661" s="284"/>
      <c r="D661" s="301"/>
      <c r="E661" s="301"/>
      <c r="F661" s="301"/>
      <c r="G661" s="306"/>
    </row>
    <row r="662" spans="1:7" s="277" customFormat="1" ht="12.75" customHeight="1">
      <c r="A662" s="304"/>
      <c r="B662" s="284"/>
      <c r="C662" s="284"/>
      <c r="D662" s="301"/>
      <c r="E662" s="301"/>
      <c r="F662" s="301"/>
      <c r="G662" s="306"/>
    </row>
    <row r="663" spans="1:7" s="277" customFormat="1" ht="12.75" customHeight="1">
      <c r="A663" s="304"/>
      <c r="B663" s="284"/>
      <c r="C663" s="284"/>
      <c r="D663" s="301"/>
      <c r="E663" s="301"/>
      <c r="F663" s="301"/>
      <c r="G663" s="306"/>
    </row>
    <row r="664" spans="1:7" s="277" customFormat="1" ht="12.75" customHeight="1">
      <c r="A664" s="304"/>
      <c r="B664" s="284"/>
      <c r="C664" s="284"/>
      <c r="D664" s="301"/>
      <c r="E664" s="301"/>
      <c r="F664" s="301"/>
      <c r="G664" s="306"/>
    </row>
    <row r="665" spans="1:7" s="277" customFormat="1" ht="12.75" customHeight="1">
      <c r="A665" s="304"/>
      <c r="B665" s="284"/>
      <c r="C665" s="284"/>
      <c r="D665" s="301"/>
      <c r="E665" s="301"/>
      <c r="F665" s="301"/>
      <c r="G665" s="306"/>
    </row>
    <row r="666" spans="1:7" s="277" customFormat="1" ht="12.75" customHeight="1">
      <c r="A666" s="304"/>
      <c r="B666" s="284"/>
      <c r="C666" s="284"/>
      <c r="D666" s="301"/>
      <c r="E666" s="301"/>
      <c r="F666" s="301"/>
      <c r="G666" s="306"/>
    </row>
    <row r="667" spans="1:7" s="277" customFormat="1" ht="12.75" customHeight="1">
      <c r="A667" s="304"/>
      <c r="B667" s="284"/>
      <c r="C667" s="284"/>
      <c r="D667" s="301"/>
      <c r="E667" s="301"/>
      <c r="F667" s="301"/>
      <c r="G667" s="306"/>
    </row>
    <row r="668" spans="1:7" s="277" customFormat="1" ht="12.75" customHeight="1">
      <c r="A668" s="304"/>
      <c r="B668" s="284"/>
      <c r="C668" s="284"/>
      <c r="D668" s="301"/>
      <c r="E668" s="301"/>
      <c r="F668" s="301"/>
      <c r="G668" s="306"/>
    </row>
    <row r="669" spans="1:7" s="277" customFormat="1" ht="12.75" customHeight="1">
      <c r="A669" s="304"/>
      <c r="B669" s="284"/>
      <c r="C669" s="284"/>
      <c r="D669" s="301"/>
      <c r="E669" s="301"/>
      <c r="F669" s="301"/>
      <c r="G669" s="306"/>
    </row>
    <row r="670" spans="1:7" s="277" customFormat="1" ht="12.75" customHeight="1">
      <c r="A670" s="304"/>
      <c r="B670" s="284"/>
      <c r="C670" s="284"/>
      <c r="D670" s="301"/>
      <c r="E670" s="301"/>
      <c r="F670" s="301"/>
      <c r="G670" s="306"/>
    </row>
    <row r="671" spans="1:7" s="277" customFormat="1" ht="12.75" customHeight="1">
      <c r="A671" s="304"/>
      <c r="B671" s="284"/>
      <c r="C671" s="284"/>
      <c r="D671" s="301"/>
      <c r="E671" s="301"/>
      <c r="F671" s="301"/>
      <c r="G671" s="306"/>
    </row>
    <row r="672" spans="1:7" ht="12.75" customHeight="1">
      <c r="A672" s="304"/>
      <c r="B672" s="284"/>
      <c r="C672" s="284"/>
      <c r="D672" s="301"/>
      <c r="E672" s="301"/>
      <c r="F672" s="301"/>
    </row>
    <row r="673" spans="1:7" ht="12.75" customHeight="1">
      <c r="A673" s="304"/>
      <c r="B673" s="284"/>
      <c r="C673" s="284"/>
      <c r="D673" s="301"/>
      <c r="E673" s="301"/>
      <c r="F673" s="301"/>
    </row>
    <row r="674" spans="1:7" ht="12.75" customHeight="1">
      <c r="A674" s="304"/>
      <c r="B674" s="284"/>
      <c r="C674" s="284"/>
      <c r="D674" s="301"/>
      <c r="E674" s="301"/>
      <c r="F674" s="301"/>
    </row>
    <row r="675" spans="1:7" ht="12.75" customHeight="1">
      <c r="A675" s="304"/>
      <c r="B675" s="284"/>
      <c r="C675" s="284"/>
      <c r="D675" s="301"/>
      <c r="E675" s="301"/>
      <c r="F675" s="301"/>
    </row>
    <row r="676" spans="1:7" ht="12.75" customHeight="1">
      <c r="A676" s="304"/>
      <c r="B676" s="284"/>
      <c r="C676" s="284"/>
      <c r="D676" s="301"/>
      <c r="E676" s="301"/>
      <c r="F676" s="301"/>
    </row>
    <row r="677" spans="1:7" ht="12.75" customHeight="1">
      <c r="A677" s="304"/>
      <c r="B677" s="284"/>
      <c r="C677" s="284"/>
      <c r="D677" s="301"/>
      <c r="E677" s="301"/>
      <c r="F677" s="301"/>
    </row>
    <row r="678" spans="1:7" s="284" customFormat="1" ht="12.75" customHeight="1">
      <c r="A678" s="304"/>
      <c r="D678" s="301"/>
      <c r="E678" s="301"/>
      <c r="F678" s="301"/>
      <c r="G678" s="283"/>
    </row>
    <row r="679" spans="1:7" s="284" customFormat="1" ht="12.75" customHeight="1">
      <c r="A679" s="304"/>
      <c r="D679" s="301"/>
      <c r="E679" s="301"/>
      <c r="F679" s="301"/>
      <c r="G679" s="283"/>
    </row>
    <row r="680" spans="1:7" s="284" customFormat="1" ht="12.75" customHeight="1">
      <c r="A680" s="304"/>
      <c r="D680" s="301"/>
      <c r="E680" s="301"/>
      <c r="F680" s="301"/>
      <c r="G680" s="283"/>
    </row>
    <row r="681" spans="1:7" s="284" customFormat="1" ht="12.75" customHeight="1">
      <c r="A681" s="304"/>
      <c r="D681" s="301"/>
      <c r="E681" s="301"/>
      <c r="F681" s="301"/>
      <c r="G681" s="283"/>
    </row>
    <row r="682" spans="1:7" s="284" customFormat="1" ht="12.75" customHeight="1">
      <c r="A682" s="304"/>
      <c r="D682" s="301"/>
      <c r="E682" s="301"/>
      <c r="F682" s="301"/>
      <c r="G682" s="283"/>
    </row>
    <row r="683" spans="1:7" s="284" customFormat="1" ht="12.75" customHeight="1">
      <c r="A683" s="304"/>
      <c r="D683" s="301"/>
      <c r="E683" s="301"/>
      <c r="F683" s="301"/>
      <c r="G683" s="283"/>
    </row>
    <row r="684" spans="1:7" s="284" customFormat="1" ht="12.75" customHeight="1">
      <c r="A684" s="304"/>
      <c r="D684" s="301"/>
      <c r="E684" s="301"/>
      <c r="F684" s="301"/>
      <c r="G684" s="283"/>
    </row>
    <row r="685" spans="1:7" s="284" customFormat="1" ht="12.75" customHeight="1">
      <c r="A685" s="304"/>
      <c r="D685" s="301"/>
      <c r="E685" s="301"/>
      <c r="F685" s="301"/>
      <c r="G685" s="283"/>
    </row>
    <row r="686" spans="1:7" s="284" customFormat="1" ht="12.75" customHeight="1">
      <c r="A686" s="304"/>
      <c r="D686" s="301"/>
      <c r="E686" s="301"/>
      <c r="F686" s="301"/>
      <c r="G686" s="283"/>
    </row>
    <row r="687" spans="1:7" s="284" customFormat="1" ht="12.75" customHeight="1">
      <c r="A687" s="304"/>
      <c r="D687" s="301"/>
      <c r="E687" s="301"/>
      <c r="F687" s="301"/>
      <c r="G687" s="283"/>
    </row>
    <row r="688" spans="1:7" s="284" customFormat="1" ht="12.75" customHeight="1">
      <c r="A688" s="304"/>
      <c r="D688" s="301"/>
      <c r="E688" s="301"/>
      <c r="F688" s="301"/>
      <c r="G688" s="283"/>
    </row>
    <row r="689" spans="1:7" s="284" customFormat="1" ht="12.75" customHeight="1">
      <c r="A689" s="304"/>
      <c r="D689" s="301"/>
      <c r="E689" s="301"/>
      <c r="F689" s="301"/>
      <c r="G689" s="283"/>
    </row>
    <row r="690" spans="1:7" s="284" customFormat="1" ht="12.75" customHeight="1">
      <c r="A690" s="304"/>
      <c r="D690" s="301"/>
      <c r="E690" s="301"/>
      <c r="F690" s="301"/>
      <c r="G690" s="283"/>
    </row>
    <row r="691" spans="1:7" s="284" customFormat="1" ht="12.75" customHeight="1">
      <c r="A691" s="304"/>
      <c r="D691" s="301"/>
      <c r="E691" s="301"/>
      <c r="F691" s="301"/>
      <c r="G691" s="283"/>
    </row>
    <row r="692" spans="1:7" s="284" customFormat="1" ht="12.75" customHeight="1">
      <c r="A692" s="304"/>
      <c r="D692" s="301"/>
      <c r="E692" s="301"/>
      <c r="F692" s="301"/>
      <c r="G692" s="283"/>
    </row>
    <row r="693" spans="1:7" s="284" customFormat="1" ht="12.75" customHeight="1">
      <c r="A693" s="304"/>
      <c r="D693" s="301"/>
      <c r="E693" s="301"/>
      <c r="F693" s="301"/>
      <c r="G693" s="283"/>
    </row>
    <row r="694" spans="1:7" s="284" customFormat="1" ht="12.75" customHeight="1">
      <c r="A694" s="304"/>
      <c r="D694" s="301"/>
      <c r="E694" s="301"/>
      <c r="F694" s="301"/>
      <c r="G694" s="283"/>
    </row>
    <row r="695" spans="1:7" s="284" customFormat="1" ht="12.75" customHeight="1">
      <c r="A695" s="304"/>
      <c r="D695" s="301"/>
      <c r="E695" s="301"/>
      <c r="F695" s="301"/>
      <c r="G695" s="283"/>
    </row>
    <row r="696" spans="1:7" s="284" customFormat="1" ht="12.75" customHeight="1">
      <c r="A696" s="304"/>
      <c r="D696" s="301"/>
      <c r="E696" s="301"/>
      <c r="F696" s="301"/>
      <c r="G696" s="283"/>
    </row>
    <row r="697" spans="1:7" s="284" customFormat="1" ht="12.75" customHeight="1">
      <c r="A697" s="304"/>
      <c r="D697" s="301"/>
      <c r="E697" s="301"/>
      <c r="F697" s="301"/>
      <c r="G697" s="283"/>
    </row>
    <row r="698" spans="1:7" s="284" customFormat="1" ht="12.75" customHeight="1">
      <c r="A698" s="304"/>
      <c r="D698" s="301"/>
      <c r="E698" s="301"/>
      <c r="F698" s="301"/>
      <c r="G698" s="283"/>
    </row>
    <row r="699" spans="1:7" s="284" customFormat="1" ht="12.75" customHeight="1">
      <c r="A699" s="304"/>
      <c r="D699" s="301"/>
      <c r="E699" s="301"/>
      <c r="F699" s="301"/>
      <c r="G699" s="283"/>
    </row>
    <row r="700" spans="1:7" s="284" customFormat="1" ht="12.75" customHeight="1">
      <c r="A700" s="304"/>
      <c r="D700" s="301"/>
      <c r="E700" s="301"/>
      <c r="F700" s="301"/>
      <c r="G700" s="283"/>
    </row>
    <row r="701" spans="1:7" s="284" customFormat="1" ht="12.75" customHeight="1">
      <c r="A701" s="304"/>
      <c r="D701" s="301"/>
      <c r="E701" s="301"/>
      <c r="F701" s="301"/>
      <c r="G701" s="283"/>
    </row>
    <row r="702" spans="1:7" s="284" customFormat="1" ht="12.75" customHeight="1">
      <c r="A702" s="304"/>
      <c r="D702" s="301"/>
      <c r="E702" s="301"/>
      <c r="F702" s="301"/>
      <c r="G702" s="283"/>
    </row>
    <row r="703" spans="1:7" s="284" customFormat="1" ht="12.75" customHeight="1">
      <c r="A703" s="304"/>
      <c r="D703" s="301"/>
      <c r="E703" s="301"/>
      <c r="F703" s="301"/>
      <c r="G703" s="283"/>
    </row>
    <row r="704" spans="1:7" s="284" customFormat="1" ht="12.75" customHeight="1">
      <c r="A704" s="304"/>
      <c r="D704" s="301"/>
      <c r="E704" s="301"/>
      <c r="F704" s="301"/>
      <c r="G704" s="283"/>
    </row>
    <row r="705" spans="1:7" s="284" customFormat="1" ht="12.75" customHeight="1">
      <c r="A705" s="304"/>
      <c r="D705" s="301"/>
      <c r="E705" s="301"/>
      <c r="F705" s="301"/>
      <c r="G705" s="283"/>
    </row>
    <row r="706" spans="1:7" s="284" customFormat="1" ht="12.75" customHeight="1">
      <c r="A706" s="304"/>
      <c r="D706" s="301"/>
      <c r="E706" s="301"/>
      <c r="F706" s="301"/>
      <c r="G706" s="283"/>
    </row>
    <row r="707" spans="1:7" s="284" customFormat="1" ht="12.75" customHeight="1">
      <c r="A707" s="304"/>
      <c r="D707" s="301"/>
      <c r="E707" s="301"/>
      <c r="F707" s="301"/>
      <c r="G707" s="283"/>
    </row>
    <row r="708" spans="1:7" s="284" customFormat="1" ht="12.75" customHeight="1">
      <c r="A708" s="304"/>
      <c r="D708" s="301"/>
      <c r="E708" s="301"/>
      <c r="F708" s="301"/>
      <c r="G708" s="283"/>
    </row>
    <row r="709" spans="1:7" s="284" customFormat="1" ht="12.75" customHeight="1">
      <c r="A709" s="304"/>
      <c r="D709" s="301"/>
      <c r="E709" s="301"/>
      <c r="F709" s="301"/>
      <c r="G709" s="283"/>
    </row>
    <row r="710" spans="1:7" s="284" customFormat="1" ht="12.75" customHeight="1">
      <c r="A710" s="304"/>
      <c r="D710" s="301"/>
      <c r="E710" s="301"/>
      <c r="F710" s="301"/>
      <c r="G710" s="283"/>
    </row>
    <row r="711" spans="1:7" s="284" customFormat="1" ht="12.75" customHeight="1">
      <c r="A711" s="304"/>
      <c r="D711" s="301"/>
      <c r="E711" s="301"/>
      <c r="F711" s="301"/>
      <c r="G711" s="283"/>
    </row>
    <row r="712" spans="1:7" s="284" customFormat="1" ht="12.75" customHeight="1">
      <c r="A712" s="304"/>
      <c r="D712" s="301"/>
      <c r="E712" s="301"/>
      <c r="F712" s="301"/>
      <c r="G712" s="283"/>
    </row>
    <row r="713" spans="1:7" s="284" customFormat="1" ht="12.75" customHeight="1">
      <c r="A713" s="304"/>
      <c r="D713" s="301"/>
      <c r="E713" s="301"/>
      <c r="F713" s="301"/>
      <c r="G713" s="283"/>
    </row>
    <row r="714" spans="1:7" s="284" customFormat="1" ht="12.75" customHeight="1">
      <c r="A714" s="304"/>
      <c r="D714" s="301"/>
      <c r="E714" s="301"/>
      <c r="F714" s="301"/>
      <c r="G714" s="283"/>
    </row>
    <row r="715" spans="1:7" s="284" customFormat="1" ht="12.75" customHeight="1">
      <c r="A715" s="304"/>
      <c r="D715" s="301"/>
      <c r="E715" s="301"/>
      <c r="F715" s="301"/>
      <c r="G715" s="283"/>
    </row>
    <row r="716" spans="1:7" s="284" customFormat="1" ht="12.75" customHeight="1">
      <c r="A716" s="304"/>
      <c r="D716" s="301"/>
      <c r="E716" s="301"/>
      <c r="F716" s="301"/>
      <c r="G716" s="283"/>
    </row>
    <row r="717" spans="1:7" s="284" customFormat="1" ht="12.75" customHeight="1">
      <c r="A717" s="307"/>
      <c r="B717" s="308"/>
      <c r="C717" s="309"/>
      <c r="D717" s="310"/>
      <c r="E717" s="302"/>
      <c r="F717" s="302"/>
      <c r="G717" s="283"/>
    </row>
    <row r="718" spans="1:7" s="284" customFormat="1" ht="12.75" customHeight="1">
      <c r="A718" s="307"/>
      <c r="B718" s="308"/>
      <c r="C718" s="309"/>
      <c r="D718" s="310"/>
      <c r="E718" s="302"/>
      <c r="F718" s="302"/>
      <c r="G718" s="283"/>
    </row>
    <row r="719" spans="1:7" s="284" customFormat="1" ht="12.75" customHeight="1">
      <c r="A719" s="307"/>
      <c r="B719" s="308"/>
      <c r="C719" s="309"/>
      <c r="D719" s="310"/>
      <c r="E719" s="302"/>
      <c r="F719" s="302"/>
      <c r="G719" s="283"/>
    </row>
    <row r="720" spans="1:7" s="284" customFormat="1" ht="12.75" customHeight="1">
      <c r="A720" s="307"/>
      <c r="B720" s="308"/>
      <c r="C720" s="309"/>
      <c r="D720" s="310"/>
      <c r="E720" s="302"/>
      <c r="F720" s="302"/>
      <c r="G720" s="283"/>
    </row>
    <row r="721" spans="1:7" s="284" customFormat="1" ht="12.75" customHeight="1">
      <c r="A721" s="307"/>
      <c r="B721" s="308"/>
      <c r="C721" s="309"/>
      <c r="D721" s="310"/>
      <c r="E721" s="302"/>
      <c r="F721" s="302"/>
      <c r="G721" s="283"/>
    </row>
    <row r="722" spans="1:7" s="284" customFormat="1" ht="12.75" customHeight="1">
      <c r="A722" s="307"/>
      <c r="B722" s="308"/>
      <c r="C722" s="309"/>
      <c r="D722" s="310"/>
      <c r="E722" s="302"/>
      <c r="F722" s="302"/>
      <c r="G722" s="283"/>
    </row>
    <row r="723" spans="1:7" s="284" customFormat="1" ht="12.75" customHeight="1">
      <c r="A723" s="307"/>
      <c r="B723" s="308"/>
      <c r="C723" s="309"/>
      <c r="D723" s="310"/>
      <c r="E723" s="302"/>
      <c r="F723" s="302"/>
      <c r="G723" s="283"/>
    </row>
    <row r="724" spans="1:7" s="284" customFormat="1" ht="12.75" customHeight="1">
      <c r="A724" s="307"/>
      <c r="B724" s="308"/>
      <c r="C724" s="309"/>
      <c r="D724" s="310"/>
      <c r="E724" s="302"/>
      <c r="F724" s="302"/>
      <c r="G724" s="283"/>
    </row>
    <row r="725" spans="1:7" s="284" customFormat="1" ht="12.75" customHeight="1">
      <c r="A725" s="307"/>
      <c r="B725" s="308"/>
      <c r="C725" s="309"/>
      <c r="D725" s="310"/>
      <c r="E725" s="302"/>
      <c r="F725" s="302"/>
      <c r="G725" s="283"/>
    </row>
    <row r="726" spans="1:7" s="284" customFormat="1" ht="12.75" customHeight="1">
      <c r="A726" s="307"/>
      <c r="B726" s="308"/>
      <c r="C726" s="309"/>
      <c r="D726" s="310"/>
      <c r="E726" s="302"/>
      <c r="F726" s="302"/>
      <c r="G726" s="283"/>
    </row>
    <row r="727" spans="1:7" s="284" customFormat="1" ht="12.75" customHeight="1">
      <c r="A727" s="307"/>
      <c r="B727" s="308"/>
      <c r="C727" s="309"/>
      <c r="D727" s="310"/>
      <c r="E727" s="302"/>
      <c r="F727" s="302"/>
      <c r="G727" s="283"/>
    </row>
    <row r="728" spans="1:7" s="284" customFormat="1" ht="12.75" customHeight="1">
      <c r="A728" s="307"/>
      <c r="B728" s="308"/>
      <c r="C728" s="309"/>
      <c r="D728" s="310"/>
      <c r="E728" s="302"/>
      <c r="F728" s="302"/>
      <c r="G728" s="283"/>
    </row>
    <row r="729" spans="1:7" s="284" customFormat="1" ht="12.75" customHeight="1">
      <c r="A729" s="307"/>
      <c r="B729" s="308"/>
      <c r="C729" s="309"/>
      <c r="D729" s="310"/>
      <c r="E729" s="302"/>
      <c r="F729" s="302"/>
      <c r="G729" s="283"/>
    </row>
    <row r="730" spans="1:7" s="284" customFormat="1" ht="12.75" customHeight="1">
      <c r="A730" s="307"/>
      <c r="B730" s="308"/>
      <c r="C730" s="309"/>
      <c r="D730" s="310"/>
      <c r="E730" s="302"/>
      <c r="F730" s="302"/>
      <c r="G730" s="283"/>
    </row>
    <row r="731" spans="1:7" s="284" customFormat="1" ht="12.75" customHeight="1">
      <c r="A731" s="307"/>
      <c r="B731" s="308"/>
      <c r="C731" s="309"/>
      <c r="D731" s="310"/>
      <c r="E731" s="302"/>
      <c r="F731" s="302"/>
      <c r="G731" s="283"/>
    </row>
    <row r="732" spans="1:7" s="284" customFormat="1" ht="12.75" customHeight="1">
      <c r="A732" s="307"/>
      <c r="B732" s="308"/>
      <c r="C732" s="309"/>
      <c r="D732" s="310"/>
      <c r="E732" s="302"/>
      <c r="F732" s="302"/>
      <c r="G732" s="283"/>
    </row>
    <row r="733" spans="1:7" s="284" customFormat="1" ht="12.75" customHeight="1">
      <c r="A733" s="307"/>
      <c r="B733" s="308"/>
      <c r="C733" s="309"/>
      <c r="D733" s="310"/>
      <c r="E733" s="302"/>
      <c r="F733" s="302"/>
      <c r="G733" s="283"/>
    </row>
    <row r="734" spans="1:7" s="284" customFormat="1" ht="12.75" customHeight="1">
      <c r="A734" s="307"/>
      <c r="B734" s="308"/>
      <c r="C734" s="309"/>
      <c r="D734" s="310"/>
      <c r="E734" s="302"/>
      <c r="F734" s="302"/>
      <c r="G734" s="283"/>
    </row>
    <row r="735" spans="1:7" s="284" customFormat="1" ht="12.75" customHeight="1">
      <c r="A735" s="307"/>
      <c r="B735" s="308"/>
      <c r="C735" s="309"/>
      <c r="D735" s="310"/>
      <c r="E735" s="302"/>
      <c r="F735" s="302"/>
      <c r="G735" s="283"/>
    </row>
    <row r="736" spans="1:7" s="284" customFormat="1" ht="12.75" customHeight="1">
      <c r="A736" s="307"/>
      <c r="B736" s="308"/>
      <c r="C736" s="309"/>
      <c r="D736" s="310"/>
      <c r="E736" s="302"/>
      <c r="F736" s="302"/>
      <c r="G736" s="283"/>
    </row>
    <row r="737" spans="1:7" s="284" customFormat="1" ht="12.75" customHeight="1">
      <c r="A737" s="307"/>
      <c r="B737" s="308"/>
      <c r="C737" s="309"/>
      <c r="D737" s="310"/>
      <c r="E737" s="302"/>
      <c r="F737" s="302"/>
      <c r="G737" s="283"/>
    </row>
    <row r="738" spans="1:7" s="284" customFormat="1" ht="12.75" customHeight="1">
      <c r="A738" s="307"/>
      <c r="B738" s="308"/>
      <c r="C738" s="309"/>
      <c r="D738" s="310"/>
      <c r="E738" s="302"/>
      <c r="F738" s="302"/>
      <c r="G738" s="283"/>
    </row>
    <row r="739" spans="1:7" s="284" customFormat="1" ht="12.75" customHeight="1">
      <c r="A739" s="307"/>
      <c r="B739" s="308"/>
      <c r="C739" s="309"/>
      <c r="D739" s="310"/>
      <c r="E739" s="302"/>
      <c r="F739" s="302"/>
      <c r="G739" s="283"/>
    </row>
    <row r="740" spans="1:7" s="284" customFormat="1" ht="12.75" customHeight="1">
      <c r="A740" s="307"/>
      <c r="B740" s="308"/>
      <c r="C740" s="309"/>
      <c r="D740" s="310"/>
      <c r="E740" s="302"/>
      <c r="F740" s="302"/>
      <c r="G740" s="283"/>
    </row>
    <row r="741" spans="1:7" s="284" customFormat="1" ht="12.75" customHeight="1">
      <c r="A741" s="307"/>
      <c r="B741" s="308"/>
      <c r="C741" s="309"/>
      <c r="D741" s="310"/>
      <c r="E741" s="302"/>
      <c r="F741" s="302"/>
      <c r="G741" s="283"/>
    </row>
    <row r="742" spans="1:7" s="284" customFormat="1" ht="12.75" customHeight="1">
      <c r="A742" s="307"/>
      <c r="B742" s="308"/>
      <c r="C742" s="309"/>
      <c r="D742" s="310"/>
      <c r="E742" s="302"/>
      <c r="F742" s="302"/>
      <c r="G742" s="283"/>
    </row>
    <row r="743" spans="1:7" s="284" customFormat="1" ht="12.75" customHeight="1">
      <c r="A743" s="307"/>
      <c r="B743" s="308"/>
      <c r="C743" s="309"/>
      <c r="D743" s="310"/>
      <c r="E743" s="302"/>
      <c r="F743" s="302"/>
      <c r="G743" s="283"/>
    </row>
    <row r="744" spans="1:7" s="284" customFormat="1" ht="12.75" customHeight="1">
      <c r="A744" s="307"/>
      <c r="B744" s="308"/>
      <c r="C744" s="309"/>
      <c r="D744" s="310"/>
      <c r="E744" s="302"/>
      <c r="F744" s="302"/>
      <c r="G744" s="283"/>
    </row>
    <row r="745" spans="1:7" s="284" customFormat="1" ht="12.75" customHeight="1">
      <c r="A745" s="307"/>
      <c r="B745" s="308"/>
      <c r="C745" s="309"/>
      <c r="D745" s="310"/>
      <c r="E745" s="302"/>
      <c r="F745" s="302"/>
      <c r="G745" s="283"/>
    </row>
    <row r="746" spans="1:7" s="284" customFormat="1" ht="12.75" customHeight="1">
      <c r="A746" s="307"/>
      <c r="B746" s="308"/>
      <c r="C746" s="309"/>
      <c r="D746" s="310"/>
      <c r="E746" s="302"/>
      <c r="F746" s="302"/>
      <c r="G746" s="283"/>
    </row>
    <row r="747" spans="1:7" s="284" customFormat="1" ht="12.75" customHeight="1">
      <c r="A747" s="307"/>
      <c r="B747" s="308"/>
      <c r="C747" s="309"/>
      <c r="D747" s="310"/>
      <c r="E747" s="302"/>
      <c r="F747" s="302"/>
      <c r="G747" s="283"/>
    </row>
    <row r="748" spans="1:7" s="284" customFormat="1" ht="12.75" customHeight="1">
      <c r="A748" s="307"/>
      <c r="B748" s="308"/>
      <c r="C748" s="309"/>
      <c r="D748" s="310"/>
      <c r="E748" s="302"/>
      <c r="F748" s="302"/>
      <c r="G748" s="283"/>
    </row>
    <row r="749" spans="1:7" s="284" customFormat="1" ht="12.75" customHeight="1">
      <c r="A749" s="307"/>
      <c r="B749" s="308"/>
      <c r="C749" s="309"/>
      <c r="D749" s="310"/>
      <c r="E749" s="302"/>
      <c r="F749" s="302"/>
      <c r="G749" s="283"/>
    </row>
    <row r="750" spans="1:7" s="284" customFormat="1" ht="12.75" customHeight="1">
      <c r="A750" s="307"/>
      <c r="B750" s="308"/>
      <c r="C750" s="309"/>
      <c r="D750" s="310"/>
      <c r="E750" s="302"/>
      <c r="F750" s="302"/>
      <c r="G750" s="283"/>
    </row>
    <row r="751" spans="1:7" s="284" customFormat="1" ht="12.75" customHeight="1">
      <c r="A751" s="307"/>
      <c r="B751" s="308"/>
      <c r="C751" s="309"/>
      <c r="D751" s="310"/>
      <c r="E751" s="302"/>
      <c r="F751" s="302"/>
      <c r="G751" s="283"/>
    </row>
    <row r="752" spans="1:7" s="284" customFormat="1" ht="12.75" customHeight="1">
      <c r="A752" s="307"/>
      <c r="B752" s="308"/>
      <c r="C752" s="309"/>
      <c r="D752" s="310"/>
      <c r="E752" s="302"/>
      <c r="F752" s="302"/>
      <c r="G752" s="283"/>
    </row>
    <row r="753" spans="1:7" s="284" customFormat="1" ht="12.75" customHeight="1">
      <c r="A753" s="307"/>
      <c r="B753" s="308"/>
      <c r="C753" s="309"/>
      <c r="D753" s="310"/>
      <c r="E753" s="302"/>
      <c r="F753" s="302"/>
      <c r="G753" s="283"/>
    </row>
    <row r="754" spans="1:7" s="284" customFormat="1" ht="12.75" customHeight="1">
      <c r="A754" s="307"/>
      <c r="B754" s="308"/>
      <c r="C754" s="309"/>
      <c r="D754" s="310"/>
      <c r="E754" s="302"/>
      <c r="F754" s="302"/>
      <c r="G754" s="283"/>
    </row>
    <row r="755" spans="1:7" s="284" customFormat="1" ht="12.75" customHeight="1">
      <c r="A755" s="307"/>
      <c r="B755" s="308"/>
      <c r="C755" s="309"/>
      <c r="D755" s="310"/>
      <c r="E755" s="302"/>
      <c r="F755" s="302"/>
      <c r="G755" s="283"/>
    </row>
    <row r="756" spans="1:7" s="284" customFormat="1" ht="12.75" customHeight="1">
      <c r="A756" s="307"/>
      <c r="B756" s="308"/>
      <c r="C756" s="309"/>
      <c r="D756" s="310"/>
      <c r="E756" s="302"/>
      <c r="F756" s="302"/>
      <c r="G756" s="283"/>
    </row>
    <row r="757" spans="1:7" s="284" customFormat="1" ht="12.75" customHeight="1">
      <c r="A757" s="307"/>
      <c r="B757" s="308"/>
      <c r="C757" s="309"/>
      <c r="D757" s="310"/>
      <c r="E757" s="302"/>
      <c r="F757" s="302"/>
      <c r="G757" s="283"/>
    </row>
    <row r="758" spans="1:7" s="284" customFormat="1" ht="12.75" customHeight="1">
      <c r="A758" s="307"/>
      <c r="B758" s="308"/>
      <c r="C758" s="309"/>
      <c r="D758" s="310"/>
      <c r="E758" s="302"/>
      <c r="F758" s="302"/>
      <c r="G758" s="283"/>
    </row>
    <row r="759" spans="1:7" s="284" customFormat="1" ht="12.75" customHeight="1">
      <c r="A759" s="307"/>
      <c r="B759" s="308"/>
      <c r="C759" s="309"/>
      <c r="D759" s="310"/>
      <c r="E759" s="302"/>
      <c r="F759" s="302"/>
      <c r="G759" s="283"/>
    </row>
    <row r="760" spans="1:7" s="284" customFormat="1" ht="12.75" customHeight="1">
      <c r="A760" s="307"/>
      <c r="B760" s="308"/>
      <c r="C760" s="309"/>
      <c r="D760" s="310"/>
      <c r="E760" s="302"/>
      <c r="F760" s="302"/>
      <c r="G760" s="283"/>
    </row>
    <row r="761" spans="1:7" s="284" customFormat="1" ht="12.75" customHeight="1">
      <c r="A761" s="307"/>
      <c r="B761" s="308"/>
      <c r="C761" s="309"/>
      <c r="D761" s="310"/>
      <c r="E761" s="302"/>
      <c r="F761" s="302"/>
      <c r="G761" s="283"/>
    </row>
    <row r="762" spans="1:7" s="284" customFormat="1" ht="12.75" customHeight="1">
      <c r="A762" s="307"/>
      <c r="B762" s="308"/>
      <c r="C762" s="309"/>
      <c r="D762" s="310"/>
      <c r="E762" s="302"/>
      <c r="F762" s="302"/>
      <c r="G762" s="283"/>
    </row>
    <row r="763" spans="1:7" s="284" customFormat="1" ht="12.75" customHeight="1">
      <c r="A763" s="307"/>
      <c r="B763" s="308"/>
      <c r="C763" s="309"/>
      <c r="D763" s="310"/>
      <c r="E763" s="302"/>
      <c r="F763" s="302"/>
      <c r="G763" s="283"/>
    </row>
    <row r="764" spans="1:7" s="284" customFormat="1" ht="12.75" customHeight="1">
      <c r="A764" s="307"/>
      <c r="B764" s="308"/>
      <c r="C764" s="309"/>
      <c r="D764" s="310"/>
      <c r="E764" s="302"/>
      <c r="F764" s="302"/>
      <c r="G764" s="283"/>
    </row>
    <row r="765" spans="1:7" s="284" customFormat="1" ht="12.75" customHeight="1">
      <c r="A765" s="307"/>
      <c r="B765" s="308"/>
      <c r="C765" s="309"/>
      <c r="D765" s="310"/>
      <c r="E765" s="302"/>
      <c r="F765" s="302"/>
      <c r="G765" s="283"/>
    </row>
    <row r="766" spans="1:7" s="284" customFormat="1" ht="12.75" customHeight="1">
      <c r="A766" s="307"/>
      <c r="B766" s="308"/>
      <c r="C766" s="309"/>
      <c r="D766" s="310"/>
      <c r="E766" s="302"/>
      <c r="F766" s="302"/>
      <c r="G766" s="283"/>
    </row>
    <row r="767" spans="1:7" s="284" customFormat="1" ht="12.75" customHeight="1">
      <c r="A767" s="307"/>
      <c r="B767" s="308"/>
      <c r="C767" s="309"/>
      <c r="D767" s="310"/>
      <c r="E767" s="302"/>
      <c r="F767" s="302"/>
      <c r="G767" s="283"/>
    </row>
    <row r="768" spans="1:7" s="284" customFormat="1" ht="12.75" customHeight="1">
      <c r="A768" s="307"/>
      <c r="B768" s="308"/>
      <c r="C768" s="309"/>
      <c r="D768" s="310"/>
      <c r="E768" s="302"/>
      <c r="F768" s="302"/>
      <c r="G768" s="283"/>
    </row>
    <row r="769" spans="1:7" s="284" customFormat="1" ht="12.75" customHeight="1">
      <c r="A769" s="307"/>
      <c r="B769" s="308"/>
      <c r="C769" s="309"/>
      <c r="D769" s="310"/>
      <c r="E769" s="302"/>
      <c r="F769" s="302"/>
      <c r="G769" s="283"/>
    </row>
    <row r="770" spans="1:7" s="284" customFormat="1" ht="12.75" customHeight="1">
      <c r="A770" s="307"/>
      <c r="B770" s="308"/>
      <c r="C770" s="309"/>
      <c r="D770" s="310"/>
      <c r="E770" s="302"/>
      <c r="F770" s="302"/>
      <c r="G770" s="283"/>
    </row>
    <row r="771" spans="1:7" s="284" customFormat="1" ht="12.75" customHeight="1">
      <c r="A771" s="307"/>
      <c r="B771" s="308"/>
      <c r="C771" s="309"/>
      <c r="D771" s="310"/>
      <c r="E771" s="302"/>
      <c r="F771" s="302"/>
      <c r="G771" s="283"/>
    </row>
    <row r="772" spans="1:7" s="284" customFormat="1" ht="12.75" customHeight="1">
      <c r="A772" s="307"/>
      <c r="B772" s="308"/>
      <c r="C772" s="309"/>
      <c r="D772" s="310"/>
      <c r="E772" s="302"/>
      <c r="F772" s="302"/>
      <c r="G772" s="283"/>
    </row>
    <row r="773" spans="1:7" s="284" customFormat="1" ht="12.75" customHeight="1">
      <c r="A773" s="307"/>
      <c r="B773" s="308"/>
      <c r="C773" s="309"/>
      <c r="D773" s="310"/>
      <c r="E773" s="302"/>
      <c r="F773" s="302"/>
      <c r="G773" s="283"/>
    </row>
    <row r="774" spans="1:7" s="284" customFormat="1" ht="12.75" customHeight="1">
      <c r="A774" s="307"/>
      <c r="B774" s="308"/>
      <c r="C774" s="309"/>
      <c r="D774" s="310"/>
      <c r="E774" s="302"/>
      <c r="F774" s="302"/>
      <c r="G774" s="283"/>
    </row>
    <row r="775" spans="1:7" s="284" customFormat="1" ht="12.75" customHeight="1">
      <c r="A775" s="307"/>
      <c r="B775" s="308"/>
      <c r="C775" s="309"/>
      <c r="D775" s="310"/>
      <c r="E775" s="302"/>
      <c r="F775" s="302"/>
      <c r="G775" s="283"/>
    </row>
    <row r="776" spans="1:7" s="284" customFormat="1" ht="12.75" customHeight="1">
      <c r="A776" s="307"/>
      <c r="B776" s="308"/>
      <c r="C776" s="309"/>
      <c r="D776" s="310"/>
      <c r="E776" s="302"/>
      <c r="F776" s="302"/>
      <c r="G776" s="283"/>
    </row>
    <row r="777" spans="1:7" s="284" customFormat="1" ht="12.75" customHeight="1">
      <c r="A777" s="307"/>
      <c r="B777" s="308"/>
      <c r="C777" s="309"/>
      <c r="D777" s="310"/>
      <c r="E777" s="302"/>
      <c r="F777" s="302"/>
      <c r="G777" s="283"/>
    </row>
    <row r="778" spans="1:7" ht="12.75" customHeight="1"/>
    <row r="779" spans="1:7" ht="12.75" customHeight="1"/>
    <row r="780" spans="1:7" ht="12.75" customHeight="1"/>
    <row r="781" spans="1:7" ht="12.75" customHeight="1"/>
    <row r="782" spans="1:7" ht="12.75" customHeight="1"/>
    <row r="783" spans="1:7" s="284" customFormat="1" ht="12.75" customHeight="1">
      <c r="A783" s="307"/>
      <c r="B783" s="308"/>
      <c r="C783" s="309"/>
      <c r="D783" s="310"/>
      <c r="E783" s="302"/>
      <c r="F783" s="302"/>
      <c r="G783" s="283"/>
    </row>
    <row r="784" spans="1:7" s="284" customFormat="1" ht="12.75" customHeight="1">
      <c r="A784" s="307"/>
      <c r="B784" s="308"/>
      <c r="C784" s="309"/>
      <c r="D784" s="310"/>
      <c r="E784" s="302"/>
      <c r="F784" s="302"/>
      <c r="G784" s="283"/>
    </row>
    <row r="785" spans="1:7" s="284" customFormat="1" ht="12.75" customHeight="1">
      <c r="A785" s="307"/>
      <c r="B785" s="308"/>
      <c r="C785" s="309"/>
      <c r="D785" s="310"/>
      <c r="E785" s="302"/>
      <c r="F785" s="302"/>
      <c r="G785" s="283"/>
    </row>
    <row r="786" spans="1:7" s="284" customFormat="1" ht="12.75" customHeight="1">
      <c r="A786" s="307"/>
      <c r="B786" s="308"/>
      <c r="C786" s="309"/>
      <c r="D786" s="310"/>
      <c r="E786" s="302"/>
      <c r="F786" s="302"/>
      <c r="G786" s="283"/>
    </row>
    <row r="787" spans="1:7" s="284" customFormat="1" ht="12.75" customHeight="1">
      <c r="A787" s="307"/>
      <c r="B787" s="308"/>
      <c r="C787" s="309"/>
      <c r="D787" s="310"/>
      <c r="E787" s="302"/>
      <c r="F787" s="302"/>
      <c r="G787" s="283"/>
    </row>
    <row r="788" spans="1:7" s="284" customFormat="1" ht="12.75" customHeight="1">
      <c r="A788" s="307"/>
      <c r="B788" s="308"/>
      <c r="C788" s="309"/>
      <c r="D788" s="310"/>
      <c r="E788" s="302"/>
      <c r="F788" s="302"/>
      <c r="G788" s="283"/>
    </row>
    <row r="789" spans="1:7" s="284" customFormat="1" ht="12.75" customHeight="1">
      <c r="A789" s="307"/>
      <c r="B789" s="308"/>
      <c r="C789" s="309"/>
      <c r="D789" s="310"/>
      <c r="E789" s="302"/>
      <c r="F789" s="302"/>
      <c r="G789" s="283"/>
    </row>
    <row r="790" spans="1:7" s="284" customFormat="1" ht="12.75" customHeight="1">
      <c r="A790" s="307"/>
      <c r="B790" s="308"/>
      <c r="C790" s="309"/>
      <c r="D790" s="310"/>
      <c r="E790" s="302"/>
      <c r="F790" s="302"/>
      <c r="G790" s="283"/>
    </row>
    <row r="791" spans="1:7" s="284" customFormat="1" ht="12.75" customHeight="1">
      <c r="A791" s="307"/>
      <c r="B791" s="308"/>
      <c r="C791" s="309"/>
      <c r="D791" s="310"/>
      <c r="E791" s="302"/>
      <c r="F791" s="302"/>
      <c r="G791" s="283"/>
    </row>
    <row r="792" spans="1:7" s="284" customFormat="1" ht="12.75" customHeight="1">
      <c r="A792" s="307"/>
      <c r="B792" s="308"/>
      <c r="C792" s="309"/>
      <c r="D792" s="310"/>
      <c r="E792" s="302"/>
      <c r="F792" s="302"/>
      <c r="G792" s="283"/>
    </row>
    <row r="793" spans="1:7" s="284" customFormat="1" ht="12.75" customHeight="1">
      <c r="A793" s="307"/>
      <c r="B793" s="308"/>
      <c r="C793" s="309"/>
      <c r="D793" s="310"/>
      <c r="E793" s="302"/>
      <c r="F793" s="302"/>
      <c r="G793" s="283"/>
    </row>
    <row r="794" spans="1:7" s="284" customFormat="1" ht="12.75" customHeight="1">
      <c r="A794" s="307"/>
      <c r="B794" s="308"/>
      <c r="C794" s="309"/>
      <c r="D794" s="310"/>
      <c r="E794" s="302"/>
      <c r="F794" s="302"/>
      <c r="G794" s="283"/>
    </row>
    <row r="795" spans="1:7" s="284" customFormat="1" ht="12.75" customHeight="1">
      <c r="A795" s="307"/>
      <c r="B795" s="308"/>
      <c r="C795" s="309"/>
      <c r="D795" s="310"/>
      <c r="E795" s="302"/>
      <c r="F795" s="302"/>
      <c r="G795" s="283"/>
    </row>
    <row r="796" spans="1:7" s="284" customFormat="1" ht="12.75" customHeight="1">
      <c r="A796" s="307"/>
      <c r="B796" s="308"/>
      <c r="C796" s="309"/>
      <c r="D796" s="310"/>
      <c r="E796" s="302"/>
      <c r="F796" s="302"/>
      <c r="G796" s="283"/>
    </row>
    <row r="797" spans="1:7" s="284" customFormat="1" ht="12.75" customHeight="1">
      <c r="A797" s="307"/>
      <c r="B797" s="308"/>
      <c r="C797" s="309"/>
      <c r="D797" s="310"/>
      <c r="E797" s="302"/>
      <c r="F797" s="302"/>
      <c r="G797" s="283"/>
    </row>
    <row r="798" spans="1:7" s="284" customFormat="1" ht="12.75" customHeight="1">
      <c r="A798" s="307"/>
      <c r="B798" s="308"/>
      <c r="C798" s="309"/>
      <c r="D798" s="310"/>
      <c r="E798" s="302"/>
      <c r="F798" s="302"/>
      <c r="G798" s="283"/>
    </row>
    <row r="799" spans="1:7" s="284" customFormat="1" ht="12.75" customHeight="1">
      <c r="A799" s="307"/>
      <c r="B799" s="308"/>
      <c r="C799" s="309"/>
      <c r="D799" s="310"/>
      <c r="E799" s="302"/>
      <c r="F799" s="302"/>
      <c r="G799" s="283"/>
    </row>
    <row r="800" spans="1:7" s="284" customFormat="1" ht="12.75" customHeight="1">
      <c r="A800" s="307"/>
      <c r="B800" s="308"/>
      <c r="C800" s="309"/>
      <c r="D800" s="310"/>
      <c r="E800" s="302"/>
      <c r="F800" s="302"/>
      <c r="G800" s="283"/>
    </row>
    <row r="801" spans="1:7" s="284" customFormat="1" ht="12.75" customHeight="1">
      <c r="A801" s="307"/>
      <c r="B801" s="308"/>
      <c r="C801" s="309"/>
      <c r="D801" s="310"/>
      <c r="E801" s="302"/>
      <c r="F801" s="302"/>
      <c r="G801" s="283"/>
    </row>
    <row r="802" spans="1:7" s="284" customFormat="1" ht="12.75" customHeight="1">
      <c r="A802" s="307"/>
      <c r="B802" s="308"/>
      <c r="C802" s="309"/>
      <c r="D802" s="310"/>
      <c r="E802" s="302"/>
      <c r="F802" s="302"/>
      <c r="G802" s="283"/>
    </row>
    <row r="803" spans="1:7" s="284" customFormat="1" ht="12.75" customHeight="1">
      <c r="A803" s="307"/>
      <c r="B803" s="308"/>
      <c r="C803" s="309"/>
      <c r="D803" s="310"/>
      <c r="E803" s="302"/>
      <c r="F803" s="302"/>
      <c r="G803" s="283"/>
    </row>
    <row r="804" spans="1:7" s="284" customFormat="1" ht="12.75" customHeight="1">
      <c r="A804" s="307"/>
      <c r="B804" s="308"/>
      <c r="C804" s="309"/>
      <c r="D804" s="310"/>
      <c r="E804" s="302"/>
      <c r="F804" s="302"/>
      <c r="G804" s="283"/>
    </row>
    <row r="805" spans="1:7" s="284" customFormat="1" ht="12.75" customHeight="1">
      <c r="A805" s="307"/>
      <c r="B805" s="308"/>
      <c r="C805" s="309"/>
      <c r="D805" s="310"/>
      <c r="E805" s="302"/>
      <c r="F805" s="302"/>
      <c r="G805" s="283"/>
    </row>
    <row r="806" spans="1:7" s="284" customFormat="1" ht="12.75" customHeight="1">
      <c r="A806" s="307"/>
      <c r="B806" s="308"/>
      <c r="C806" s="309"/>
      <c r="D806" s="310"/>
      <c r="E806" s="302"/>
      <c r="F806" s="302"/>
      <c r="G806" s="283"/>
    </row>
    <row r="807" spans="1:7" s="284" customFormat="1" ht="12.75" customHeight="1">
      <c r="A807" s="307"/>
      <c r="B807" s="308"/>
      <c r="C807" s="309"/>
      <c r="D807" s="310"/>
      <c r="E807" s="302"/>
      <c r="F807" s="302"/>
      <c r="G807" s="283"/>
    </row>
    <row r="808" spans="1:7" s="284" customFormat="1" ht="12.75" customHeight="1">
      <c r="A808" s="307"/>
      <c r="B808" s="308"/>
      <c r="C808" s="309"/>
      <c r="D808" s="310"/>
      <c r="E808" s="302"/>
      <c r="F808" s="302"/>
      <c r="G808" s="283"/>
    </row>
    <row r="809" spans="1:7" s="284" customFormat="1" ht="12.75" customHeight="1">
      <c r="A809" s="307"/>
      <c r="B809" s="308"/>
      <c r="C809" s="309"/>
      <c r="D809" s="310"/>
      <c r="E809" s="302"/>
      <c r="F809" s="302"/>
      <c r="G809" s="283"/>
    </row>
    <row r="810" spans="1:7" s="284" customFormat="1" ht="12.75" customHeight="1">
      <c r="A810" s="307"/>
      <c r="B810" s="308"/>
      <c r="C810" s="309"/>
      <c r="D810" s="310"/>
      <c r="E810" s="302"/>
      <c r="F810" s="302"/>
      <c r="G810" s="283"/>
    </row>
    <row r="811" spans="1:7" s="284" customFormat="1" ht="12.75" customHeight="1">
      <c r="A811" s="307"/>
      <c r="B811" s="308"/>
      <c r="C811" s="309"/>
      <c r="D811" s="310"/>
      <c r="E811" s="302"/>
      <c r="F811" s="302"/>
      <c r="G811" s="283"/>
    </row>
    <row r="812" spans="1:7" s="284" customFormat="1" ht="12.75" customHeight="1">
      <c r="A812" s="307"/>
      <c r="B812" s="308"/>
      <c r="C812" s="309"/>
      <c r="D812" s="310"/>
      <c r="E812" s="302"/>
      <c r="F812" s="302"/>
      <c r="G812" s="283"/>
    </row>
    <row r="813" spans="1:7" s="284" customFormat="1" ht="12.75" customHeight="1">
      <c r="A813" s="307"/>
      <c r="B813" s="308"/>
      <c r="C813" s="309"/>
      <c r="D813" s="310"/>
      <c r="E813" s="302"/>
      <c r="F813" s="302"/>
      <c r="G813" s="283"/>
    </row>
    <row r="814" spans="1:7" s="284" customFormat="1" ht="12.75" customHeight="1">
      <c r="A814" s="307"/>
      <c r="B814" s="308"/>
      <c r="C814" s="309"/>
      <c r="D814" s="310"/>
      <c r="E814" s="302"/>
      <c r="F814" s="302"/>
      <c r="G814" s="283"/>
    </row>
    <row r="815" spans="1:7" s="284" customFormat="1" ht="12.75" customHeight="1">
      <c r="A815" s="307"/>
      <c r="B815" s="308"/>
      <c r="C815" s="309"/>
      <c r="D815" s="310"/>
      <c r="E815" s="302"/>
      <c r="F815" s="302"/>
      <c r="G815" s="283"/>
    </row>
    <row r="816" spans="1:7" s="284" customFormat="1" ht="12.75" customHeight="1">
      <c r="A816" s="307"/>
      <c r="B816" s="308"/>
      <c r="C816" s="309"/>
      <c r="D816" s="310"/>
      <c r="E816" s="302"/>
      <c r="F816" s="302"/>
      <c r="G816" s="283"/>
    </row>
    <row r="817" spans="1:7" s="284" customFormat="1" ht="12.75" customHeight="1">
      <c r="A817" s="307"/>
      <c r="B817" s="308"/>
      <c r="C817" s="309"/>
      <c r="D817" s="310"/>
      <c r="E817" s="302"/>
      <c r="F817" s="302"/>
      <c r="G817" s="283"/>
    </row>
    <row r="818" spans="1:7" s="284" customFormat="1" ht="12.75" customHeight="1">
      <c r="A818" s="307"/>
      <c r="B818" s="308"/>
      <c r="C818" s="309"/>
      <c r="D818" s="310"/>
      <c r="E818" s="302"/>
      <c r="F818" s="302"/>
      <c r="G818" s="283"/>
    </row>
    <row r="819" spans="1:7" s="284" customFormat="1" ht="12.75" customHeight="1">
      <c r="A819" s="307"/>
      <c r="B819" s="308"/>
      <c r="C819" s="309"/>
      <c r="D819" s="310"/>
      <c r="E819" s="302"/>
      <c r="F819" s="302"/>
      <c r="G819" s="283"/>
    </row>
    <row r="820" spans="1:7" s="284" customFormat="1" ht="12.75" customHeight="1">
      <c r="A820" s="307"/>
      <c r="B820" s="308"/>
      <c r="C820" s="309"/>
      <c r="D820" s="310"/>
      <c r="E820" s="302"/>
      <c r="F820" s="302"/>
      <c r="G820" s="283"/>
    </row>
    <row r="821" spans="1:7" s="284" customFormat="1" ht="12.75" customHeight="1">
      <c r="A821" s="307"/>
      <c r="B821" s="308"/>
      <c r="C821" s="309"/>
      <c r="D821" s="310"/>
      <c r="E821" s="302"/>
      <c r="F821" s="302"/>
      <c r="G821" s="283"/>
    </row>
    <row r="822" spans="1:7" s="284" customFormat="1" ht="12.75" customHeight="1">
      <c r="A822" s="307"/>
      <c r="B822" s="308"/>
      <c r="C822" s="309"/>
      <c r="D822" s="310"/>
      <c r="E822" s="302"/>
      <c r="F822" s="302"/>
      <c r="G822" s="283"/>
    </row>
    <row r="823" spans="1:7" s="284" customFormat="1" ht="12.75" customHeight="1">
      <c r="A823" s="307"/>
      <c r="B823" s="308"/>
      <c r="C823" s="309"/>
      <c r="D823" s="310"/>
      <c r="E823" s="302"/>
      <c r="F823" s="302"/>
      <c r="G823" s="283"/>
    </row>
    <row r="824" spans="1:7" s="284" customFormat="1" ht="12.75" customHeight="1">
      <c r="A824" s="307"/>
      <c r="B824" s="308"/>
      <c r="C824" s="309"/>
      <c r="D824" s="310"/>
      <c r="E824" s="302"/>
      <c r="F824" s="302"/>
      <c r="G824" s="283"/>
    </row>
    <row r="825" spans="1:7" s="284" customFormat="1" ht="12.75" customHeight="1">
      <c r="A825" s="307"/>
      <c r="B825" s="308"/>
      <c r="C825" s="309"/>
      <c r="D825" s="310"/>
      <c r="E825" s="302"/>
      <c r="F825" s="302"/>
      <c r="G825" s="283"/>
    </row>
    <row r="826" spans="1:7" s="284" customFormat="1" ht="12.75" customHeight="1">
      <c r="A826" s="307"/>
      <c r="B826" s="308"/>
      <c r="C826" s="309"/>
      <c r="D826" s="310"/>
      <c r="E826" s="302"/>
      <c r="F826" s="302"/>
      <c r="G826" s="283"/>
    </row>
    <row r="827" spans="1:7" s="284" customFormat="1" ht="12.75" customHeight="1">
      <c r="A827" s="307"/>
      <c r="B827" s="308"/>
      <c r="C827" s="309"/>
      <c r="D827" s="310"/>
      <c r="E827" s="302"/>
      <c r="F827" s="302"/>
      <c r="G827" s="283"/>
    </row>
    <row r="828" spans="1:7" s="284" customFormat="1" ht="12.75" customHeight="1">
      <c r="A828" s="307"/>
      <c r="B828" s="308"/>
      <c r="C828" s="309"/>
      <c r="D828" s="310"/>
      <c r="E828" s="302"/>
      <c r="F828" s="302"/>
      <c r="G828" s="283"/>
    </row>
    <row r="829" spans="1:7" s="284" customFormat="1" ht="12.75" customHeight="1">
      <c r="A829" s="307"/>
      <c r="B829" s="308"/>
      <c r="C829" s="309"/>
      <c r="D829" s="310"/>
      <c r="E829" s="302"/>
      <c r="F829" s="302"/>
      <c r="G829" s="283"/>
    </row>
    <row r="830" spans="1:7" s="284" customFormat="1" ht="12.75" customHeight="1">
      <c r="A830" s="307"/>
      <c r="B830" s="308"/>
      <c r="C830" s="309"/>
      <c r="D830" s="310"/>
      <c r="E830" s="302"/>
      <c r="F830" s="302"/>
      <c r="G830" s="283"/>
    </row>
    <row r="831" spans="1:7" s="284" customFormat="1" ht="12.75" customHeight="1">
      <c r="A831" s="307"/>
      <c r="B831" s="308"/>
      <c r="C831" s="309"/>
      <c r="D831" s="310"/>
      <c r="E831" s="302"/>
      <c r="F831" s="302"/>
      <c r="G831" s="283"/>
    </row>
    <row r="832" spans="1:7" s="284" customFormat="1" ht="12.75" customHeight="1">
      <c r="A832" s="307"/>
      <c r="B832" s="308"/>
      <c r="C832" s="309"/>
      <c r="D832" s="310"/>
      <c r="E832" s="302"/>
      <c r="F832" s="302"/>
      <c r="G832" s="283"/>
    </row>
    <row r="833" spans="1:7" s="284" customFormat="1" ht="12.75" customHeight="1">
      <c r="A833" s="307"/>
      <c r="B833" s="308"/>
      <c r="C833" s="309"/>
      <c r="D833" s="310"/>
      <c r="E833" s="302"/>
      <c r="F833" s="302"/>
      <c r="G833" s="283"/>
    </row>
    <row r="834" spans="1:7" s="284" customFormat="1" ht="12.75" customHeight="1">
      <c r="A834" s="307"/>
      <c r="B834" s="308"/>
      <c r="C834" s="309"/>
      <c r="D834" s="310"/>
      <c r="E834" s="302"/>
      <c r="F834" s="302"/>
      <c r="G834" s="283"/>
    </row>
    <row r="835" spans="1:7" s="284" customFormat="1" ht="12.75" customHeight="1">
      <c r="A835" s="307"/>
      <c r="B835" s="308"/>
      <c r="C835" s="309"/>
      <c r="D835" s="310"/>
      <c r="E835" s="302"/>
      <c r="F835" s="302"/>
      <c r="G835" s="283"/>
    </row>
    <row r="836" spans="1:7" s="284" customFormat="1" ht="12.75" customHeight="1">
      <c r="A836" s="307"/>
      <c r="B836" s="308"/>
      <c r="C836" s="309"/>
      <c r="D836" s="310"/>
      <c r="E836" s="302"/>
      <c r="F836" s="302"/>
      <c r="G836" s="283"/>
    </row>
    <row r="837" spans="1:7" s="284" customFormat="1" ht="12.75" customHeight="1">
      <c r="A837" s="307"/>
      <c r="B837" s="308"/>
      <c r="C837" s="309"/>
      <c r="D837" s="310"/>
      <c r="E837" s="302"/>
      <c r="F837" s="302"/>
      <c r="G837" s="283"/>
    </row>
    <row r="838" spans="1:7" s="284" customFormat="1" ht="12.75" customHeight="1">
      <c r="A838" s="307"/>
      <c r="B838" s="308"/>
      <c r="C838" s="309"/>
      <c r="D838" s="310"/>
      <c r="E838" s="302"/>
      <c r="F838" s="302"/>
      <c r="G838" s="283"/>
    </row>
    <row r="839" spans="1:7" s="284" customFormat="1" ht="12.75" customHeight="1">
      <c r="A839" s="307"/>
      <c r="B839" s="308"/>
      <c r="C839" s="309"/>
      <c r="D839" s="310"/>
      <c r="E839" s="302"/>
      <c r="F839" s="302"/>
      <c r="G839" s="283"/>
    </row>
    <row r="840" spans="1:7" s="284" customFormat="1" ht="12.75" customHeight="1">
      <c r="A840" s="307"/>
      <c r="B840" s="308"/>
      <c r="C840" s="309"/>
      <c r="D840" s="310"/>
      <c r="E840" s="302"/>
      <c r="F840" s="302"/>
      <c r="G840" s="283"/>
    </row>
    <row r="841" spans="1:7" s="284" customFormat="1" ht="12.75" customHeight="1">
      <c r="A841" s="307"/>
      <c r="B841" s="308"/>
      <c r="C841" s="309"/>
      <c r="D841" s="310"/>
      <c r="E841" s="302"/>
      <c r="F841" s="302"/>
      <c r="G841" s="283"/>
    </row>
    <row r="842" spans="1:7" s="284" customFormat="1" ht="12.75" customHeight="1">
      <c r="A842" s="307"/>
      <c r="B842" s="308"/>
      <c r="C842" s="309"/>
      <c r="D842" s="310"/>
      <c r="E842" s="302"/>
      <c r="F842" s="302"/>
      <c r="G842" s="283"/>
    </row>
    <row r="843" spans="1:7" s="284" customFormat="1" ht="12.75" customHeight="1">
      <c r="A843" s="307"/>
      <c r="B843" s="308"/>
      <c r="C843" s="309"/>
      <c r="D843" s="310"/>
      <c r="E843" s="302"/>
      <c r="F843" s="302"/>
      <c r="G843" s="283"/>
    </row>
    <row r="844" spans="1:7" s="284" customFormat="1" ht="12.75" customHeight="1">
      <c r="A844" s="307"/>
      <c r="B844" s="308"/>
      <c r="C844" s="309"/>
      <c r="D844" s="310"/>
      <c r="E844" s="302"/>
      <c r="F844" s="302"/>
      <c r="G844" s="283"/>
    </row>
    <row r="845" spans="1:7" s="284" customFormat="1" ht="12.75" customHeight="1">
      <c r="A845" s="307"/>
      <c r="B845" s="308"/>
      <c r="C845" s="309"/>
      <c r="D845" s="310"/>
      <c r="E845" s="302"/>
      <c r="F845" s="302"/>
      <c r="G845" s="283"/>
    </row>
    <row r="846" spans="1:7" s="284" customFormat="1" ht="12.75" customHeight="1">
      <c r="A846" s="307"/>
      <c r="B846" s="308"/>
      <c r="C846" s="309"/>
      <c r="D846" s="310"/>
      <c r="E846" s="302"/>
      <c r="F846" s="302"/>
      <c r="G846" s="283"/>
    </row>
    <row r="847" spans="1:7" s="284" customFormat="1" ht="12.75" customHeight="1">
      <c r="A847" s="307"/>
      <c r="B847" s="308"/>
      <c r="C847" s="309"/>
      <c r="D847" s="310"/>
      <c r="E847" s="302"/>
      <c r="F847" s="302"/>
      <c r="G847" s="283"/>
    </row>
    <row r="848" spans="1:7" s="284" customFormat="1" ht="12.75" customHeight="1">
      <c r="A848" s="307"/>
      <c r="B848" s="308"/>
      <c r="C848" s="309"/>
      <c r="D848" s="310"/>
      <c r="E848" s="302"/>
      <c r="F848" s="302"/>
      <c r="G848" s="283"/>
    </row>
    <row r="849" spans="1:7" s="284" customFormat="1" ht="12.75" customHeight="1">
      <c r="A849" s="307"/>
      <c r="B849" s="308"/>
      <c r="C849" s="309"/>
      <c r="D849" s="310"/>
      <c r="E849" s="302"/>
      <c r="F849" s="302"/>
      <c r="G849" s="283"/>
    </row>
    <row r="850" spans="1:7" s="284" customFormat="1" ht="12.75" customHeight="1">
      <c r="A850" s="307"/>
      <c r="B850" s="308"/>
      <c r="C850" s="309"/>
      <c r="D850" s="310"/>
      <c r="E850" s="302"/>
      <c r="F850" s="302"/>
      <c r="G850" s="283"/>
    </row>
    <row r="851" spans="1:7" s="284" customFormat="1" ht="12.75" customHeight="1">
      <c r="A851" s="307"/>
      <c r="B851" s="308"/>
      <c r="C851" s="309"/>
      <c r="D851" s="310"/>
      <c r="E851" s="302"/>
      <c r="F851" s="302"/>
      <c r="G851" s="283"/>
    </row>
    <row r="852" spans="1:7" s="284" customFormat="1" ht="12.75" customHeight="1">
      <c r="A852" s="307"/>
      <c r="B852" s="308"/>
      <c r="C852" s="309"/>
      <c r="D852" s="310"/>
      <c r="E852" s="302"/>
      <c r="F852" s="302"/>
      <c r="G852" s="283"/>
    </row>
    <row r="853" spans="1:7" s="284" customFormat="1" ht="12.75" customHeight="1">
      <c r="A853" s="307"/>
      <c r="B853" s="308"/>
      <c r="C853" s="309"/>
      <c r="D853" s="310"/>
      <c r="E853" s="302"/>
      <c r="F853" s="302"/>
      <c r="G853" s="283"/>
    </row>
    <row r="854" spans="1:7" s="284" customFormat="1" ht="12.75" customHeight="1">
      <c r="A854" s="307"/>
      <c r="B854" s="308"/>
      <c r="C854" s="309"/>
      <c r="D854" s="310"/>
      <c r="E854" s="302"/>
      <c r="F854" s="302"/>
      <c r="G854" s="283"/>
    </row>
    <row r="855" spans="1:7" s="284" customFormat="1" ht="12.75" customHeight="1">
      <c r="A855" s="307"/>
      <c r="B855" s="308"/>
      <c r="C855" s="309"/>
      <c r="D855" s="310"/>
      <c r="E855" s="302"/>
      <c r="F855" s="302"/>
      <c r="G855" s="283"/>
    </row>
    <row r="856" spans="1:7" s="284" customFormat="1" ht="12.75" customHeight="1">
      <c r="A856" s="307"/>
      <c r="B856" s="308"/>
      <c r="C856" s="309"/>
      <c r="D856" s="310"/>
      <c r="E856" s="302"/>
      <c r="F856" s="302"/>
      <c r="G856" s="283"/>
    </row>
    <row r="857" spans="1:7" s="284" customFormat="1" ht="12.75" customHeight="1">
      <c r="A857" s="307"/>
      <c r="B857" s="308"/>
      <c r="C857" s="309"/>
      <c r="D857" s="310"/>
      <c r="E857" s="302"/>
      <c r="F857" s="302"/>
      <c r="G857" s="283"/>
    </row>
    <row r="858" spans="1:7" s="284" customFormat="1" ht="12.75" customHeight="1">
      <c r="A858" s="307"/>
      <c r="B858" s="308"/>
      <c r="C858" s="309"/>
      <c r="D858" s="310"/>
      <c r="E858" s="302"/>
      <c r="F858" s="302"/>
      <c r="G858" s="283"/>
    </row>
    <row r="859" spans="1:7" s="284" customFormat="1" ht="12.75" customHeight="1">
      <c r="A859" s="307"/>
      <c r="B859" s="308"/>
      <c r="C859" s="309"/>
      <c r="D859" s="310"/>
      <c r="E859" s="302"/>
      <c r="F859" s="302"/>
      <c r="G859" s="283"/>
    </row>
    <row r="860" spans="1:7" s="284" customFormat="1" ht="12.75" customHeight="1">
      <c r="A860" s="307"/>
      <c r="B860" s="308"/>
      <c r="C860" s="309"/>
      <c r="D860" s="310"/>
      <c r="E860" s="302"/>
      <c r="F860" s="302"/>
      <c r="G860" s="283"/>
    </row>
    <row r="861" spans="1:7" s="284" customFormat="1" ht="12.75" customHeight="1">
      <c r="A861" s="307"/>
      <c r="B861" s="308"/>
      <c r="C861" s="309"/>
      <c r="D861" s="310"/>
      <c r="E861" s="302"/>
      <c r="F861" s="302"/>
      <c r="G861" s="283"/>
    </row>
    <row r="862" spans="1:7" s="284" customFormat="1" ht="12.75" customHeight="1">
      <c r="A862" s="307"/>
      <c r="B862" s="308"/>
      <c r="C862" s="309"/>
      <c r="D862" s="310"/>
      <c r="E862" s="302"/>
      <c r="F862" s="302"/>
      <c r="G862" s="283"/>
    </row>
    <row r="863" spans="1:7" s="284" customFormat="1" ht="12.75" customHeight="1">
      <c r="A863" s="307"/>
      <c r="B863" s="308"/>
      <c r="C863" s="309"/>
      <c r="D863" s="310"/>
      <c r="E863" s="302"/>
      <c r="F863" s="302"/>
      <c r="G863" s="283"/>
    </row>
    <row r="864" spans="1:7" s="284" customFormat="1" ht="12.75" customHeight="1">
      <c r="A864" s="307"/>
      <c r="B864" s="308"/>
      <c r="C864" s="309"/>
      <c r="D864" s="310"/>
      <c r="E864" s="302"/>
      <c r="F864" s="302"/>
      <c r="G864" s="283"/>
    </row>
    <row r="865" spans="1:7" s="284" customFormat="1" ht="12.75" customHeight="1">
      <c r="A865" s="307"/>
      <c r="B865" s="308"/>
      <c r="C865" s="309"/>
      <c r="D865" s="310"/>
      <c r="E865" s="302"/>
      <c r="F865" s="302"/>
      <c r="G865" s="283"/>
    </row>
    <row r="866" spans="1:7" s="284" customFormat="1" ht="12.75" customHeight="1">
      <c r="A866" s="307"/>
      <c r="B866" s="308"/>
      <c r="C866" s="309"/>
      <c r="D866" s="310"/>
      <c r="E866" s="302"/>
      <c r="F866" s="302"/>
      <c r="G866" s="283"/>
    </row>
    <row r="867" spans="1:7" s="284" customFormat="1" ht="12.75" customHeight="1">
      <c r="A867" s="307"/>
      <c r="B867" s="308"/>
      <c r="C867" s="309"/>
      <c r="D867" s="310"/>
      <c r="E867" s="302"/>
      <c r="F867" s="302"/>
      <c r="G867" s="283"/>
    </row>
    <row r="868" spans="1:7" s="284" customFormat="1" ht="12.75" customHeight="1">
      <c r="A868" s="307"/>
      <c r="B868" s="308"/>
      <c r="C868" s="309"/>
      <c r="D868" s="310"/>
      <c r="E868" s="302"/>
      <c r="F868" s="302"/>
      <c r="G868" s="283"/>
    </row>
    <row r="869" spans="1:7" s="284" customFormat="1" ht="12.75" customHeight="1">
      <c r="A869" s="307"/>
      <c r="B869" s="308"/>
      <c r="C869" s="309"/>
      <c r="D869" s="310"/>
      <c r="E869" s="302"/>
      <c r="F869" s="302"/>
      <c r="G869" s="283"/>
    </row>
    <row r="870" spans="1:7" s="284" customFormat="1" ht="12.75" customHeight="1">
      <c r="A870" s="307"/>
      <c r="B870" s="308"/>
      <c r="C870" s="309"/>
      <c r="D870" s="310"/>
      <c r="E870" s="302"/>
      <c r="F870" s="302"/>
      <c r="G870" s="283"/>
    </row>
    <row r="871" spans="1:7" s="284" customFormat="1" ht="12.75" customHeight="1">
      <c r="A871" s="307"/>
      <c r="B871" s="308"/>
      <c r="C871" s="309"/>
      <c r="D871" s="310"/>
      <c r="E871" s="302"/>
      <c r="F871" s="302"/>
      <c r="G871" s="283"/>
    </row>
    <row r="872" spans="1:7" s="284" customFormat="1" ht="12.75" customHeight="1">
      <c r="A872" s="307"/>
      <c r="B872" s="308"/>
      <c r="C872" s="309"/>
      <c r="D872" s="310"/>
      <c r="E872" s="302"/>
      <c r="F872" s="302"/>
      <c r="G872" s="283"/>
    </row>
    <row r="873" spans="1:7" s="284" customFormat="1" ht="12.75" customHeight="1">
      <c r="A873" s="307"/>
      <c r="B873" s="308"/>
      <c r="C873" s="309"/>
      <c r="D873" s="310"/>
      <c r="E873" s="302"/>
      <c r="F873" s="302"/>
      <c r="G873" s="283"/>
    </row>
    <row r="874" spans="1:7" s="284" customFormat="1" ht="12.75" customHeight="1">
      <c r="A874" s="307"/>
      <c r="B874" s="308"/>
      <c r="C874" s="309"/>
      <c r="D874" s="310"/>
      <c r="E874" s="302"/>
      <c r="F874" s="302"/>
      <c r="G874" s="283"/>
    </row>
    <row r="875" spans="1:7" s="284" customFormat="1" ht="12.75" customHeight="1">
      <c r="A875" s="307"/>
      <c r="B875" s="308"/>
      <c r="C875" s="309"/>
      <c r="D875" s="310"/>
      <c r="E875" s="302"/>
      <c r="F875" s="302"/>
      <c r="G875" s="283"/>
    </row>
    <row r="876" spans="1:7" s="284" customFormat="1" ht="12.75" customHeight="1">
      <c r="A876" s="307"/>
      <c r="B876" s="308"/>
      <c r="C876" s="309"/>
      <c r="D876" s="310"/>
      <c r="E876" s="302"/>
      <c r="F876" s="302"/>
      <c r="G876" s="283"/>
    </row>
    <row r="877" spans="1:7" s="284" customFormat="1" ht="12.75" customHeight="1">
      <c r="A877" s="307"/>
      <c r="B877" s="308"/>
      <c r="C877" s="309"/>
      <c r="D877" s="310"/>
      <c r="E877" s="302"/>
      <c r="F877" s="302"/>
      <c r="G877" s="283"/>
    </row>
    <row r="878" spans="1:7" s="284" customFormat="1" ht="12.75" customHeight="1">
      <c r="A878" s="307"/>
      <c r="B878" s="308"/>
      <c r="C878" s="309"/>
      <c r="D878" s="310"/>
      <c r="E878" s="302"/>
      <c r="F878" s="302"/>
      <c r="G878" s="283"/>
    </row>
    <row r="879" spans="1:7" s="284" customFormat="1" ht="12.75" customHeight="1">
      <c r="A879" s="307"/>
      <c r="B879" s="308"/>
      <c r="C879" s="309"/>
      <c r="D879" s="310"/>
      <c r="E879" s="302"/>
      <c r="F879" s="302"/>
      <c r="G879" s="283"/>
    </row>
    <row r="880" spans="1:7" s="284" customFormat="1" ht="12.75" customHeight="1">
      <c r="A880" s="307"/>
      <c r="B880" s="308"/>
      <c r="C880" s="309"/>
      <c r="D880" s="310"/>
      <c r="E880" s="302"/>
      <c r="F880" s="302"/>
      <c r="G880" s="283"/>
    </row>
    <row r="881" spans="1:7" s="284" customFormat="1" ht="12.75" customHeight="1">
      <c r="A881" s="307"/>
      <c r="B881" s="308"/>
      <c r="C881" s="309"/>
      <c r="D881" s="310"/>
      <c r="E881" s="302"/>
      <c r="F881" s="302"/>
      <c r="G881" s="283"/>
    </row>
    <row r="882" spans="1:7" s="284" customFormat="1" ht="12.75" customHeight="1">
      <c r="A882" s="307"/>
      <c r="B882" s="308"/>
      <c r="C882" s="309"/>
      <c r="D882" s="310"/>
      <c r="E882" s="302"/>
      <c r="F882" s="302"/>
      <c r="G882" s="283"/>
    </row>
    <row r="883" spans="1:7" s="284" customFormat="1" ht="12.75" customHeight="1">
      <c r="A883" s="307"/>
      <c r="B883" s="308"/>
      <c r="C883" s="309"/>
      <c r="D883" s="310"/>
      <c r="E883" s="302"/>
      <c r="F883" s="302"/>
      <c r="G883" s="283"/>
    </row>
    <row r="884" spans="1:7" s="284" customFormat="1" ht="12.75" customHeight="1">
      <c r="A884" s="307"/>
      <c r="B884" s="308"/>
      <c r="C884" s="309"/>
      <c r="D884" s="310"/>
      <c r="E884" s="302"/>
      <c r="F884" s="302"/>
      <c r="G884" s="283"/>
    </row>
    <row r="885" spans="1:7" s="284" customFormat="1" ht="12.75" customHeight="1">
      <c r="A885" s="307"/>
      <c r="B885" s="308"/>
      <c r="C885" s="309"/>
      <c r="D885" s="310"/>
      <c r="E885" s="302"/>
      <c r="F885" s="302"/>
      <c r="G885" s="283"/>
    </row>
    <row r="886" spans="1:7" s="284" customFormat="1" ht="12.75" customHeight="1">
      <c r="A886" s="307"/>
      <c r="B886" s="308"/>
      <c r="C886" s="309"/>
      <c r="D886" s="310"/>
      <c r="E886" s="302"/>
      <c r="F886" s="302"/>
      <c r="G886" s="283"/>
    </row>
    <row r="887" spans="1:7" s="284" customFormat="1" ht="12.75" customHeight="1">
      <c r="A887" s="307"/>
      <c r="B887" s="308"/>
      <c r="C887" s="309"/>
      <c r="D887" s="310"/>
      <c r="E887" s="302"/>
      <c r="F887" s="302"/>
      <c r="G887" s="283"/>
    </row>
    <row r="888" spans="1:7" s="284" customFormat="1" ht="12.75" customHeight="1">
      <c r="A888" s="307"/>
      <c r="B888" s="308"/>
      <c r="C888" s="309"/>
      <c r="D888" s="310"/>
      <c r="E888" s="302"/>
      <c r="F888" s="302"/>
      <c r="G888" s="283"/>
    </row>
    <row r="889" spans="1:7" s="284" customFormat="1" ht="12.75" customHeight="1">
      <c r="A889" s="307"/>
      <c r="B889" s="308"/>
      <c r="C889" s="309"/>
      <c r="D889" s="310"/>
      <c r="E889" s="302"/>
      <c r="F889" s="302"/>
      <c r="G889" s="283"/>
    </row>
    <row r="890" spans="1:7" s="284" customFormat="1" ht="12.75" customHeight="1">
      <c r="A890" s="307"/>
      <c r="B890" s="308"/>
      <c r="C890" s="309"/>
      <c r="D890" s="310"/>
      <c r="E890" s="302"/>
      <c r="F890" s="302"/>
      <c r="G890" s="283"/>
    </row>
    <row r="891" spans="1:7" s="284" customFormat="1" ht="12.75" customHeight="1">
      <c r="A891" s="307"/>
      <c r="B891" s="308"/>
      <c r="C891" s="309"/>
      <c r="D891" s="310"/>
      <c r="E891" s="302"/>
      <c r="F891" s="302"/>
      <c r="G891" s="283"/>
    </row>
    <row r="892" spans="1:7" s="284" customFormat="1" ht="12.75" customHeight="1">
      <c r="A892" s="307"/>
      <c r="B892" s="308"/>
      <c r="C892" s="309"/>
      <c r="D892" s="310"/>
      <c r="E892" s="302"/>
      <c r="F892" s="302"/>
      <c r="G892" s="283"/>
    </row>
    <row r="893" spans="1:7" s="284" customFormat="1" ht="12.75" customHeight="1">
      <c r="A893" s="307"/>
      <c r="B893" s="308"/>
      <c r="C893" s="309"/>
      <c r="D893" s="310"/>
      <c r="E893" s="302"/>
      <c r="F893" s="302"/>
      <c r="G893" s="283"/>
    </row>
    <row r="894" spans="1:7" s="284" customFormat="1" ht="12.75" customHeight="1">
      <c r="A894" s="307"/>
      <c r="B894" s="308"/>
      <c r="C894" s="309"/>
      <c r="D894" s="310"/>
      <c r="E894" s="302"/>
      <c r="F894" s="302"/>
      <c r="G894" s="283"/>
    </row>
    <row r="895" spans="1:7" s="284" customFormat="1" ht="12.75" customHeight="1">
      <c r="A895" s="307"/>
      <c r="B895" s="308"/>
      <c r="C895" s="309"/>
      <c r="D895" s="310"/>
      <c r="E895" s="302"/>
      <c r="F895" s="302"/>
      <c r="G895" s="283"/>
    </row>
    <row r="896" spans="1:7" s="284" customFormat="1" ht="12.75" customHeight="1">
      <c r="A896" s="307"/>
      <c r="B896" s="308"/>
      <c r="C896" s="309"/>
      <c r="D896" s="310"/>
      <c r="E896" s="302"/>
      <c r="F896" s="302"/>
      <c r="G896" s="283"/>
    </row>
    <row r="897" spans="1:7" s="284" customFormat="1" ht="12.75" customHeight="1">
      <c r="A897" s="307"/>
      <c r="B897" s="308"/>
      <c r="C897" s="309"/>
      <c r="D897" s="310"/>
      <c r="E897" s="302"/>
      <c r="F897" s="302"/>
      <c r="G897" s="283"/>
    </row>
    <row r="898" spans="1:7" s="284" customFormat="1" ht="12.75" customHeight="1">
      <c r="A898" s="307"/>
      <c r="B898" s="308"/>
      <c r="C898" s="309"/>
      <c r="D898" s="310"/>
      <c r="E898" s="302"/>
      <c r="F898" s="302"/>
      <c r="G898" s="283"/>
    </row>
    <row r="899" spans="1:7" s="284" customFormat="1" ht="12.75" customHeight="1">
      <c r="A899" s="307"/>
      <c r="B899" s="308"/>
      <c r="C899" s="309"/>
      <c r="D899" s="310"/>
      <c r="E899" s="302"/>
      <c r="F899" s="302"/>
      <c r="G899" s="283"/>
    </row>
    <row r="900" spans="1:7" s="284" customFormat="1" ht="12.75" customHeight="1">
      <c r="A900" s="307"/>
      <c r="B900" s="308"/>
      <c r="C900" s="309"/>
      <c r="D900" s="310"/>
      <c r="E900" s="302"/>
      <c r="F900" s="302"/>
      <c r="G900" s="283"/>
    </row>
    <row r="901" spans="1:7" s="284" customFormat="1" ht="12.75" customHeight="1">
      <c r="A901" s="307"/>
      <c r="B901" s="308"/>
      <c r="C901" s="309"/>
      <c r="D901" s="310"/>
      <c r="E901" s="302"/>
      <c r="F901" s="302"/>
      <c r="G901" s="283"/>
    </row>
    <row r="902" spans="1:7" s="284" customFormat="1" ht="12.75" customHeight="1">
      <c r="A902" s="307"/>
      <c r="B902" s="308"/>
      <c r="C902" s="309"/>
      <c r="D902" s="310"/>
      <c r="E902" s="302"/>
      <c r="F902" s="302"/>
      <c r="G902" s="283"/>
    </row>
    <row r="903" spans="1:7" s="284" customFormat="1" ht="12.75" customHeight="1">
      <c r="A903" s="307"/>
      <c r="B903" s="308"/>
      <c r="C903" s="309"/>
      <c r="D903" s="310"/>
      <c r="E903" s="302"/>
      <c r="F903" s="302"/>
      <c r="G903" s="283"/>
    </row>
    <row r="904" spans="1:7" s="284" customFormat="1" ht="12.75" customHeight="1">
      <c r="A904" s="307"/>
      <c r="B904" s="308"/>
      <c r="C904" s="309"/>
      <c r="D904" s="310"/>
      <c r="E904" s="302"/>
      <c r="F904" s="302"/>
      <c r="G904" s="283"/>
    </row>
    <row r="905" spans="1:7" s="284" customFormat="1" ht="12.75" customHeight="1">
      <c r="A905" s="307"/>
      <c r="B905" s="308"/>
      <c r="C905" s="309"/>
      <c r="D905" s="310"/>
      <c r="E905" s="302"/>
      <c r="F905" s="302"/>
      <c r="G905" s="283"/>
    </row>
    <row r="906" spans="1:7" s="284" customFormat="1" ht="12.75" customHeight="1">
      <c r="A906" s="307"/>
      <c r="B906" s="308"/>
      <c r="C906" s="309"/>
      <c r="D906" s="310"/>
      <c r="E906" s="302"/>
      <c r="F906" s="302"/>
      <c r="G906" s="283"/>
    </row>
    <row r="907" spans="1:7" s="284" customFormat="1" ht="12.75" customHeight="1">
      <c r="A907" s="307"/>
      <c r="B907" s="308"/>
      <c r="C907" s="309"/>
      <c r="D907" s="310"/>
      <c r="E907" s="302"/>
      <c r="F907" s="302"/>
      <c r="G907" s="283"/>
    </row>
    <row r="908" spans="1:7" s="284" customFormat="1" ht="12.75" customHeight="1">
      <c r="A908" s="307"/>
      <c r="B908" s="308"/>
      <c r="C908" s="309"/>
      <c r="D908" s="310"/>
      <c r="E908" s="302"/>
      <c r="F908" s="302"/>
      <c r="G908" s="283"/>
    </row>
    <row r="909" spans="1:7" s="284" customFormat="1" ht="12.75" customHeight="1">
      <c r="A909" s="307"/>
      <c r="B909" s="308"/>
      <c r="C909" s="309"/>
      <c r="D909" s="310"/>
      <c r="E909" s="302"/>
      <c r="F909" s="302"/>
      <c r="G909" s="283"/>
    </row>
    <row r="910" spans="1:7" s="284" customFormat="1" ht="12.75" customHeight="1">
      <c r="A910" s="307"/>
      <c r="B910" s="308"/>
      <c r="C910" s="309"/>
      <c r="D910" s="310"/>
      <c r="E910" s="302"/>
      <c r="F910" s="302"/>
      <c r="G910" s="283"/>
    </row>
    <row r="911" spans="1:7" s="284" customFormat="1" ht="12.75" customHeight="1">
      <c r="A911" s="307"/>
      <c r="B911" s="308"/>
      <c r="C911" s="309"/>
      <c r="D911" s="310"/>
      <c r="E911" s="302"/>
      <c r="F911" s="302"/>
      <c r="G911" s="283"/>
    </row>
    <row r="912" spans="1:7" s="284" customFormat="1" ht="12.75" customHeight="1">
      <c r="A912" s="307"/>
      <c r="B912" s="308"/>
      <c r="C912" s="309"/>
      <c r="D912" s="310"/>
      <c r="E912" s="302"/>
      <c r="F912" s="302"/>
      <c r="G912" s="283"/>
    </row>
    <row r="913" spans="1:7" s="284" customFormat="1" ht="12.75" customHeight="1">
      <c r="A913" s="307"/>
      <c r="B913" s="308"/>
      <c r="C913" s="309"/>
      <c r="D913" s="310"/>
      <c r="E913" s="302"/>
      <c r="F913" s="302"/>
      <c r="G913" s="283"/>
    </row>
    <row r="914" spans="1:7" s="284" customFormat="1" ht="12.75" customHeight="1">
      <c r="A914" s="307"/>
      <c r="B914" s="308"/>
      <c r="C914" s="309"/>
      <c r="D914" s="310"/>
      <c r="E914" s="302"/>
      <c r="F914" s="302"/>
    </row>
    <row r="915" spans="1:7" s="284" customFormat="1" ht="12.75" customHeight="1">
      <c r="A915" s="307"/>
      <c r="B915" s="308"/>
      <c r="C915" s="309"/>
      <c r="D915" s="310"/>
      <c r="E915" s="302"/>
      <c r="F915" s="302"/>
    </row>
    <row r="916" spans="1:7" s="284" customFormat="1" ht="12.75" customHeight="1">
      <c r="A916" s="307"/>
      <c r="B916" s="308"/>
      <c r="C916" s="309"/>
      <c r="D916" s="310"/>
      <c r="E916" s="302"/>
      <c r="F916" s="302"/>
    </row>
    <row r="917" spans="1:7" s="284" customFormat="1" ht="12.75" customHeight="1">
      <c r="A917" s="307"/>
      <c r="B917" s="308"/>
      <c r="C917" s="309"/>
      <c r="D917" s="310"/>
      <c r="E917" s="302"/>
      <c r="F917" s="302"/>
    </row>
    <row r="918" spans="1:7" s="284" customFormat="1" ht="12.75" customHeight="1">
      <c r="A918" s="307"/>
      <c r="B918" s="308"/>
      <c r="C918" s="309"/>
      <c r="D918" s="310"/>
      <c r="E918" s="302"/>
      <c r="F918" s="302"/>
    </row>
    <row r="919" spans="1:7" s="284" customFormat="1" ht="12.75" customHeight="1">
      <c r="A919" s="307"/>
      <c r="B919" s="308"/>
      <c r="C919" s="309"/>
      <c r="D919" s="310"/>
      <c r="E919" s="302"/>
      <c r="F919" s="302"/>
    </row>
    <row r="920" spans="1:7" s="284" customFormat="1" ht="12.75" customHeight="1">
      <c r="A920" s="307"/>
      <c r="B920" s="308"/>
      <c r="C920" s="309"/>
      <c r="D920" s="310"/>
      <c r="E920" s="302"/>
      <c r="F920" s="302"/>
    </row>
    <row r="921" spans="1:7" s="284" customFormat="1" ht="12.75" customHeight="1">
      <c r="A921" s="307"/>
      <c r="B921" s="308"/>
      <c r="C921" s="309"/>
      <c r="D921" s="310"/>
      <c r="E921" s="302"/>
      <c r="F921" s="302"/>
    </row>
    <row r="922" spans="1:7" s="284" customFormat="1" ht="12.75" customHeight="1">
      <c r="A922" s="307"/>
      <c r="B922" s="308"/>
      <c r="C922" s="309"/>
      <c r="D922" s="310"/>
      <c r="E922" s="302"/>
      <c r="F922" s="302"/>
    </row>
    <row r="923" spans="1:7" s="284" customFormat="1" ht="12.75" customHeight="1">
      <c r="A923" s="307"/>
      <c r="B923" s="308"/>
      <c r="C923" s="309"/>
      <c r="D923" s="310"/>
      <c r="E923" s="302"/>
      <c r="F923" s="302"/>
    </row>
    <row r="924" spans="1:7" s="284" customFormat="1" ht="12.75" customHeight="1">
      <c r="A924" s="307"/>
      <c r="B924" s="308"/>
      <c r="C924" s="309"/>
      <c r="D924" s="310"/>
      <c r="E924" s="302"/>
      <c r="F924" s="302"/>
    </row>
    <row r="925" spans="1:7" ht="12.75" customHeight="1"/>
    <row r="926" spans="1:7" ht="12.75" customHeight="1"/>
    <row r="927" spans="1:7" ht="12.75" customHeight="1"/>
    <row r="928" spans="1:7" ht="12.75" customHeight="1"/>
    <row r="929" spans="1:6" ht="12.75" customHeight="1"/>
    <row r="930" spans="1:6" s="284" customFormat="1" ht="12.75" customHeight="1">
      <c r="A930" s="307"/>
      <c r="B930" s="308"/>
      <c r="C930" s="309"/>
      <c r="D930" s="310"/>
      <c r="E930" s="302"/>
      <c r="F930" s="302"/>
    </row>
    <row r="931" spans="1:6" s="284" customFormat="1" ht="12.75" customHeight="1">
      <c r="A931" s="307"/>
      <c r="B931" s="308"/>
      <c r="C931" s="309"/>
      <c r="D931" s="310"/>
      <c r="E931" s="302"/>
      <c r="F931" s="302"/>
    </row>
    <row r="932" spans="1:6" s="284" customFormat="1" ht="12.75" customHeight="1">
      <c r="A932" s="307"/>
      <c r="B932" s="308"/>
      <c r="C932" s="309"/>
      <c r="D932" s="310"/>
      <c r="E932" s="302"/>
      <c r="F932" s="302"/>
    </row>
    <row r="933" spans="1:6" s="284" customFormat="1" ht="12.75" customHeight="1">
      <c r="A933" s="307"/>
      <c r="B933" s="308"/>
      <c r="C933" s="309"/>
      <c r="D933" s="310"/>
      <c r="E933" s="302"/>
      <c r="F933" s="302"/>
    </row>
    <row r="934" spans="1:6" s="284" customFormat="1" ht="12.75" customHeight="1">
      <c r="A934" s="307"/>
      <c r="B934" s="308"/>
      <c r="C934" s="309"/>
      <c r="D934" s="310"/>
      <c r="E934" s="302"/>
      <c r="F934" s="302"/>
    </row>
    <row r="935" spans="1:6" s="284" customFormat="1" ht="12.75" customHeight="1">
      <c r="A935" s="307"/>
      <c r="B935" s="308"/>
      <c r="C935" s="309"/>
      <c r="D935" s="310"/>
      <c r="E935" s="302"/>
      <c r="F935" s="302"/>
    </row>
    <row r="936" spans="1:6" s="284" customFormat="1" ht="12.75" customHeight="1">
      <c r="A936" s="307"/>
      <c r="B936" s="308"/>
      <c r="C936" s="309"/>
      <c r="D936" s="310"/>
      <c r="E936" s="302"/>
      <c r="F936" s="302"/>
    </row>
    <row r="937" spans="1:6" s="284" customFormat="1" ht="12.75" customHeight="1">
      <c r="A937" s="307"/>
      <c r="B937" s="308"/>
      <c r="C937" s="309"/>
      <c r="D937" s="310"/>
      <c r="E937" s="302"/>
      <c r="F937" s="302"/>
    </row>
    <row r="938" spans="1:6" s="284" customFormat="1" ht="12.75" customHeight="1">
      <c r="A938" s="307"/>
      <c r="B938" s="308"/>
      <c r="C938" s="309"/>
      <c r="D938" s="310"/>
      <c r="E938" s="302"/>
      <c r="F938" s="302"/>
    </row>
    <row r="939" spans="1:6" s="284" customFormat="1" ht="12.75" customHeight="1">
      <c r="A939" s="307"/>
      <c r="B939" s="308"/>
      <c r="C939" s="309"/>
      <c r="D939" s="310"/>
      <c r="E939" s="302"/>
      <c r="F939" s="302"/>
    </row>
    <row r="940" spans="1:6" s="284" customFormat="1" ht="12.75" customHeight="1">
      <c r="A940" s="307"/>
      <c r="B940" s="308"/>
      <c r="C940" s="309"/>
      <c r="D940" s="310"/>
      <c r="E940" s="302"/>
      <c r="F940" s="302"/>
    </row>
    <row r="941" spans="1:6" s="284" customFormat="1" ht="12.75" customHeight="1">
      <c r="A941" s="307"/>
      <c r="B941" s="308"/>
      <c r="C941" s="309"/>
      <c r="D941" s="310"/>
      <c r="E941" s="302"/>
      <c r="F941" s="302"/>
    </row>
    <row r="942" spans="1:6" s="284" customFormat="1" ht="12.75" customHeight="1">
      <c r="A942" s="307"/>
      <c r="B942" s="308"/>
      <c r="C942" s="309"/>
      <c r="D942" s="310"/>
      <c r="E942" s="302"/>
      <c r="F942" s="302"/>
    </row>
    <row r="943" spans="1:6" s="284" customFormat="1" ht="12.75" customHeight="1">
      <c r="A943" s="307"/>
      <c r="B943" s="308"/>
      <c r="C943" s="309"/>
      <c r="D943" s="310"/>
      <c r="E943" s="302"/>
      <c r="F943" s="302"/>
    </row>
    <row r="944" spans="1:6" s="284" customFormat="1" ht="12.75" customHeight="1">
      <c r="A944" s="307"/>
      <c r="B944" s="308"/>
      <c r="C944" s="309"/>
      <c r="D944" s="310"/>
      <c r="E944" s="302"/>
      <c r="F944" s="302"/>
    </row>
    <row r="945" spans="1:6" s="284" customFormat="1" ht="12.75" customHeight="1">
      <c r="A945" s="307"/>
      <c r="B945" s="308"/>
      <c r="C945" s="309"/>
      <c r="D945" s="310"/>
      <c r="E945" s="302"/>
      <c r="F945" s="302"/>
    </row>
    <row r="946" spans="1:6" s="284" customFormat="1" ht="12.75" customHeight="1">
      <c r="A946" s="307"/>
      <c r="B946" s="308"/>
      <c r="C946" s="309"/>
      <c r="D946" s="310"/>
      <c r="E946" s="302"/>
      <c r="F946" s="302"/>
    </row>
    <row r="947" spans="1:6" s="284" customFormat="1" ht="12.75" customHeight="1">
      <c r="A947" s="307"/>
      <c r="B947" s="308"/>
      <c r="C947" s="309"/>
      <c r="D947" s="310"/>
      <c r="E947" s="302"/>
      <c r="F947" s="302"/>
    </row>
    <row r="948" spans="1:6" s="284" customFormat="1" ht="12.75" customHeight="1">
      <c r="A948" s="307"/>
      <c r="B948" s="308"/>
      <c r="C948" s="309"/>
      <c r="D948" s="310"/>
      <c r="E948" s="302"/>
      <c r="F948" s="302"/>
    </row>
    <row r="949" spans="1:6" s="284" customFormat="1" ht="12.75" customHeight="1">
      <c r="A949" s="307"/>
      <c r="B949" s="308"/>
      <c r="C949" s="309"/>
      <c r="D949" s="310"/>
      <c r="E949" s="302"/>
      <c r="F949" s="302"/>
    </row>
    <row r="950" spans="1:6" s="284" customFormat="1" ht="12.75" customHeight="1">
      <c r="A950" s="307"/>
      <c r="B950" s="308"/>
      <c r="C950" s="309"/>
      <c r="D950" s="310"/>
      <c r="E950" s="302"/>
      <c r="F950" s="302"/>
    </row>
    <row r="951" spans="1:6" s="284" customFormat="1" ht="12.75" customHeight="1">
      <c r="A951" s="307"/>
      <c r="B951" s="308"/>
      <c r="C951" s="309"/>
      <c r="D951" s="310"/>
      <c r="E951" s="302"/>
      <c r="F951" s="302"/>
    </row>
    <row r="952" spans="1:6" s="284" customFormat="1" ht="12.75" customHeight="1">
      <c r="A952" s="307"/>
      <c r="B952" s="308"/>
      <c r="C952" s="309"/>
      <c r="D952" s="310"/>
      <c r="E952" s="302"/>
      <c r="F952" s="302"/>
    </row>
    <row r="953" spans="1:6" s="284" customFormat="1" ht="12.75" customHeight="1">
      <c r="A953" s="307"/>
      <c r="B953" s="308"/>
      <c r="C953" s="309"/>
      <c r="D953" s="310"/>
      <c r="E953" s="302"/>
      <c r="F953" s="302"/>
    </row>
    <row r="954" spans="1:6" s="284" customFormat="1" ht="12.75" customHeight="1">
      <c r="A954" s="307"/>
      <c r="B954" s="308"/>
      <c r="C954" s="309"/>
      <c r="D954" s="310"/>
      <c r="E954" s="302"/>
      <c r="F954" s="302"/>
    </row>
    <row r="955" spans="1:6" s="284" customFormat="1" ht="12.75" customHeight="1">
      <c r="A955" s="307"/>
      <c r="B955" s="308"/>
      <c r="C955" s="309"/>
      <c r="D955" s="310"/>
      <c r="E955" s="302"/>
      <c r="F955" s="302"/>
    </row>
    <row r="956" spans="1:6" s="284" customFormat="1" ht="12.75" customHeight="1">
      <c r="A956" s="307"/>
      <c r="B956" s="308"/>
      <c r="C956" s="309"/>
      <c r="D956" s="310"/>
      <c r="E956" s="302"/>
      <c r="F956" s="302"/>
    </row>
    <row r="957" spans="1:6" s="284" customFormat="1" ht="12.75" customHeight="1">
      <c r="A957" s="307"/>
      <c r="B957" s="308"/>
      <c r="C957" s="309"/>
      <c r="D957" s="310"/>
      <c r="E957" s="302"/>
      <c r="F957" s="302"/>
    </row>
    <row r="958" spans="1:6" s="284" customFormat="1" ht="12.75" customHeight="1">
      <c r="A958" s="307"/>
      <c r="B958" s="308"/>
      <c r="C958" s="309"/>
      <c r="D958" s="310"/>
      <c r="E958" s="302"/>
      <c r="F958" s="302"/>
    </row>
    <row r="959" spans="1:6" s="284" customFormat="1" ht="12.75" customHeight="1">
      <c r="A959" s="307"/>
      <c r="B959" s="308"/>
      <c r="C959" s="309"/>
      <c r="D959" s="310"/>
      <c r="E959" s="302"/>
      <c r="F959" s="302"/>
    </row>
    <row r="960" spans="1:6" s="284" customFormat="1" ht="12.75" customHeight="1">
      <c r="A960" s="307"/>
      <c r="B960" s="308"/>
      <c r="C960" s="309"/>
      <c r="D960" s="310"/>
      <c r="E960" s="302"/>
      <c r="F960" s="302"/>
    </row>
    <row r="961" spans="1:6" s="284" customFormat="1" ht="12.75" customHeight="1">
      <c r="A961" s="307"/>
      <c r="B961" s="308"/>
      <c r="C961" s="309"/>
      <c r="D961" s="310"/>
      <c r="E961" s="302"/>
      <c r="F961" s="302"/>
    </row>
    <row r="962" spans="1:6" s="284" customFormat="1" ht="12.75" customHeight="1">
      <c r="A962" s="307"/>
      <c r="B962" s="308"/>
      <c r="C962" s="309"/>
      <c r="D962" s="310"/>
      <c r="E962" s="302"/>
      <c r="F962" s="302"/>
    </row>
    <row r="963" spans="1:6" s="284" customFormat="1" ht="12.75" customHeight="1">
      <c r="A963" s="307"/>
      <c r="B963" s="308"/>
      <c r="C963" s="309"/>
      <c r="D963" s="310"/>
      <c r="E963" s="302"/>
      <c r="F963" s="302"/>
    </row>
    <row r="964" spans="1:6" s="284" customFormat="1" ht="12.75" customHeight="1">
      <c r="A964" s="307"/>
      <c r="B964" s="308"/>
      <c r="C964" s="309"/>
      <c r="D964" s="310"/>
      <c r="E964" s="302"/>
      <c r="F964" s="302"/>
    </row>
    <row r="965" spans="1:6" s="284" customFormat="1" ht="12.75" customHeight="1">
      <c r="A965" s="307"/>
      <c r="B965" s="308"/>
      <c r="C965" s="309"/>
      <c r="D965" s="310"/>
      <c r="E965" s="302"/>
      <c r="F965" s="302"/>
    </row>
    <row r="966" spans="1:6" s="284" customFormat="1" ht="12.75" customHeight="1">
      <c r="A966" s="307"/>
      <c r="B966" s="308"/>
      <c r="C966" s="309"/>
      <c r="D966" s="310"/>
      <c r="E966" s="302"/>
      <c r="F966" s="302"/>
    </row>
    <row r="967" spans="1:6" s="284" customFormat="1" ht="12.75" customHeight="1">
      <c r="A967" s="307"/>
      <c r="B967" s="308"/>
      <c r="C967" s="309"/>
      <c r="D967" s="310"/>
      <c r="E967" s="302"/>
      <c r="F967" s="302"/>
    </row>
    <row r="968" spans="1:6" s="284" customFormat="1" ht="12.75" customHeight="1">
      <c r="A968" s="307"/>
      <c r="B968" s="308"/>
      <c r="C968" s="309"/>
      <c r="D968" s="310"/>
      <c r="E968" s="302"/>
      <c r="F968" s="302"/>
    </row>
    <row r="969" spans="1:6" s="284" customFormat="1" ht="12.75" customHeight="1">
      <c r="A969" s="307"/>
      <c r="B969" s="308"/>
      <c r="C969" s="309"/>
      <c r="D969" s="310"/>
      <c r="E969" s="302"/>
      <c r="F969" s="302"/>
    </row>
    <row r="970" spans="1:6" s="284" customFormat="1" ht="12.75" customHeight="1">
      <c r="A970" s="307"/>
      <c r="B970" s="308"/>
      <c r="C970" s="309"/>
      <c r="D970" s="310"/>
      <c r="E970" s="302"/>
      <c r="F970" s="302"/>
    </row>
    <row r="971" spans="1:6" s="284" customFormat="1" ht="12.75" customHeight="1">
      <c r="A971" s="307"/>
      <c r="B971" s="308"/>
      <c r="C971" s="309"/>
      <c r="D971" s="310"/>
      <c r="E971" s="302"/>
      <c r="F971" s="302"/>
    </row>
    <row r="972" spans="1:6" s="284" customFormat="1" ht="12.75" customHeight="1">
      <c r="A972" s="307"/>
      <c r="B972" s="308"/>
      <c r="C972" s="309"/>
      <c r="D972" s="310"/>
      <c r="E972" s="302"/>
      <c r="F972" s="302"/>
    </row>
    <row r="973" spans="1:6" s="284" customFormat="1" ht="12.75" customHeight="1">
      <c r="A973" s="307"/>
      <c r="B973" s="308"/>
      <c r="C973" s="309"/>
      <c r="D973" s="310"/>
      <c r="E973" s="302"/>
      <c r="F973" s="302"/>
    </row>
    <row r="974" spans="1:6" s="284" customFormat="1" ht="12.75" customHeight="1">
      <c r="A974" s="307"/>
      <c r="B974" s="308"/>
      <c r="C974" s="309"/>
      <c r="D974" s="310"/>
      <c r="E974" s="302"/>
      <c r="F974" s="302"/>
    </row>
    <row r="975" spans="1:6" s="284" customFormat="1" ht="12.75" customHeight="1">
      <c r="A975" s="307"/>
      <c r="B975" s="308"/>
      <c r="C975" s="309"/>
      <c r="D975" s="310"/>
      <c r="E975" s="302"/>
      <c r="F975" s="302"/>
    </row>
    <row r="976" spans="1:6" s="284" customFormat="1" ht="12.75" customHeight="1">
      <c r="A976" s="307"/>
      <c r="B976" s="308"/>
      <c r="C976" s="309"/>
      <c r="D976" s="310"/>
      <c r="E976" s="302"/>
      <c r="F976" s="302"/>
    </row>
    <row r="977" spans="1:6" s="284" customFormat="1" ht="12.75" customHeight="1">
      <c r="A977" s="307"/>
      <c r="B977" s="308"/>
      <c r="C977" s="309"/>
      <c r="D977" s="310"/>
      <c r="E977" s="302"/>
      <c r="F977" s="302"/>
    </row>
    <row r="978" spans="1:6" s="284" customFormat="1" ht="12.75" customHeight="1">
      <c r="A978" s="307"/>
      <c r="B978" s="308"/>
      <c r="C978" s="309"/>
      <c r="D978" s="310"/>
      <c r="E978" s="302"/>
      <c r="F978" s="302"/>
    </row>
    <row r="979" spans="1:6" s="284" customFormat="1" ht="12.75" customHeight="1">
      <c r="A979" s="307"/>
      <c r="B979" s="308"/>
      <c r="C979" s="309"/>
      <c r="D979" s="310"/>
      <c r="E979" s="302"/>
      <c r="F979" s="302"/>
    </row>
    <row r="980" spans="1:6" s="284" customFormat="1" ht="12.75" customHeight="1">
      <c r="A980" s="307"/>
      <c r="B980" s="308"/>
      <c r="C980" s="309"/>
      <c r="D980" s="310"/>
      <c r="E980" s="302"/>
      <c r="F980" s="302"/>
    </row>
    <row r="981" spans="1:6" s="284" customFormat="1" ht="12.75" customHeight="1">
      <c r="A981" s="307"/>
      <c r="B981" s="308"/>
      <c r="C981" s="309"/>
      <c r="D981" s="310"/>
      <c r="E981" s="302"/>
      <c r="F981" s="302"/>
    </row>
    <row r="982" spans="1:6" s="284" customFormat="1" ht="12.75" customHeight="1">
      <c r="A982" s="307"/>
      <c r="B982" s="308"/>
      <c r="C982" s="309"/>
      <c r="D982" s="310"/>
      <c r="E982" s="302"/>
      <c r="F982" s="302"/>
    </row>
    <row r="983" spans="1:6" s="284" customFormat="1" ht="12.75" customHeight="1">
      <c r="A983" s="307"/>
      <c r="B983" s="308"/>
      <c r="C983" s="309"/>
      <c r="D983" s="310"/>
      <c r="E983" s="302"/>
      <c r="F983" s="302"/>
    </row>
    <row r="984" spans="1:6" s="284" customFormat="1" ht="12.75" customHeight="1">
      <c r="A984" s="307"/>
      <c r="B984" s="308"/>
      <c r="C984" s="309"/>
      <c r="D984" s="310"/>
      <c r="E984" s="302"/>
      <c r="F984" s="302"/>
    </row>
    <row r="985" spans="1:6" s="284" customFormat="1" ht="12.75" customHeight="1">
      <c r="A985" s="307"/>
      <c r="B985" s="308"/>
      <c r="C985" s="309"/>
      <c r="D985" s="310"/>
      <c r="E985" s="302"/>
      <c r="F985" s="302"/>
    </row>
    <row r="986" spans="1:6" s="284" customFormat="1" ht="12.75" customHeight="1">
      <c r="A986" s="307"/>
      <c r="B986" s="308"/>
      <c r="C986" s="309"/>
      <c r="D986" s="310"/>
      <c r="E986" s="302"/>
      <c r="F986" s="302"/>
    </row>
    <row r="987" spans="1:6" s="284" customFormat="1" ht="12.75" customHeight="1">
      <c r="A987" s="307"/>
      <c r="B987" s="308"/>
      <c r="C987" s="309"/>
      <c r="D987" s="310"/>
      <c r="E987" s="302"/>
      <c r="F987" s="302"/>
    </row>
    <row r="988" spans="1:6" s="284" customFormat="1" ht="12.75" customHeight="1">
      <c r="A988" s="307"/>
      <c r="B988" s="308"/>
      <c r="C988" s="309"/>
      <c r="D988" s="310"/>
      <c r="E988" s="302"/>
      <c r="F988" s="302"/>
    </row>
    <row r="989" spans="1:6" s="284" customFormat="1" ht="12.75" customHeight="1">
      <c r="A989" s="307"/>
      <c r="B989" s="308"/>
      <c r="C989" s="309"/>
      <c r="D989" s="310"/>
      <c r="E989" s="302"/>
      <c r="F989" s="302"/>
    </row>
    <row r="990" spans="1:6" ht="12.75" customHeight="1"/>
    <row r="991" spans="1:6" ht="12.75" customHeight="1"/>
    <row r="992" spans="1:6" ht="12.75" customHeight="1"/>
    <row r="993" spans="1:6" ht="12.75" customHeight="1"/>
    <row r="994" spans="1:6" ht="12.75" customHeight="1"/>
    <row r="995" spans="1:6" s="284" customFormat="1" ht="12.75" customHeight="1">
      <c r="A995" s="307"/>
      <c r="B995" s="308"/>
      <c r="C995" s="309"/>
      <c r="D995" s="310"/>
      <c r="E995" s="302"/>
      <c r="F995" s="302"/>
    </row>
    <row r="996" spans="1:6" s="284" customFormat="1" ht="12.75" customHeight="1">
      <c r="A996" s="307"/>
      <c r="B996" s="308"/>
      <c r="C996" s="309"/>
      <c r="D996" s="310"/>
      <c r="E996" s="302"/>
      <c r="F996" s="302"/>
    </row>
    <row r="997" spans="1:6" s="284" customFormat="1" ht="12.75" customHeight="1">
      <c r="A997" s="307"/>
      <c r="B997" s="308"/>
      <c r="C997" s="309"/>
      <c r="D997" s="310"/>
      <c r="E997" s="302"/>
      <c r="F997" s="302"/>
    </row>
    <row r="998" spans="1:6" s="284" customFormat="1" ht="12.75" customHeight="1">
      <c r="A998" s="307"/>
      <c r="B998" s="308"/>
      <c r="C998" s="309"/>
      <c r="D998" s="310"/>
      <c r="E998" s="302"/>
      <c r="F998" s="302"/>
    </row>
    <row r="999" spans="1:6" s="284" customFormat="1" ht="12.75" customHeight="1">
      <c r="A999" s="307"/>
      <c r="B999" s="308"/>
      <c r="C999" s="309"/>
      <c r="D999" s="310"/>
      <c r="E999" s="302"/>
      <c r="F999" s="302"/>
    </row>
    <row r="1000" spans="1:6" s="284" customFormat="1" ht="12.75" customHeight="1">
      <c r="A1000" s="307"/>
      <c r="B1000" s="308"/>
      <c r="C1000" s="309"/>
      <c r="D1000" s="310"/>
      <c r="E1000" s="302"/>
      <c r="F1000" s="302"/>
    </row>
    <row r="1001" spans="1:6" s="284" customFormat="1" ht="12.75" customHeight="1">
      <c r="A1001" s="307"/>
      <c r="B1001" s="308"/>
      <c r="C1001" s="309"/>
      <c r="D1001" s="310"/>
      <c r="E1001" s="302"/>
      <c r="F1001" s="302"/>
    </row>
    <row r="1002" spans="1:6" s="284" customFormat="1" ht="12.75" customHeight="1">
      <c r="A1002" s="307"/>
      <c r="B1002" s="308"/>
      <c r="C1002" s="309"/>
      <c r="D1002" s="310"/>
      <c r="E1002" s="302"/>
      <c r="F1002" s="302"/>
    </row>
    <row r="1003" spans="1:6" s="284" customFormat="1" ht="12.75" customHeight="1">
      <c r="A1003" s="307"/>
      <c r="B1003" s="308"/>
      <c r="C1003" s="309"/>
      <c r="D1003" s="310"/>
      <c r="E1003" s="302"/>
      <c r="F1003" s="302"/>
    </row>
    <row r="1004" spans="1:6" s="284" customFormat="1" ht="12.75" customHeight="1">
      <c r="A1004" s="307"/>
      <c r="B1004" s="308"/>
      <c r="C1004" s="309"/>
      <c r="D1004" s="310"/>
      <c r="E1004" s="302"/>
      <c r="F1004" s="302"/>
    </row>
    <row r="1005" spans="1:6" s="284" customFormat="1" ht="12.75" customHeight="1">
      <c r="A1005" s="307"/>
      <c r="B1005" s="308"/>
      <c r="C1005" s="309"/>
      <c r="D1005" s="310"/>
      <c r="E1005" s="302"/>
      <c r="F1005" s="302"/>
    </row>
    <row r="1006" spans="1:6" s="284" customFormat="1" ht="12.75" customHeight="1">
      <c r="A1006" s="307"/>
      <c r="B1006" s="308"/>
      <c r="C1006" s="309"/>
      <c r="D1006" s="310"/>
      <c r="E1006" s="302"/>
      <c r="F1006" s="302"/>
    </row>
    <row r="1007" spans="1:6" s="284" customFormat="1" ht="12.75" customHeight="1">
      <c r="A1007" s="307"/>
      <c r="B1007" s="308"/>
      <c r="C1007" s="309"/>
      <c r="D1007" s="310"/>
      <c r="E1007" s="302"/>
      <c r="F1007" s="302"/>
    </row>
    <row r="1008" spans="1:6" s="284" customFormat="1" ht="12.75" customHeight="1">
      <c r="A1008" s="307"/>
      <c r="B1008" s="308"/>
      <c r="C1008" s="309"/>
      <c r="D1008" s="310"/>
      <c r="E1008" s="302"/>
      <c r="F1008" s="302"/>
    </row>
    <row r="1009" spans="1:6" s="284" customFormat="1" ht="12.75" customHeight="1">
      <c r="A1009" s="307"/>
      <c r="B1009" s="308"/>
      <c r="C1009" s="309"/>
      <c r="D1009" s="310"/>
      <c r="E1009" s="302"/>
      <c r="F1009" s="302"/>
    </row>
    <row r="1010" spans="1:6" s="284" customFormat="1" ht="12.75" customHeight="1">
      <c r="A1010" s="307"/>
      <c r="B1010" s="308"/>
      <c r="C1010" s="309"/>
      <c r="D1010" s="310"/>
      <c r="E1010" s="302"/>
      <c r="F1010" s="302"/>
    </row>
    <row r="1011" spans="1:6" s="284" customFormat="1" ht="12.75" customHeight="1">
      <c r="A1011" s="307"/>
      <c r="B1011" s="308"/>
      <c r="C1011" s="309"/>
      <c r="D1011" s="310"/>
      <c r="E1011" s="302"/>
      <c r="F1011" s="302"/>
    </row>
    <row r="1012" spans="1:6" s="284" customFormat="1" ht="12.75" customHeight="1">
      <c r="A1012" s="307"/>
      <c r="B1012" s="308"/>
      <c r="C1012" s="309"/>
      <c r="D1012" s="310"/>
      <c r="E1012" s="302"/>
      <c r="F1012" s="302"/>
    </row>
    <row r="1013" spans="1:6" s="277" customFormat="1" ht="12.75" customHeight="1">
      <c r="A1013" s="307"/>
      <c r="B1013" s="308"/>
      <c r="C1013" s="309"/>
      <c r="D1013" s="310"/>
      <c r="E1013" s="302"/>
      <c r="F1013" s="302"/>
    </row>
    <row r="1014" spans="1:6" s="277" customFormat="1" ht="12.75" customHeight="1">
      <c r="A1014" s="307"/>
      <c r="B1014" s="308"/>
      <c r="C1014" s="309"/>
      <c r="D1014" s="310"/>
      <c r="E1014" s="302"/>
      <c r="F1014" s="302"/>
    </row>
    <row r="1015" spans="1:6" s="277" customFormat="1" ht="12.75" customHeight="1">
      <c r="A1015" s="307"/>
      <c r="B1015" s="308"/>
      <c r="C1015" s="309"/>
      <c r="D1015" s="310"/>
      <c r="E1015" s="302"/>
      <c r="F1015" s="302"/>
    </row>
    <row r="1016" spans="1:6" s="277" customFormat="1" ht="12.75" customHeight="1">
      <c r="A1016" s="307"/>
      <c r="B1016" s="308"/>
      <c r="C1016" s="309"/>
      <c r="D1016" s="310"/>
      <c r="E1016" s="302"/>
      <c r="F1016" s="302"/>
    </row>
    <row r="1017" spans="1:6" s="277" customFormat="1" ht="12.75" customHeight="1">
      <c r="A1017" s="307"/>
      <c r="B1017" s="308"/>
      <c r="C1017" s="309"/>
      <c r="D1017" s="310"/>
      <c r="E1017" s="302"/>
      <c r="F1017" s="302"/>
    </row>
    <row r="1018" spans="1:6" s="277" customFormat="1" ht="12.75" customHeight="1">
      <c r="A1018" s="307"/>
      <c r="B1018" s="308"/>
      <c r="C1018" s="309"/>
      <c r="D1018" s="310"/>
      <c r="E1018" s="302"/>
      <c r="F1018" s="302"/>
    </row>
    <row r="1019" spans="1:6" s="277" customFormat="1" ht="12.75" customHeight="1">
      <c r="A1019" s="307"/>
      <c r="B1019" s="308"/>
      <c r="C1019" s="309"/>
      <c r="D1019" s="310"/>
      <c r="E1019" s="302"/>
      <c r="F1019" s="302"/>
    </row>
    <row r="1020" spans="1:6" s="277" customFormat="1" ht="12.75" customHeight="1">
      <c r="A1020" s="307"/>
      <c r="B1020" s="308"/>
      <c r="C1020" s="309"/>
      <c r="D1020" s="310"/>
      <c r="E1020" s="302"/>
      <c r="F1020" s="302"/>
    </row>
    <row r="1021" spans="1:6" s="277" customFormat="1" ht="12.75" customHeight="1">
      <c r="A1021" s="307"/>
      <c r="B1021" s="308"/>
      <c r="C1021" s="309"/>
      <c r="D1021" s="310"/>
      <c r="E1021" s="302"/>
      <c r="F1021" s="302"/>
    </row>
    <row r="1022" spans="1:6" s="277" customFormat="1" ht="12.75" customHeight="1">
      <c r="A1022" s="307"/>
      <c r="B1022" s="308"/>
      <c r="C1022" s="309"/>
      <c r="D1022" s="310"/>
      <c r="E1022" s="302"/>
      <c r="F1022" s="302"/>
    </row>
    <row r="1023" spans="1:6" s="277" customFormat="1" ht="12.75" customHeight="1">
      <c r="A1023" s="307"/>
      <c r="B1023" s="308"/>
      <c r="C1023" s="309"/>
      <c r="D1023" s="310"/>
      <c r="E1023" s="302"/>
      <c r="F1023" s="302"/>
    </row>
    <row r="1024" spans="1:6" s="277" customFormat="1" ht="12.75" customHeight="1">
      <c r="A1024" s="307"/>
      <c r="B1024" s="308"/>
      <c r="C1024" s="309"/>
      <c r="D1024" s="310"/>
      <c r="E1024" s="302"/>
      <c r="F1024" s="302"/>
    </row>
    <row r="1025" spans="1:6" s="277" customFormat="1" ht="12.75" customHeight="1">
      <c r="A1025" s="307"/>
      <c r="B1025" s="308"/>
      <c r="C1025" s="309"/>
      <c r="D1025" s="310"/>
      <c r="E1025" s="302"/>
      <c r="F1025" s="302"/>
    </row>
    <row r="1026" spans="1:6" s="277" customFormat="1" ht="12.75" customHeight="1">
      <c r="A1026" s="307"/>
      <c r="B1026" s="308"/>
      <c r="C1026" s="309"/>
      <c r="D1026" s="310"/>
      <c r="E1026" s="302"/>
      <c r="F1026" s="302"/>
    </row>
    <row r="1027" spans="1:6" s="277" customFormat="1" ht="12.75" customHeight="1">
      <c r="A1027" s="307"/>
      <c r="B1027" s="308"/>
      <c r="C1027" s="309"/>
      <c r="D1027" s="310"/>
      <c r="E1027" s="302"/>
      <c r="F1027" s="302"/>
    </row>
    <row r="1028" spans="1:6" s="277" customFormat="1" ht="12.75" customHeight="1">
      <c r="A1028" s="307"/>
      <c r="B1028" s="308"/>
      <c r="C1028" s="309"/>
      <c r="D1028" s="310"/>
      <c r="E1028" s="302"/>
      <c r="F1028" s="302"/>
    </row>
    <row r="1029" spans="1:6" s="277" customFormat="1" ht="12.75" customHeight="1">
      <c r="A1029" s="307"/>
      <c r="B1029" s="308"/>
      <c r="C1029" s="309"/>
      <c r="D1029" s="310"/>
      <c r="E1029" s="302"/>
      <c r="F1029" s="302"/>
    </row>
    <row r="1030" spans="1:6" s="277" customFormat="1" ht="12.75" customHeight="1">
      <c r="A1030" s="307"/>
      <c r="B1030" s="308"/>
      <c r="C1030" s="309"/>
      <c r="D1030" s="310"/>
      <c r="E1030" s="302"/>
      <c r="F1030" s="302"/>
    </row>
    <row r="1031" spans="1:6" s="277" customFormat="1" ht="12.75" customHeight="1">
      <c r="A1031" s="307"/>
      <c r="B1031" s="308"/>
      <c r="C1031" s="309"/>
      <c r="D1031" s="310"/>
      <c r="E1031" s="302"/>
      <c r="F1031" s="302"/>
    </row>
    <row r="1032" spans="1:6" s="277" customFormat="1" ht="12.75" customHeight="1">
      <c r="A1032" s="307"/>
      <c r="B1032" s="308"/>
      <c r="C1032" s="309"/>
      <c r="D1032" s="310"/>
      <c r="E1032" s="302"/>
      <c r="F1032" s="302"/>
    </row>
    <row r="1033" spans="1:6" s="277" customFormat="1" ht="12.75" customHeight="1">
      <c r="A1033" s="307"/>
      <c r="B1033" s="308"/>
      <c r="C1033" s="309"/>
      <c r="D1033" s="310"/>
      <c r="E1033" s="302"/>
      <c r="F1033" s="302"/>
    </row>
    <row r="1034" spans="1:6" s="277" customFormat="1" ht="12.75" customHeight="1">
      <c r="A1034" s="307"/>
      <c r="B1034" s="308"/>
      <c r="C1034" s="309"/>
      <c r="D1034" s="310"/>
      <c r="E1034" s="302"/>
      <c r="F1034" s="302"/>
    </row>
    <row r="1035" spans="1:6" s="284" customFormat="1" ht="12.75" customHeight="1">
      <c r="A1035" s="307"/>
      <c r="B1035" s="308"/>
      <c r="C1035" s="309"/>
      <c r="D1035" s="310"/>
      <c r="E1035" s="302"/>
      <c r="F1035" s="302"/>
    </row>
    <row r="1036" spans="1:6" s="284" customFormat="1" ht="12.75" customHeight="1">
      <c r="A1036" s="307"/>
      <c r="B1036" s="308"/>
      <c r="C1036" s="309"/>
      <c r="D1036" s="310"/>
      <c r="E1036" s="302"/>
      <c r="F1036" s="302"/>
    </row>
    <row r="1037" spans="1:6" s="284" customFormat="1" ht="12.75" customHeight="1">
      <c r="A1037" s="307"/>
      <c r="B1037" s="308"/>
      <c r="C1037" s="309"/>
      <c r="D1037" s="310"/>
      <c r="E1037" s="302"/>
      <c r="F1037" s="302"/>
    </row>
    <row r="1038" spans="1:6" s="284" customFormat="1" ht="12.75" customHeight="1">
      <c r="A1038" s="307"/>
      <c r="B1038" s="308"/>
      <c r="C1038" s="309"/>
      <c r="D1038" s="310"/>
      <c r="E1038" s="302"/>
      <c r="F1038" s="302"/>
    </row>
    <row r="1039" spans="1:6" s="284" customFormat="1" ht="12.75" customHeight="1">
      <c r="A1039" s="307"/>
      <c r="B1039" s="308"/>
      <c r="C1039" s="309"/>
      <c r="D1039" s="310"/>
      <c r="E1039" s="302"/>
      <c r="F1039" s="302"/>
    </row>
    <row r="1040" spans="1:6" s="284" customFormat="1" ht="12.75" customHeight="1">
      <c r="A1040" s="307"/>
      <c r="B1040" s="308"/>
      <c r="C1040" s="309"/>
      <c r="D1040" s="310"/>
      <c r="E1040" s="302"/>
      <c r="F1040" s="302"/>
    </row>
    <row r="1041" spans="1:6" s="284" customFormat="1" ht="12.75" customHeight="1">
      <c r="A1041" s="307"/>
      <c r="B1041" s="308"/>
      <c r="C1041" s="309"/>
      <c r="D1041" s="310"/>
      <c r="E1041" s="302"/>
      <c r="F1041" s="302"/>
    </row>
    <row r="1042" spans="1:6" s="284" customFormat="1" ht="12.75" customHeight="1">
      <c r="A1042" s="307"/>
      <c r="B1042" s="308"/>
      <c r="C1042" s="309"/>
      <c r="D1042" s="310"/>
      <c r="E1042" s="302"/>
      <c r="F1042" s="302"/>
    </row>
    <row r="1043" spans="1:6" s="284" customFormat="1" ht="12.75" customHeight="1">
      <c r="A1043" s="307"/>
      <c r="B1043" s="308"/>
      <c r="C1043" s="309"/>
      <c r="D1043" s="310"/>
      <c r="E1043" s="302"/>
      <c r="F1043" s="302"/>
    </row>
    <row r="1044" spans="1:6" s="284" customFormat="1" ht="12.75" customHeight="1">
      <c r="A1044" s="307"/>
      <c r="B1044" s="308"/>
      <c r="C1044" s="309"/>
      <c r="D1044" s="310"/>
      <c r="E1044" s="302"/>
      <c r="F1044" s="302"/>
    </row>
    <row r="1045" spans="1:6" s="284" customFormat="1" ht="12.75" customHeight="1">
      <c r="A1045" s="307"/>
      <c r="B1045" s="308"/>
      <c r="C1045" s="309"/>
      <c r="D1045" s="310"/>
      <c r="E1045" s="302"/>
      <c r="F1045" s="302"/>
    </row>
    <row r="1046" spans="1:6" s="284" customFormat="1" ht="12.75" customHeight="1">
      <c r="A1046" s="307"/>
      <c r="B1046" s="308"/>
      <c r="C1046" s="309"/>
      <c r="D1046" s="310"/>
      <c r="E1046" s="302"/>
      <c r="F1046" s="302"/>
    </row>
    <row r="1047" spans="1:6" s="284" customFormat="1" ht="12.75" customHeight="1">
      <c r="A1047" s="307"/>
      <c r="B1047" s="308"/>
      <c r="C1047" s="309"/>
      <c r="D1047" s="310"/>
      <c r="E1047" s="302"/>
      <c r="F1047" s="302"/>
    </row>
    <row r="1048" spans="1:6" s="284" customFormat="1" ht="12.75" customHeight="1">
      <c r="A1048" s="307"/>
      <c r="B1048" s="308"/>
      <c r="C1048" s="309"/>
      <c r="D1048" s="310"/>
      <c r="E1048" s="302"/>
      <c r="F1048" s="302"/>
    </row>
    <row r="1049" spans="1:6" s="284" customFormat="1" ht="12.75" customHeight="1">
      <c r="A1049" s="307"/>
      <c r="B1049" s="308"/>
      <c r="C1049" s="309"/>
      <c r="D1049" s="310"/>
      <c r="E1049" s="302"/>
      <c r="F1049" s="302"/>
    </row>
    <row r="1050" spans="1:6" s="284" customFormat="1" ht="12.75" customHeight="1">
      <c r="A1050" s="307"/>
      <c r="B1050" s="308"/>
      <c r="C1050" s="309"/>
      <c r="D1050" s="310"/>
      <c r="E1050" s="302"/>
      <c r="F1050" s="302"/>
    </row>
    <row r="1051" spans="1:6" s="284" customFormat="1" ht="12.75" customHeight="1">
      <c r="A1051" s="307"/>
      <c r="B1051" s="308"/>
      <c r="C1051" s="309"/>
      <c r="D1051" s="310"/>
      <c r="E1051" s="302"/>
      <c r="F1051" s="302"/>
    </row>
    <row r="1052" spans="1:6" s="284" customFormat="1" ht="12.75" customHeight="1">
      <c r="A1052" s="307"/>
      <c r="B1052" s="308"/>
      <c r="C1052" s="309"/>
      <c r="D1052" s="310"/>
      <c r="E1052" s="302"/>
      <c r="F1052" s="302"/>
    </row>
    <row r="1053" spans="1:6" s="284" customFormat="1" ht="12.75" customHeight="1">
      <c r="A1053" s="307"/>
      <c r="B1053" s="308"/>
      <c r="C1053" s="309"/>
      <c r="D1053" s="310"/>
      <c r="E1053" s="302"/>
      <c r="F1053" s="302"/>
    </row>
    <row r="1054" spans="1:6" s="284" customFormat="1" ht="12.75" customHeight="1">
      <c r="A1054" s="307"/>
      <c r="B1054" s="308"/>
      <c r="C1054" s="309"/>
      <c r="D1054" s="310"/>
      <c r="E1054" s="302"/>
      <c r="F1054" s="302"/>
    </row>
    <row r="1055" spans="1:6" s="284" customFormat="1" ht="12.75" customHeight="1">
      <c r="A1055" s="307"/>
      <c r="B1055" s="308"/>
      <c r="C1055" s="309"/>
      <c r="D1055" s="310"/>
      <c r="E1055" s="302"/>
      <c r="F1055" s="302"/>
    </row>
    <row r="1056" spans="1:6" s="284" customFormat="1" ht="12.75" customHeight="1">
      <c r="A1056" s="307"/>
      <c r="B1056" s="308"/>
      <c r="C1056" s="309"/>
      <c r="D1056" s="310"/>
      <c r="E1056" s="302"/>
      <c r="F1056" s="302"/>
    </row>
    <row r="1057" spans="1:6" s="284" customFormat="1" ht="12.75" customHeight="1">
      <c r="A1057" s="307"/>
      <c r="B1057" s="308"/>
      <c r="C1057" s="309"/>
      <c r="D1057" s="310"/>
      <c r="E1057" s="302"/>
      <c r="F1057" s="302"/>
    </row>
    <row r="1058" spans="1:6" s="284" customFormat="1" ht="12.75" customHeight="1">
      <c r="A1058" s="307"/>
      <c r="B1058" s="308"/>
      <c r="C1058" s="309"/>
      <c r="D1058" s="310"/>
      <c r="E1058" s="302"/>
      <c r="F1058" s="302"/>
    </row>
    <row r="1059" spans="1:6" s="284" customFormat="1" ht="12.75" customHeight="1">
      <c r="A1059" s="307"/>
      <c r="B1059" s="308"/>
      <c r="C1059" s="309"/>
      <c r="D1059" s="310"/>
      <c r="E1059" s="302"/>
      <c r="F1059" s="302"/>
    </row>
    <row r="1060" spans="1:6" s="284" customFormat="1" ht="12.75" customHeight="1">
      <c r="A1060" s="307"/>
      <c r="B1060" s="308"/>
      <c r="C1060" s="309"/>
      <c r="D1060" s="310"/>
      <c r="E1060" s="302"/>
      <c r="F1060" s="302"/>
    </row>
    <row r="1061" spans="1:6" s="284" customFormat="1" ht="12.75" customHeight="1">
      <c r="A1061" s="307"/>
      <c r="B1061" s="308"/>
      <c r="C1061" s="309"/>
      <c r="D1061" s="310"/>
      <c r="E1061" s="302"/>
      <c r="F1061" s="302"/>
    </row>
    <row r="1062" spans="1:6" s="284" customFormat="1" ht="12.75" customHeight="1">
      <c r="A1062" s="307"/>
      <c r="B1062" s="308"/>
      <c r="C1062" s="309"/>
      <c r="D1062" s="310"/>
      <c r="E1062" s="302"/>
      <c r="F1062" s="302"/>
    </row>
    <row r="1063" spans="1:6" s="284" customFormat="1" ht="12.75" customHeight="1">
      <c r="A1063" s="307"/>
      <c r="B1063" s="308"/>
      <c r="C1063" s="309"/>
      <c r="D1063" s="310"/>
      <c r="E1063" s="302"/>
      <c r="F1063" s="302"/>
    </row>
    <row r="1064" spans="1:6" s="284" customFormat="1" ht="12.75" customHeight="1">
      <c r="A1064" s="307"/>
      <c r="B1064" s="308"/>
      <c r="C1064" s="309"/>
      <c r="D1064" s="310"/>
      <c r="E1064" s="302"/>
      <c r="F1064" s="302"/>
    </row>
    <row r="1065" spans="1:6" s="284" customFormat="1" ht="12.75" customHeight="1">
      <c r="A1065" s="307"/>
      <c r="B1065" s="308"/>
      <c r="C1065" s="309"/>
      <c r="D1065" s="310"/>
      <c r="E1065" s="302"/>
      <c r="F1065" s="302"/>
    </row>
    <row r="1066" spans="1:6" s="284" customFormat="1" ht="12.75" customHeight="1">
      <c r="A1066" s="307"/>
      <c r="B1066" s="308"/>
      <c r="C1066" s="309"/>
      <c r="D1066" s="310"/>
      <c r="E1066" s="302"/>
      <c r="F1066" s="302"/>
    </row>
    <row r="1067" spans="1:6" s="284" customFormat="1" ht="12.75" customHeight="1">
      <c r="A1067" s="307"/>
      <c r="B1067" s="308"/>
      <c r="C1067" s="309"/>
      <c r="D1067" s="310"/>
      <c r="E1067" s="302"/>
      <c r="F1067" s="302"/>
    </row>
    <row r="1068" spans="1:6" s="284" customFormat="1" ht="12.75" customHeight="1">
      <c r="A1068" s="307"/>
      <c r="B1068" s="308"/>
      <c r="C1068" s="309"/>
      <c r="D1068" s="310"/>
      <c r="E1068" s="302"/>
      <c r="F1068" s="302"/>
    </row>
    <row r="1069" spans="1:6" s="284" customFormat="1" ht="12.75" customHeight="1">
      <c r="A1069" s="307"/>
      <c r="B1069" s="308"/>
      <c r="C1069" s="309"/>
      <c r="D1069" s="310"/>
      <c r="E1069" s="302"/>
      <c r="F1069" s="302"/>
    </row>
    <row r="1070" spans="1:6" s="284" customFormat="1" ht="12.75" customHeight="1">
      <c r="A1070" s="307"/>
      <c r="B1070" s="308"/>
      <c r="C1070" s="309"/>
      <c r="D1070" s="310"/>
      <c r="E1070" s="302"/>
      <c r="F1070" s="302"/>
    </row>
    <row r="1071" spans="1:6" s="284" customFormat="1" ht="12.75" customHeight="1">
      <c r="A1071" s="307"/>
      <c r="B1071" s="308"/>
      <c r="C1071" s="309"/>
      <c r="D1071" s="310"/>
      <c r="E1071" s="302"/>
      <c r="F1071" s="302"/>
    </row>
    <row r="1072" spans="1:6" s="284" customFormat="1" ht="12.75" customHeight="1">
      <c r="A1072" s="307"/>
      <c r="B1072" s="308"/>
      <c r="C1072" s="309"/>
      <c r="D1072" s="310"/>
      <c r="E1072" s="302"/>
      <c r="F1072" s="302"/>
    </row>
    <row r="1073" spans="1:6" s="284" customFormat="1" ht="12.75" customHeight="1">
      <c r="A1073" s="307"/>
      <c r="B1073" s="308"/>
      <c r="C1073" s="309"/>
      <c r="D1073" s="310"/>
      <c r="E1073" s="302"/>
      <c r="F1073" s="302"/>
    </row>
    <row r="1074" spans="1:6" s="284" customFormat="1" ht="12.75" customHeight="1">
      <c r="A1074" s="307"/>
      <c r="B1074" s="308"/>
      <c r="C1074" s="309"/>
      <c r="D1074" s="310"/>
      <c r="E1074" s="302"/>
      <c r="F1074" s="302"/>
    </row>
    <row r="1075" spans="1:6" s="284" customFormat="1" ht="12.75" customHeight="1">
      <c r="A1075" s="307"/>
      <c r="B1075" s="308"/>
      <c r="C1075" s="309"/>
      <c r="D1075" s="310"/>
      <c r="E1075" s="302"/>
      <c r="F1075" s="302"/>
    </row>
    <row r="1076" spans="1:6" s="284" customFormat="1" ht="12.75" customHeight="1">
      <c r="A1076" s="307"/>
      <c r="B1076" s="308"/>
      <c r="C1076" s="309"/>
      <c r="D1076" s="310"/>
      <c r="E1076" s="302"/>
      <c r="F1076" s="302"/>
    </row>
    <row r="1077" spans="1:6" s="284" customFormat="1" ht="12.75" customHeight="1">
      <c r="A1077" s="307"/>
      <c r="B1077" s="308"/>
      <c r="C1077" s="309"/>
      <c r="D1077" s="310"/>
      <c r="E1077" s="302"/>
      <c r="F1077" s="302"/>
    </row>
    <row r="1078" spans="1:6" s="284" customFormat="1" ht="12.75" customHeight="1">
      <c r="A1078" s="307"/>
      <c r="B1078" s="308"/>
      <c r="C1078" s="309"/>
      <c r="D1078" s="310"/>
      <c r="E1078" s="302"/>
      <c r="F1078" s="302"/>
    </row>
    <row r="1079" spans="1:6" s="284" customFormat="1" ht="12.75" customHeight="1">
      <c r="A1079" s="307"/>
      <c r="B1079" s="308"/>
      <c r="C1079" s="309"/>
      <c r="D1079" s="310"/>
      <c r="E1079" s="302"/>
      <c r="F1079" s="302"/>
    </row>
    <row r="1080" spans="1:6" s="284" customFormat="1" ht="12.75" customHeight="1">
      <c r="A1080" s="307"/>
      <c r="B1080" s="308"/>
      <c r="C1080" s="309"/>
      <c r="D1080" s="310"/>
      <c r="E1080" s="302"/>
      <c r="F1080" s="302"/>
    </row>
    <row r="1081" spans="1:6" s="284" customFormat="1" ht="12.75" customHeight="1">
      <c r="A1081" s="307"/>
      <c r="B1081" s="308"/>
      <c r="C1081" s="309"/>
      <c r="D1081" s="310"/>
      <c r="E1081" s="302"/>
      <c r="F1081" s="302"/>
    </row>
    <row r="1082" spans="1:6" s="284" customFormat="1" ht="12.75" customHeight="1">
      <c r="A1082" s="307"/>
      <c r="B1082" s="308"/>
      <c r="C1082" s="309"/>
      <c r="D1082" s="310"/>
      <c r="E1082" s="302"/>
      <c r="F1082" s="302"/>
    </row>
    <row r="1083" spans="1:6" s="284" customFormat="1" ht="12.75" customHeight="1">
      <c r="A1083" s="307"/>
      <c r="B1083" s="308"/>
      <c r="C1083" s="309"/>
      <c r="D1083" s="310"/>
      <c r="E1083" s="302"/>
      <c r="F1083" s="302"/>
    </row>
    <row r="1084" spans="1:6" s="284" customFormat="1" ht="12.75" customHeight="1">
      <c r="A1084" s="307"/>
      <c r="B1084" s="308"/>
      <c r="C1084" s="309"/>
      <c r="D1084" s="310"/>
      <c r="E1084" s="302"/>
      <c r="F1084" s="302"/>
    </row>
    <row r="1085" spans="1:6" s="284" customFormat="1" ht="12.75" customHeight="1">
      <c r="A1085" s="307"/>
      <c r="B1085" s="308"/>
      <c r="C1085" s="309"/>
      <c r="D1085" s="310"/>
      <c r="E1085" s="302"/>
      <c r="F1085" s="302"/>
    </row>
    <row r="1086" spans="1:6" s="284" customFormat="1" ht="12.75" customHeight="1">
      <c r="A1086" s="307"/>
      <c r="B1086" s="308"/>
      <c r="C1086" s="309"/>
      <c r="D1086" s="310"/>
      <c r="E1086" s="302"/>
      <c r="F1086" s="302"/>
    </row>
    <row r="1087" spans="1:6" s="284" customFormat="1" ht="12.75" customHeight="1">
      <c r="A1087" s="307"/>
      <c r="B1087" s="308"/>
      <c r="C1087" s="309"/>
      <c r="D1087" s="310"/>
      <c r="E1087" s="302"/>
      <c r="F1087" s="302"/>
    </row>
    <row r="1088" spans="1:6" s="284" customFormat="1" ht="12.75" customHeight="1">
      <c r="A1088" s="307"/>
      <c r="B1088" s="308"/>
      <c r="C1088" s="309"/>
      <c r="D1088" s="310"/>
      <c r="E1088" s="302"/>
      <c r="F1088" s="302"/>
    </row>
    <row r="1089" spans="1:6" s="284" customFormat="1" ht="12.75" customHeight="1">
      <c r="A1089" s="307"/>
      <c r="B1089" s="308"/>
      <c r="C1089" s="309"/>
      <c r="D1089" s="310"/>
      <c r="E1089" s="302"/>
      <c r="F1089" s="302"/>
    </row>
    <row r="1090" spans="1:6" s="284" customFormat="1" ht="12.75" customHeight="1">
      <c r="A1090" s="307"/>
      <c r="B1090" s="308"/>
      <c r="C1090" s="309"/>
      <c r="D1090" s="310"/>
      <c r="E1090" s="302"/>
      <c r="F1090" s="302"/>
    </row>
    <row r="1091" spans="1:6" s="284" customFormat="1" ht="12.75" customHeight="1">
      <c r="A1091" s="307"/>
      <c r="B1091" s="308"/>
      <c r="C1091" s="309"/>
      <c r="D1091" s="310"/>
      <c r="E1091" s="302"/>
      <c r="F1091" s="302"/>
    </row>
    <row r="1092" spans="1:6" s="284" customFormat="1" ht="12.75" customHeight="1">
      <c r="A1092" s="307"/>
      <c r="B1092" s="308"/>
      <c r="C1092" s="309"/>
      <c r="D1092" s="310"/>
      <c r="E1092" s="302"/>
      <c r="F1092" s="302"/>
    </row>
    <row r="1093" spans="1:6" s="284" customFormat="1" ht="12.75" customHeight="1">
      <c r="A1093" s="307"/>
      <c r="B1093" s="308"/>
      <c r="C1093" s="309"/>
      <c r="D1093" s="310"/>
      <c r="E1093" s="302"/>
      <c r="F1093" s="302"/>
    </row>
    <row r="1094" spans="1:6" s="284" customFormat="1" ht="12.75" customHeight="1">
      <c r="A1094" s="307"/>
      <c r="B1094" s="308"/>
      <c r="C1094" s="309"/>
      <c r="D1094" s="310"/>
      <c r="E1094" s="302"/>
      <c r="F1094" s="302"/>
    </row>
    <row r="1095" spans="1:6" s="284" customFormat="1" ht="12.75" customHeight="1">
      <c r="A1095" s="307"/>
      <c r="B1095" s="308"/>
      <c r="C1095" s="309"/>
      <c r="D1095" s="310"/>
      <c r="E1095" s="302"/>
      <c r="F1095" s="302"/>
    </row>
    <row r="1096" spans="1:6" s="284" customFormat="1" ht="12.75" customHeight="1">
      <c r="A1096" s="307"/>
      <c r="B1096" s="308"/>
      <c r="C1096" s="309"/>
      <c r="D1096" s="310"/>
      <c r="E1096" s="302"/>
      <c r="F1096" s="302"/>
    </row>
    <row r="1097" spans="1:6" s="284" customFormat="1" ht="12.75" customHeight="1">
      <c r="A1097" s="307"/>
      <c r="B1097" s="308"/>
      <c r="C1097" s="309"/>
      <c r="D1097" s="310"/>
      <c r="E1097" s="302"/>
      <c r="F1097" s="302"/>
    </row>
    <row r="1098" spans="1:6" s="284" customFormat="1" ht="12.75" customHeight="1">
      <c r="A1098" s="307"/>
      <c r="B1098" s="308"/>
      <c r="C1098" s="309"/>
      <c r="D1098" s="310"/>
      <c r="E1098" s="302"/>
      <c r="F1098" s="302"/>
    </row>
    <row r="1099" spans="1:6" s="284" customFormat="1" ht="12.75" customHeight="1">
      <c r="A1099" s="307"/>
      <c r="B1099" s="308"/>
      <c r="C1099" s="309"/>
      <c r="D1099" s="310"/>
      <c r="E1099" s="302"/>
      <c r="F1099" s="302"/>
    </row>
    <row r="1100" spans="1:6" s="284" customFormat="1" ht="12.75" customHeight="1">
      <c r="A1100" s="307"/>
      <c r="B1100" s="308"/>
      <c r="C1100" s="309"/>
      <c r="D1100" s="310"/>
      <c r="E1100" s="302"/>
      <c r="F1100" s="302"/>
    </row>
    <row r="1101" spans="1:6" ht="12.75" customHeight="1"/>
    <row r="1102" spans="1:6" ht="12.75" customHeight="1"/>
    <row r="1103" spans="1:6" ht="12.75" customHeight="1"/>
    <row r="1104" spans="1:6" ht="12.75" customHeight="1"/>
    <row r="1105" spans="1:6" ht="12.75" customHeight="1"/>
    <row r="1106" spans="1:6" s="284" customFormat="1" ht="12.75" customHeight="1">
      <c r="A1106" s="307"/>
      <c r="B1106" s="308"/>
      <c r="C1106" s="309"/>
      <c r="D1106" s="310"/>
      <c r="E1106" s="302"/>
      <c r="F1106" s="302"/>
    </row>
    <row r="1107" spans="1:6" s="284" customFormat="1" ht="12.75" customHeight="1">
      <c r="A1107" s="307"/>
      <c r="B1107" s="308"/>
      <c r="C1107" s="309"/>
      <c r="D1107" s="310"/>
      <c r="E1107" s="302"/>
      <c r="F1107" s="302"/>
    </row>
    <row r="1108" spans="1:6" s="284" customFormat="1" ht="12.75" customHeight="1">
      <c r="A1108" s="307"/>
      <c r="B1108" s="308"/>
      <c r="C1108" s="309"/>
      <c r="D1108" s="310"/>
      <c r="E1108" s="302"/>
      <c r="F1108" s="302"/>
    </row>
    <row r="1109" spans="1:6" s="284" customFormat="1" ht="12.75" customHeight="1">
      <c r="A1109" s="307"/>
      <c r="B1109" s="308"/>
      <c r="C1109" s="309"/>
      <c r="D1109" s="310"/>
      <c r="E1109" s="302"/>
      <c r="F1109" s="302"/>
    </row>
    <row r="1110" spans="1:6" s="284" customFormat="1" ht="12.75" customHeight="1">
      <c r="A1110" s="307"/>
      <c r="B1110" s="308"/>
      <c r="C1110" s="309"/>
      <c r="D1110" s="310"/>
      <c r="E1110" s="302"/>
      <c r="F1110" s="302"/>
    </row>
    <row r="1111" spans="1:6" s="284" customFormat="1" ht="12.75" customHeight="1">
      <c r="A1111" s="307"/>
      <c r="B1111" s="308"/>
      <c r="C1111" s="309"/>
      <c r="D1111" s="310"/>
      <c r="E1111" s="302"/>
      <c r="F1111" s="302"/>
    </row>
    <row r="1112" spans="1:6" s="284" customFormat="1" ht="12.75" customHeight="1">
      <c r="A1112" s="307"/>
      <c r="B1112" s="308"/>
      <c r="C1112" s="309"/>
      <c r="D1112" s="310"/>
      <c r="E1112" s="302"/>
      <c r="F1112" s="302"/>
    </row>
    <row r="1113" spans="1:6" s="284" customFormat="1" ht="12.75" customHeight="1">
      <c r="A1113" s="307"/>
      <c r="B1113" s="308"/>
      <c r="C1113" s="309"/>
      <c r="D1113" s="310"/>
      <c r="E1113" s="302"/>
      <c r="F1113" s="302"/>
    </row>
    <row r="1114" spans="1:6" s="284" customFormat="1" ht="12.75" customHeight="1">
      <c r="A1114" s="307"/>
      <c r="B1114" s="308"/>
      <c r="C1114" s="309"/>
      <c r="D1114" s="310"/>
      <c r="E1114" s="302"/>
      <c r="F1114" s="302"/>
    </row>
    <row r="1115" spans="1:6" s="284" customFormat="1" ht="12.75" customHeight="1">
      <c r="A1115" s="307"/>
      <c r="B1115" s="308"/>
      <c r="C1115" s="309"/>
      <c r="D1115" s="310"/>
      <c r="E1115" s="302"/>
      <c r="F1115" s="302"/>
    </row>
    <row r="1116" spans="1:6" s="284" customFormat="1" ht="12.75" customHeight="1">
      <c r="A1116" s="307"/>
      <c r="B1116" s="308"/>
      <c r="C1116" s="309"/>
      <c r="D1116" s="310"/>
      <c r="E1116" s="302"/>
      <c r="F1116" s="302"/>
    </row>
    <row r="1117" spans="1:6" s="284" customFormat="1" ht="12.75" customHeight="1">
      <c r="A1117" s="307"/>
      <c r="B1117" s="308"/>
      <c r="C1117" s="309"/>
      <c r="D1117" s="310"/>
      <c r="E1117" s="302"/>
      <c r="F1117" s="302"/>
    </row>
    <row r="1118" spans="1:6" s="284" customFormat="1" ht="12.75" customHeight="1">
      <c r="A1118" s="307"/>
      <c r="B1118" s="308"/>
      <c r="C1118" s="309"/>
      <c r="D1118" s="310"/>
      <c r="E1118" s="302"/>
      <c r="F1118" s="302"/>
    </row>
    <row r="1119" spans="1:6" s="284" customFormat="1" ht="12.75" customHeight="1">
      <c r="A1119" s="307"/>
      <c r="B1119" s="308"/>
      <c r="C1119" s="309"/>
      <c r="D1119" s="310"/>
      <c r="E1119" s="302"/>
      <c r="F1119" s="302"/>
    </row>
    <row r="1120" spans="1:6" s="284" customFormat="1" ht="12.75" customHeight="1">
      <c r="A1120" s="307"/>
      <c r="B1120" s="308"/>
      <c r="C1120" s="309"/>
      <c r="D1120" s="310"/>
      <c r="E1120" s="302"/>
      <c r="F1120" s="302"/>
    </row>
    <row r="1121" spans="1:6" s="284" customFormat="1" ht="12.75" customHeight="1">
      <c r="A1121" s="307"/>
      <c r="B1121" s="308"/>
      <c r="C1121" s="309"/>
      <c r="D1121" s="310"/>
      <c r="E1121" s="302"/>
      <c r="F1121" s="302"/>
    </row>
    <row r="1122" spans="1:6" s="284" customFormat="1" ht="12.75" customHeight="1">
      <c r="A1122" s="307"/>
      <c r="B1122" s="308"/>
      <c r="C1122" s="309"/>
      <c r="D1122" s="310"/>
      <c r="E1122" s="302"/>
      <c r="F1122" s="302"/>
    </row>
    <row r="1123" spans="1:6" s="284" customFormat="1" ht="12.75" customHeight="1">
      <c r="A1123" s="307"/>
      <c r="B1123" s="308"/>
      <c r="C1123" s="309"/>
      <c r="D1123" s="310"/>
      <c r="E1123" s="302"/>
      <c r="F1123" s="302"/>
    </row>
    <row r="1124" spans="1:6" s="284" customFormat="1" ht="12.75" customHeight="1">
      <c r="A1124" s="307"/>
      <c r="B1124" s="308"/>
      <c r="C1124" s="309"/>
      <c r="D1124" s="310"/>
      <c r="E1124" s="302"/>
      <c r="F1124" s="302"/>
    </row>
    <row r="1125" spans="1:6" s="284" customFormat="1" ht="12.75" customHeight="1">
      <c r="A1125" s="307"/>
      <c r="B1125" s="308"/>
      <c r="C1125" s="309"/>
      <c r="D1125" s="310"/>
      <c r="E1125" s="302"/>
      <c r="F1125" s="302"/>
    </row>
    <row r="1126" spans="1:6" s="284" customFormat="1" ht="12.75" customHeight="1">
      <c r="A1126" s="307"/>
      <c r="B1126" s="308"/>
      <c r="C1126" s="309"/>
      <c r="D1126" s="310"/>
      <c r="E1126" s="302"/>
      <c r="F1126" s="302"/>
    </row>
    <row r="1127" spans="1:6" s="284" customFormat="1" ht="12.75" customHeight="1">
      <c r="A1127" s="307"/>
      <c r="B1127" s="308"/>
      <c r="C1127" s="309"/>
      <c r="D1127" s="310"/>
      <c r="E1127" s="302"/>
      <c r="F1127" s="302"/>
    </row>
    <row r="1128" spans="1:6" s="284" customFormat="1" ht="12.75" customHeight="1">
      <c r="A1128" s="307"/>
      <c r="B1128" s="308"/>
      <c r="C1128" s="309"/>
      <c r="D1128" s="310"/>
      <c r="E1128" s="302"/>
      <c r="F1128" s="302"/>
    </row>
    <row r="1129" spans="1:6" s="284" customFormat="1" ht="12.75" customHeight="1">
      <c r="A1129" s="307"/>
      <c r="B1129" s="308"/>
      <c r="C1129" s="309"/>
      <c r="D1129" s="310"/>
      <c r="E1129" s="302"/>
      <c r="F1129" s="302"/>
    </row>
    <row r="1130" spans="1:6" s="284" customFormat="1">
      <c r="A1130" s="307"/>
      <c r="B1130" s="308"/>
      <c r="C1130" s="309"/>
      <c r="D1130" s="310"/>
      <c r="E1130" s="302"/>
      <c r="F1130" s="302"/>
    </row>
    <row r="1131" spans="1:6" s="284" customFormat="1">
      <c r="A1131" s="307"/>
      <c r="B1131" s="308"/>
      <c r="C1131" s="309"/>
      <c r="D1131" s="310"/>
      <c r="E1131" s="302"/>
      <c r="F1131" s="302"/>
    </row>
    <row r="1132" spans="1:6" s="284" customFormat="1">
      <c r="A1132" s="307"/>
      <c r="B1132" s="308"/>
      <c r="C1132" s="309"/>
      <c r="D1132" s="310"/>
      <c r="E1132" s="302"/>
      <c r="F1132" s="302"/>
    </row>
    <row r="1133" spans="1:6" s="284" customFormat="1">
      <c r="A1133" s="307"/>
      <c r="B1133" s="308"/>
      <c r="C1133" s="309"/>
      <c r="D1133" s="310"/>
      <c r="E1133" s="302"/>
      <c r="F1133" s="302"/>
    </row>
    <row r="1134" spans="1:6" s="284" customFormat="1">
      <c r="A1134" s="307"/>
      <c r="B1134" s="308"/>
      <c r="C1134" s="309"/>
      <c r="D1134" s="310"/>
      <c r="E1134" s="302"/>
      <c r="F1134" s="302"/>
    </row>
    <row r="1135" spans="1:6" s="284" customFormat="1">
      <c r="A1135" s="307"/>
      <c r="B1135" s="308"/>
      <c r="C1135" s="309"/>
      <c r="D1135" s="310"/>
      <c r="E1135" s="302"/>
      <c r="F1135" s="302"/>
    </row>
    <row r="1136" spans="1:6" s="284" customFormat="1">
      <c r="A1136" s="307"/>
      <c r="B1136" s="308"/>
      <c r="C1136" s="309"/>
      <c r="D1136" s="310"/>
      <c r="E1136" s="302"/>
      <c r="F1136" s="302"/>
    </row>
    <row r="1137" spans="1:6" s="284" customFormat="1">
      <c r="A1137" s="307"/>
      <c r="B1137" s="308"/>
      <c r="C1137" s="309"/>
      <c r="D1137" s="310"/>
      <c r="E1137" s="302"/>
      <c r="F1137" s="302"/>
    </row>
    <row r="1138" spans="1:6" s="284" customFormat="1">
      <c r="A1138" s="307"/>
      <c r="B1138" s="308"/>
      <c r="C1138" s="309"/>
      <c r="D1138" s="310"/>
      <c r="E1138" s="302"/>
      <c r="F1138" s="302"/>
    </row>
    <row r="1139" spans="1:6" s="284" customFormat="1">
      <c r="A1139" s="307"/>
      <c r="B1139" s="308"/>
      <c r="C1139" s="309"/>
      <c r="D1139" s="310"/>
      <c r="E1139" s="302"/>
      <c r="F1139" s="302"/>
    </row>
    <row r="1140" spans="1:6" s="284" customFormat="1">
      <c r="A1140" s="307"/>
      <c r="B1140" s="308"/>
      <c r="C1140" s="309"/>
      <c r="D1140" s="310"/>
      <c r="E1140" s="302"/>
      <c r="F1140" s="302"/>
    </row>
    <row r="1141" spans="1:6" s="284" customFormat="1">
      <c r="A1141" s="307"/>
      <c r="B1141" s="308"/>
      <c r="C1141" s="309"/>
      <c r="D1141" s="310"/>
      <c r="E1141" s="302"/>
      <c r="F1141" s="302"/>
    </row>
    <row r="1142" spans="1:6" s="284" customFormat="1">
      <c r="A1142" s="307"/>
      <c r="B1142" s="308"/>
      <c r="C1142" s="309"/>
      <c r="D1142" s="310"/>
      <c r="E1142" s="302"/>
      <c r="F1142" s="302"/>
    </row>
    <row r="1143" spans="1:6" s="284" customFormat="1">
      <c r="A1143" s="307"/>
      <c r="B1143" s="308"/>
      <c r="C1143" s="309"/>
      <c r="D1143" s="310"/>
      <c r="E1143" s="302"/>
      <c r="F1143" s="302"/>
    </row>
    <row r="1144" spans="1:6" s="284" customFormat="1">
      <c r="A1144" s="307"/>
      <c r="B1144" s="308"/>
      <c r="C1144" s="309"/>
      <c r="D1144" s="310"/>
      <c r="E1144" s="302"/>
      <c r="F1144" s="302"/>
    </row>
    <row r="1145" spans="1:6" s="284" customFormat="1">
      <c r="A1145" s="307"/>
      <c r="B1145" s="308"/>
      <c r="C1145" s="309"/>
      <c r="D1145" s="310"/>
      <c r="E1145" s="302"/>
      <c r="F1145" s="302"/>
    </row>
    <row r="1146" spans="1:6" s="284" customFormat="1">
      <c r="A1146" s="307"/>
      <c r="B1146" s="308"/>
      <c r="C1146" s="309"/>
      <c r="D1146" s="310"/>
      <c r="E1146" s="302"/>
      <c r="F1146" s="302"/>
    </row>
    <row r="1147" spans="1:6" s="284" customFormat="1">
      <c r="A1147" s="307"/>
      <c r="B1147" s="308"/>
      <c r="C1147" s="309"/>
      <c r="D1147" s="310"/>
      <c r="E1147" s="302"/>
      <c r="F1147" s="302"/>
    </row>
    <row r="1149" spans="1:6" ht="15" customHeight="1"/>
    <row r="1150" spans="1:6" ht="16.5" customHeight="1"/>
    <row r="1151" spans="1:6" ht="22.5" customHeight="1"/>
    <row r="1152" spans="1:6" ht="26.25" customHeight="1"/>
    <row r="1153" spans="1:6" s="284" customFormat="1" ht="12.75" customHeight="1">
      <c r="A1153" s="307"/>
      <c r="B1153" s="308"/>
      <c r="C1153" s="309"/>
      <c r="D1153" s="310"/>
      <c r="E1153" s="302"/>
      <c r="F1153" s="302"/>
    </row>
    <row r="1154" spans="1:6" s="284" customFormat="1" ht="12.75" customHeight="1">
      <c r="A1154" s="307"/>
      <c r="B1154" s="308"/>
      <c r="C1154" s="309"/>
      <c r="D1154" s="310"/>
      <c r="E1154" s="302"/>
      <c r="F1154" s="302"/>
    </row>
    <row r="1155" spans="1:6" s="284" customFormat="1" ht="12.75" customHeight="1">
      <c r="A1155" s="307"/>
      <c r="B1155" s="308"/>
      <c r="C1155" s="309"/>
      <c r="D1155" s="310"/>
      <c r="E1155" s="302"/>
      <c r="F1155" s="302"/>
    </row>
    <row r="1156" spans="1:6" s="284" customFormat="1" ht="12.75" customHeight="1">
      <c r="A1156" s="307"/>
      <c r="B1156" s="308"/>
      <c r="C1156" s="309"/>
      <c r="D1156" s="310"/>
      <c r="E1156" s="302"/>
      <c r="F1156" s="302"/>
    </row>
    <row r="1157" spans="1:6" s="284" customFormat="1" ht="12.75" customHeight="1">
      <c r="A1157" s="307"/>
      <c r="B1157" s="308"/>
      <c r="C1157" s="309"/>
      <c r="D1157" s="310"/>
      <c r="E1157" s="302"/>
      <c r="F1157" s="302"/>
    </row>
    <row r="1158" spans="1:6" s="284" customFormat="1" ht="12.75" customHeight="1">
      <c r="A1158" s="307"/>
      <c r="B1158" s="308"/>
      <c r="C1158" s="309"/>
      <c r="D1158" s="310"/>
      <c r="E1158" s="302"/>
      <c r="F1158" s="302"/>
    </row>
    <row r="1159" spans="1:6" s="284" customFormat="1" ht="12.75" customHeight="1">
      <c r="A1159" s="307"/>
      <c r="B1159" s="308"/>
      <c r="C1159" s="309"/>
      <c r="D1159" s="310"/>
      <c r="E1159" s="302"/>
      <c r="F1159" s="302"/>
    </row>
    <row r="1160" spans="1:6" s="284" customFormat="1" ht="12.75" customHeight="1">
      <c r="A1160" s="307"/>
      <c r="B1160" s="308"/>
      <c r="C1160" s="309"/>
      <c r="D1160" s="310"/>
      <c r="E1160" s="302"/>
      <c r="F1160" s="302"/>
    </row>
    <row r="1161" spans="1:6" s="284" customFormat="1" ht="12.75" customHeight="1">
      <c r="A1161" s="307"/>
      <c r="B1161" s="308"/>
      <c r="C1161" s="309"/>
      <c r="D1161" s="310"/>
      <c r="E1161" s="302"/>
      <c r="F1161" s="302"/>
    </row>
    <row r="1162" spans="1:6" s="284" customFormat="1" ht="12.75" customHeight="1">
      <c r="A1162" s="307"/>
      <c r="B1162" s="308"/>
      <c r="C1162" s="309"/>
      <c r="D1162" s="310"/>
      <c r="E1162" s="302"/>
      <c r="F1162" s="302"/>
    </row>
    <row r="1163" spans="1:6" s="284" customFormat="1" ht="12.75" customHeight="1">
      <c r="A1163" s="307"/>
      <c r="B1163" s="308"/>
      <c r="C1163" s="309"/>
      <c r="D1163" s="310"/>
      <c r="E1163" s="302"/>
      <c r="F1163" s="302"/>
    </row>
    <row r="1164" spans="1:6" s="284" customFormat="1" ht="12.75" customHeight="1">
      <c r="A1164" s="307"/>
      <c r="B1164" s="308"/>
      <c r="C1164" s="309"/>
      <c r="D1164" s="310"/>
      <c r="E1164" s="302"/>
      <c r="F1164" s="302"/>
    </row>
    <row r="1165" spans="1:6" s="284" customFormat="1" ht="12.75" customHeight="1">
      <c r="A1165" s="307"/>
      <c r="B1165" s="308"/>
      <c r="C1165" s="309"/>
      <c r="D1165" s="310"/>
      <c r="E1165" s="302"/>
      <c r="F1165" s="302"/>
    </row>
    <row r="1168" spans="1:6" s="284" customFormat="1" ht="12.75" customHeight="1">
      <c r="A1168" s="307"/>
      <c r="B1168" s="308"/>
      <c r="C1168" s="309"/>
      <c r="D1168" s="310"/>
      <c r="E1168" s="302"/>
      <c r="F1168" s="302"/>
    </row>
    <row r="1169" spans="1:6" s="284" customFormat="1" ht="12.75" customHeight="1">
      <c r="A1169" s="307"/>
      <c r="B1169" s="308"/>
      <c r="C1169" s="309"/>
      <c r="D1169" s="310"/>
      <c r="E1169" s="302"/>
      <c r="F1169" s="302"/>
    </row>
    <row r="1170" spans="1:6" s="284" customFormat="1" ht="12.75" customHeight="1">
      <c r="A1170" s="307"/>
      <c r="B1170" s="308"/>
      <c r="C1170" s="309"/>
      <c r="D1170" s="310"/>
      <c r="E1170" s="302"/>
      <c r="F1170" s="302"/>
    </row>
    <row r="1171" spans="1:6" s="284" customFormat="1" ht="12.75" customHeight="1">
      <c r="A1171" s="307"/>
      <c r="B1171" s="308"/>
      <c r="C1171" s="309"/>
      <c r="D1171" s="310"/>
      <c r="E1171" s="302"/>
      <c r="F1171" s="302"/>
    </row>
    <row r="1172" spans="1:6" s="284" customFormat="1" ht="12.75" customHeight="1">
      <c r="A1172" s="307"/>
      <c r="B1172" s="308"/>
      <c r="C1172" s="309"/>
      <c r="D1172" s="310"/>
      <c r="E1172" s="302"/>
      <c r="F1172" s="302"/>
    </row>
    <row r="1173" spans="1:6" s="284" customFormat="1" ht="12.75" customHeight="1">
      <c r="A1173" s="307"/>
      <c r="B1173" s="308"/>
      <c r="C1173" s="309"/>
      <c r="D1173" s="310"/>
      <c r="E1173" s="302"/>
      <c r="F1173" s="302"/>
    </row>
    <row r="1174" spans="1:6" s="284" customFormat="1" ht="12.75" customHeight="1">
      <c r="A1174" s="307"/>
      <c r="B1174" s="308"/>
      <c r="C1174" s="309"/>
      <c r="D1174" s="310"/>
      <c r="E1174" s="302"/>
      <c r="F1174" s="302"/>
    </row>
    <row r="1175" spans="1:6" s="284" customFormat="1" ht="12.75" customHeight="1">
      <c r="A1175" s="307"/>
      <c r="B1175" s="308"/>
      <c r="C1175" s="309"/>
      <c r="D1175" s="310"/>
      <c r="E1175" s="302"/>
      <c r="F1175" s="302"/>
    </row>
    <row r="1176" spans="1:6" s="284" customFormat="1" ht="12.75" customHeight="1">
      <c r="A1176" s="307"/>
      <c r="B1176" s="308"/>
      <c r="C1176" s="309"/>
      <c r="D1176" s="310"/>
      <c r="E1176" s="302"/>
      <c r="F1176" s="302"/>
    </row>
    <row r="1177" spans="1:6" s="284" customFormat="1" ht="12.75" customHeight="1">
      <c r="A1177" s="307"/>
      <c r="B1177" s="308"/>
      <c r="C1177" s="309"/>
      <c r="D1177" s="310"/>
      <c r="E1177" s="302"/>
      <c r="F1177" s="302"/>
    </row>
    <row r="1178" spans="1:6" s="284" customFormat="1" ht="12.75" customHeight="1">
      <c r="A1178" s="307"/>
      <c r="B1178" s="308"/>
      <c r="C1178" s="309"/>
      <c r="D1178" s="310"/>
      <c r="E1178" s="302"/>
      <c r="F1178" s="302"/>
    </row>
    <row r="1179" spans="1:6" s="284" customFormat="1" ht="12.75" customHeight="1">
      <c r="A1179" s="307"/>
      <c r="B1179" s="308"/>
      <c r="C1179" s="309"/>
      <c r="D1179" s="310"/>
      <c r="E1179" s="302"/>
      <c r="F1179" s="302"/>
    </row>
    <row r="1180" spans="1:6" s="284" customFormat="1" ht="12.75" customHeight="1">
      <c r="A1180" s="307"/>
      <c r="B1180" s="308"/>
      <c r="C1180" s="309"/>
      <c r="D1180" s="310"/>
      <c r="E1180" s="302"/>
      <c r="F1180" s="302"/>
    </row>
    <row r="1181" spans="1:6" s="284" customFormat="1" ht="12.75" customHeight="1">
      <c r="A1181" s="307"/>
      <c r="B1181" s="308"/>
      <c r="C1181" s="309"/>
      <c r="D1181" s="310"/>
      <c r="E1181" s="302"/>
      <c r="F1181" s="302"/>
    </row>
    <row r="1182" spans="1:6" s="284" customFormat="1" ht="12.75" customHeight="1">
      <c r="A1182" s="307"/>
      <c r="B1182" s="308"/>
      <c r="C1182" s="309"/>
      <c r="D1182" s="310"/>
      <c r="E1182" s="302"/>
      <c r="F1182" s="302"/>
    </row>
    <row r="1183" spans="1:6" s="284" customFormat="1" ht="12.75" customHeight="1">
      <c r="A1183" s="307"/>
      <c r="B1183" s="308"/>
      <c r="C1183" s="309"/>
      <c r="D1183" s="310"/>
      <c r="E1183" s="302"/>
      <c r="F1183" s="302"/>
    </row>
    <row r="1184" spans="1:6" s="284" customFormat="1" ht="12.75" customHeight="1">
      <c r="A1184" s="307"/>
      <c r="B1184" s="308"/>
      <c r="C1184" s="309"/>
      <c r="D1184" s="310"/>
      <c r="E1184" s="302"/>
      <c r="F1184" s="302"/>
    </row>
    <row r="1187" spans="1:6" s="284" customFormat="1" ht="12.75" customHeight="1">
      <c r="A1187" s="307"/>
      <c r="B1187" s="308"/>
      <c r="C1187" s="309"/>
      <c r="D1187" s="310"/>
      <c r="E1187" s="302"/>
      <c r="F1187" s="302"/>
    </row>
    <row r="1188" spans="1:6" s="284" customFormat="1" ht="12.75" customHeight="1">
      <c r="A1188" s="307"/>
      <c r="B1188" s="308"/>
      <c r="C1188" s="309"/>
      <c r="D1188" s="310"/>
      <c r="E1188" s="302"/>
      <c r="F1188" s="302"/>
    </row>
    <row r="1189" spans="1:6" s="284" customFormat="1" ht="12.75" customHeight="1">
      <c r="A1189" s="307"/>
      <c r="B1189" s="308"/>
      <c r="C1189" s="309"/>
      <c r="D1189" s="310"/>
      <c r="E1189" s="302"/>
      <c r="F1189" s="302"/>
    </row>
    <row r="1190" spans="1:6" s="284" customFormat="1" ht="12.75" customHeight="1">
      <c r="A1190" s="307"/>
      <c r="B1190" s="308"/>
      <c r="C1190" s="309"/>
      <c r="D1190" s="310"/>
      <c r="E1190" s="302"/>
      <c r="F1190" s="302"/>
    </row>
    <row r="1191" spans="1:6" s="284" customFormat="1" ht="12.75" customHeight="1">
      <c r="A1191" s="307"/>
      <c r="B1191" s="308"/>
      <c r="C1191" s="309"/>
      <c r="D1191" s="310"/>
      <c r="E1191" s="302"/>
      <c r="F1191" s="302"/>
    </row>
    <row r="1192" spans="1:6" s="284" customFormat="1" ht="12.75" customHeight="1">
      <c r="A1192" s="307"/>
      <c r="B1192" s="308"/>
      <c r="C1192" s="309"/>
      <c r="D1192" s="310"/>
      <c r="E1192" s="302"/>
      <c r="F1192" s="302"/>
    </row>
    <row r="1193" spans="1:6" s="284" customFormat="1" ht="12.75" customHeight="1">
      <c r="A1193" s="307"/>
      <c r="B1193" s="308"/>
      <c r="C1193" s="309"/>
      <c r="D1193" s="310"/>
      <c r="E1193" s="302"/>
      <c r="F1193" s="302"/>
    </row>
    <row r="1194" spans="1:6" s="284" customFormat="1" ht="12.75" customHeight="1">
      <c r="A1194" s="307"/>
      <c r="B1194" s="308"/>
      <c r="C1194" s="309"/>
      <c r="D1194" s="310"/>
      <c r="E1194" s="302"/>
      <c r="F1194" s="302"/>
    </row>
    <row r="1195" spans="1:6" s="284" customFormat="1" ht="12.75" customHeight="1">
      <c r="A1195" s="307"/>
      <c r="B1195" s="308"/>
      <c r="C1195" s="309"/>
      <c r="D1195" s="310"/>
      <c r="E1195" s="302"/>
      <c r="F1195" s="302"/>
    </row>
    <row r="1196" spans="1:6" s="284" customFormat="1" ht="12.75" customHeight="1">
      <c r="A1196" s="307"/>
      <c r="B1196" s="308"/>
      <c r="C1196" s="309"/>
      <c r="D1196" s="310"/>
      <c r="E1196" s="302"/>
      <c r="F1196" s="302"/>
    </row>
    <row r="1197" spans="1:6" s="284" customFormat="1" ht="12.75" customHeight="1">
      <c r="A1197" s="307"/>
      <c r="B1197" s="308"/>
      <c r="C1197" s="309"/>
      <c r="D1197" s="310"/>
      <c r="E1197" s="302"/>
      <c r="F1197" s="302"/>
    </row>
    <row r="1198" spans="1:6" s="284" customFormat="1" ht="12.75" customHeight="1">
      <c r="A1198" s="307"/>
      <c r="B1198" s="308"/>
      <c r="C1198" s="309"/>
      <c r="D1198" s="310"/>
      <c r="E1198" s="302"/>
      <c r="F1198" s="302"/>
    </row>
    <row r="1201" spans="1:6" s="284" customFormat="1" ht="12.75" customHeight="1">
      <c r="A1201" s="307"/>
      <c r="B1201" s="308"/>
      <c r="C1201" s="309"/>
      <c r="D1201" s="310"/>
      <c r="E1201" s="302"/>
      <c r="F1201" s="302"/>
    </row>
    <row r="1202" spans="1:6" s="284" customFormat="1" ht="12.75" customHeight="1">
      <c r="A1202" s="307"/>
      <c r="B1202" s="308"/>
      <c r="C1202" s="309"/>
      <c r="D1202" s="310"/>
      <c r="E1202" s="302"/>
      <c r="F1202" s="302"/>
    </row>
    <row r="1203" spans="1:6" s="284" customFormat="1" ht="12.75" customHeight="1">
      <c r="A1203" s="307"/>
      <c r="B1203" s="308"/>
      <c r="C1203" s="309"/>
      <c r="D1203" s="310"/>
      <c r="E1203" s="302"/>
      <c r="F1203" s="302"/>
    </row>
    <row r="1204" spans="1:6" s="284" customFormat="1" ht="12.75" customHeight="1">
      <c r="A1204" s="307"/>
      <c r="B1204" s="308"/>
      <c r="C1204" s="309"/>
      <c r="D1204" s="310"/>
      <c r="E1204" s="302"/>
      <c r="F1204" s="302"/>
    </row>
    <row r="1205" spans="1:6" s="284" customFormat="1" ht="12.75" customHeight="1">
      <c r="A1205" s="307"/>
      <c r="B1205" s="308"/>
      <c r="C1205" s="309"/>
      <c r="D1205" s="310"/>
      <c r="E1205" s="302"/>
      <c r="F1205" s="302"/>
    </row>
    <row r="1206" spans="1:6" s="284" customFormat="1" ht="12.75" customHeight="1">
      <c r="A1206" s="307"/>
      <c r="B1206" s="308"/>
      <c r="C1206" s="309"/>
      <c r="D1206" s="310"/>
      <c r="E1206" s="302"/>
      <c r="F1206" s="302"/>
    </row>
    <row r="1207" spans="1:6" s="284" customFormat="1" ht="12.75" customHeight="1">
      <c r="A1207" s="307"/>
      <c r="B1207" s="308"/>
      <c r="C1207" s="309"/>
      <c r="D1207" s="310"/>
      <c r="E1207" s="302"/>
      <c r="F1207" s="302"/>
    </row>
    <row r="1208" spans="1:6" s="284" customFormat="1" ht="12.75" customHeight="1">
      <c r="A1208" s="307"/>
      <c r="B1208" s="308"/>
      <c r="C1208" s="309"/>
      <c r="D1208" s="310"/>
      <c r="E1208" s="302"/>
      <c r="F1208" s="302"/>
    </row>
    <row r="1209" spans="1:6" s="284" customFormat="1" ht="12.75" customHeight="1">
      <c r="A1209" s="307"/>
      <c r="B1209" s="308"/>
      <c r="C1209" s="309"/>
      <c r="D1209" s="310"/>
      <c r="E1209" s="302"/>
      <c r="F1209" s="302"/>
    </row>
    <row r="1210" spans="1:6" s="284" customFormat="1" ht="12.75" customHeight="1">
      <c r="A1210" s="307"/>
      <c r="B1210" s="308"/>
      <c r="C1210" s="309"/>
      <c r="D1210" s="310"/>
      <c r="E1210" s="302"/>
      <c r="F1210" s="302"/>
    </row>
    <row r="1211" spans="1:6" s="284" customFormat="1" ht="12.75" customHeight="1">
      <c r="A1211" s="307"/>
      <c r="B1211" s="308"/>
      <c r="C1211" s="309"/>
      <c r="D1211" s="310"/>
      <c r="E1211" s="302"/>
      <c r="F1211" s="302"/>
    </row>
    <row r="1212" spans="1:6" s="284" customFormat="1" ht="12.75" customHeight="1">
      <c r="A1212" s="307"/>
      <c r="B1212" s="308"/>
      <c r="C1212" s="309"/>
      <c r="D1212" s="310"/>
      <c r="E1212" s="302"/>
      <c r="F1212" s="302"/>
    </row>
    <row r="1213" spans="1:6" s="284" customFormat="1" ht="12.75" customHeight="1">
      <c r="A1213" s="307"/>
      <c r="B1213" s="308"/>
      <c r="C1213" s="309"/>
      <c r="D1213" s="310"/>
      <c r="E1213" s="302"/>
      <c r="F1213" s="302"/>
    </row>
    <row r="1214" spans="1:6" s="284" customFormat="1" ht="12.75" customHeight="1">
      <c r="A1214" s="307"/>
      <c r="B1214" s="308"/>
      <c r="C1214" s="309"/>
      <c r="D1214" s="310"/>
      <c r="E1214" s="302"/>
      <c r="F1214" s="302"/>
    </row>
    <row r="1215" spans="1:6" s="284" customFormat="1" ht="12.75" customHeight="1">
      <c r="A1215" s="307"/>
      <c r="B1215" s="308"/>
      <c r="C1215" s="309"/>
      <c r="D1215" s="310"/>
      <c r="E1215" s="302"/>
      <c r="F1215" s="302"/>
    </row>
    <row r="1218" spans="1:6" s="284" customFormat="1" ht="12.75" customHeight="1">
      <c r="A1218" s="307"/>
      <c r="B1218" s="308"/>
      <c r="C1218" s="309"/>
      <c r="D1218" s="310"/>
      <c r="E1218" s="302"/>
      <c r="F1218" s="302"/>
    </row>
    <row r="1219" spans="1:6" s="284" customFormat="1" ht="12.75" customHeight="1">
      <c r="A1219" s="307"/>
      <c r="B1219" s="308"/>
      <c r="C1219" s="309"/>
      <c r="D1219" s="310"/>
      <c r="E1219" s="302"/>
      <c r="F1219" s="302"/>
    </row>
    <row r="1220" spans="1:6" s="284" customFormat="1" ht="12.75" customHeight="1">
      <c r="A1220" s="307"/>
      <c r="B1220" s="308"/>
      <c r="C1220" s="309"/>
      <c r="D1220" s="310"/>
      <c r="E1220" s="302"/>
      <c r="F1220" s="302"/>
    </row>
    <row r="1221" spans="1:6" s="284" customFormat="1" ht="12.75" customHeight="1">
      <c r="A1221" s="307"/>
      <c r="B1221" s="308"/>
      <c r="C1221" s="309"/>
      <c r="D1221" s="310"/>
      <c r="E1221" s="302"/>
      <c r="F1221" s="302"/>
    </row>
    <row r="1222" spans="1:6" s="284" customFormat="1" ht="12.75" customHeight="1">
      <c r="A1222" s="307"/>
      <c r="B1222" s="308"/>
      <c r="C1222" s="309"/>
      <c r="D1222" s="310"/>
      <c r="E1222" s="302"/>
      <c r="F1222" s="302"/>
    </row>
    <row r="1223" spans="1:6" s="284" customFormat="1" ht="12.75" customHeight="1">
      <c r="A1223" s="307"/>
      <c r="B1223" s="308"/>
      <c r="C1223" s="309"/>
      <c r="D1223" s="310"/>
      <c r="E1223" s="302"/>
      <c r="F1223" s="302"/>
    </row>
    <row r="1224" spans="1:6" s="284" customFormat="1" ht="12.75" customHeight="1">
      <c r="A1224" s="307"/>
      <c r="B1224" s="308"/>
      <c r="C1224" s="309"/>
      <c r="D1224" s="310"/>
      <c r="E1224" s="302"/>
      <c r="F1224" s="302"/>
    </row>
    <row r="1225" spans="1:6" s="284" customFormat="1" ht="12.75" customHeight="1">
      <c r="A1225" s="307"/>
      <c r="B1225" s="308"/>
      <c r="C1225" s="309"/>
      <c r="D1225" s="310"/>
      <c r="E1225" s="302"/>
      <c r="F1225" s="302"/>
    </row>
    <row r="1226" spans="1:6" s="284" customFormat="1" ht="12.75" customHeight="1">
      <c r="A1226" s="307"/>
      <c r="B1226" s="308"/>
      <c r="C1226" s="309"/>
      <c r="D1226" s="310"/>
      <c r="E1226" s="302"/>
      <c r="F1226" s="302"/>
    </row>
    <row r="1227" spans="1:6" s="284" customFormat="1" ht="12.75" customHeight="1">
      <c r="A1227" s="307"/>
      <c r="B1227" s="308"/>
      <c r="C1227" s="309"/>
      <c r="D1227" s="310"/>
      <c r="E1227" s="302"/>
      <c r="F1227" s="302"/>
    </row>
    <row r="1228" spans="1:6" s="284" customFormat="1" ht="12.75" customHeight="1">
      <c r="A1228" s="307"/>
      <c r="B1228" s="308"/>
      <c r="C1228" s="309"/>
      <c r="D1228" s="310"/>
      <c r="E1228" s="302"/>
      <c r="F1228" s="302"/>
    </row>
    <row r="1229" spans="1:6" s="284" customFormat="1" ht="12.75" customHeight="1">
      <c r="A1229" s="307"/>
      <c r="B1229" s="308"/>
      <c r="C1229" s="309"/>
      <c r="D1229" s="310"/>
      <c r="E1229" s="302"/>
      <c r="F1229" s="302"/>
    </row>
    <row r="1230" spans="1:6" s="284" customFormat="1" ht="12.75" customHeight="1">
      <c r="A1230" s="307"/>
      <c r="B1230" s="308"/>
      <c r="C1230" s="309"/>
      <c r="D1230" s="310"/>
      <c r="E1230" s="302"/>
      <c r="F1230" s="302"/>
    </row>
    <row r="1231" spans="1:6" s="284" customFormat="1" ht="12.75" customHeight="1">
      <c r="A1231" s="307"/>
      <c r="B1231" s="308"/>
      <c r="C1231" s="309"/>
      <c r="D1231" s="310"/>
      <c r="E1231" s="302"/>
      <c r="F1231" s="302"/>
    </row>
    <row r="1232" spans="1:6" s="284" customFormat="1" ht="12.75" customHeight="1">
      <c r="A1232" s="307"/>
      <c r="B1232" s="308"/>
      <c r="C1232" s="309"/>
      <c r="D1232" s="310"/>
      <c r="E1232" s="302"/>
      <c r="F1232" s="302"/>
    </row>
    <row r="1233" spans="1:6" s="284" customFormat="1" ht="12.75" customHeight="1">
      <c r="A1233" s="307"/>
      <c r="B1233" s="308"/>
      <c r="C1233" s="309"/>
      <c r="D1233" s="310"/>
      <c r="E1233" s="302"/>
      <c r="F1233" s="302"/>
    </row>
    <row r="1234" spans="1:6" s="284" customFormat="1" ht="12.75" customHeight="1">
      <c r="A1234" s="307"/>
      <c r="B1234" s="308"/>
      <c r="C1234" s="309"/>
      <c r="D1234" s="310"/>
      <c r="E1234" s="302"/>
      <c r="F1234" s="302"/>
    </row>
    <row r="1235" spans="1:6" s="284" customFormat="1" ht="12.75" customHeight="1">
      <c r="A1235" s="307"/>
      <c r="B1235" s="308"/>
      <c r="C1235" s="309"/>
      <c r="D1235" s="310"/>
      <c r="E1235" s="302"/>
      <c r="F1235" s="302"/>
    </row>
    <row r="1236" spans="1:6" s="284" customFormat="1" ht="12.75" customHeight="1">
      <c r="A1236" s="307"/>
      <c r="B1236" s="308"/>
      <c r="C1236" s="309"/>
      <c r="D1236" s="310"/>
      <c r="E1236" s="302"/>
      <c r="F1236" s="302"/>
    </row>
    <row r="1239" spans="1:6" s="284" customFormat="1" ht="12.75" customHeight="1">
      <c r="A1239" s="307"/>
      <c r="B1239" s="308"/>
      <c r="C1239" s="309"/>
      <c r="D1239" s="310"/>
      <c r="E1239" s="302"/>
      <c r="F1239" s="302"/>
    </row>
    <row r="1240" spans="1:6" s="284" customFormat="1" ht="12.75" customHeight="1">
      <c r="A1240" s="307"/>
      <c r="B1240" s="308"/>
      <c r="C1240" s="309"/>
      <c r="D1240" s="310"/>
      <c r="E1240" s="302"/>
      <c r="F1240" s="302"/>
    </row>
    <row r="1241" spans="1:6" s="284" customFormat="1" ht="12.75" customHeight="1">
      <c r="A1241" s="307"/>
      <c r="B1241" s="308"/>
      <c r="C1241" s="309"/>
      <c r="D1241" s="310"/>
      <c r="E1241" s="302"/>
      <c r="F1241" s="302"/>
    </row>
    <row r="1242" spans="1:6" s="284" customFormat="1" ht="12.75" customHeight="1">
      <c r="A1242" s="307"/>
      <c r="B1242" s="308"/>
      <c r="C1242" s="309"/>
      <c r="D1242" s="310"/>
      <c r="E1242" s="302"/>
      <c r="F1242" s="302"/>
    </row>
    <row r="1243" spans="1:6" s="284" customFormat="1" ht="12.75" customHeight="1">
      <c r="A1243" s="307"/>
      <c r="B1243" s="308"/>
      <c r="C1243" s="309"/>
      <c r="D1243" s="310"/>
      <c r="E1243" s="302"/>
      <c r="F1243" s="302"/>
    </row>
    <row r="1244" spans="1:6" s="284" customFormat="1" ht="12.75" customHeight="1">
      <c r="A1244" s="307"/>
      <c r="B1244" s="308"/>
      <c r="C1244" s="309"/>
      <c r="D1244" s="310"/>
      <c r="E1244" s="302"/>
      <c r="F1244" s="302"/>
    </row>
    <row r="1245" spans="1:6" s="284" customFormat="1" ht="12.75" customHeight="1">
      <c r="A1245" s="307"/>
      <c r="B1245" s="308"/>
      <c r="C1245" s="309"/>
      <c r="D1245" s="310"/>
      <c r="E1245" s="302"/>
      <c r="F1245" s="302"/>
    </row>
    <row r="1246" spans="1:6" s="284" customFormat="1" ht="12.75" customHeight="1">
      <c r="A1246" s="307"/>
      <c r="B1246" s="308"/>
      <c r="C1246" s="309"/>
      <c r="D1246" s="310"/>
      <c r="E1246" s="302"/>
      <c r="F1246" s="302"/>
    </row>
    <row r="1247" spans="1:6" s="284" customFormat="1" ht="12.75" customHeight="1">
      <c r="A1247" s="307"/>
      <c r="B1247" s="308"/>
      <c r="C1247" s="309"/>
      <c r="D1247" s="310"/>
      <c r="E1247" s="302"/>
      <c r="F1247" s="302"/>
    </row>
    <row r="1248" spans="1:6" s="284" customFormat="1" ht="12.75" customHeight="1">
      <c r="A1248" s="307"/>
      <c r="B1248" s="308"/>
      <c r="C1248" s="309"/>
      <c r="D1248" s="310"/>
      <c r="E1248" s="302"/>
      <c r="F1248" s="302"/>
    </row>
    <row r="1249" spans="1:6" s="284" customFormat="1" ht="12.75" customHeight="1">
      <c r="A1249" s="307"/>
      <c r="B1249" s="308"/>
      <c r="C1249" s="309"/>
      <c r="D1249" s="310"/>
      <c r="E1249" s="302"/>
      <c r="F1249" s="302"/>
    </row>
    <row r="1250" spans="1:6" s="284" customFormat="1" ht="12.75" customHeight="1">
      <c r="A1250" s="307"/>
      <c r="B1250" s="308"/>
      <c r="C1250" s="309"/>
      <c r="D1250" s="310"/>
      <c r="E1250" s="302"/>
      <c r="F1250" s="302"/>
    </row>
    <row r="1251" spans="1:6" s="284" customFormat="1" ht="12.75" customHeight="1">
      <c r="A1251" s="307"/>
      <c r="B1251" s="308"/>
      <c r="C1251" s="309"/>
      <c r="D1251" s="310"/>
      <c r="E1251" s="302"/>
      <c r="F1251" s="302"/>
    </row>
    <row r="1252" spans="1:6" s="284" customFormat="1" ht="12.75" customHeight="1">
      <c r="A1252" s="307"/>
      <c r="B1252" s="308"/>
      <c r="C1252" s="309"/>
      <c r="D1252" s="310"/>
      <c r="E1252" s="302"/>
      <c r="F1252" s="302"/>
    </row>
    <row r="1253" spans="1:6" s="284" customFormat="1" ht="13.5" customHeight="1">
      <c r="A1253" s="307"/>
      <c r="B1253" s="308"/>
      <c r="C1253" s="309"/>
      <c r="D1253" s="310"/>
      <c r="E1253" s="302"/>
      <c r="F1253" s="302"/>
    </row>
    <row r="1254" spans="1:6" s="284" customFormat="1" ht="12.75" customHeight="1">
      <c r="A1254" s="307"/>
      <c r="B1254" s="308"/>
      <c r="C1254" s="309"/>
      <c r="D1254" s="310"/>
      <c r="E1254" s="302"/>
      <c r="F1254" s="302"/>
    </row>
    <row r="1257" spans="1:6" s="284" customFormat="1" ht="12.75" customHeight="1">
      <c r="A1257" s="307"/>
      <c r="B1257" s="308"/>
      <c r="C1257" s="309"/>
      <c r="D1257" s="310"/>
      <c r="E1257" s="302"/>
      <c r="F1257" s="302"/>
    </row>
    <row r="1258" spans="1:6" s="284" customFormat="1" ht="11.25" customHeight="1">
      <c r="A1258" s="307"/>
      <c r="B1258" s="308"/>
      <c r="C1258" s="309"/>
      <c r="D1258" s="310"/>
      <c r="E1258" s="302"/>
      <c r="F1258" s="302"/>
    </row>
    <row r="1259" spans="1:6" s="284" customFormat="1" ht="10.5" customHeight="1">
      <c r="A1259" s="307"/>
      <c r="B1259" s="308"/>
      <c r="C1259" s="309"/>
      <c r="D1259" s="310"/>
      <c r="E1259" s="302"/>
      <c r="F1259" s="302"/>
    </row>
    <row r="1260" spans="1:6" s="284" customFormat="1" ht="12.75" customHeight="1">
      <c r="A1260" s="307"/>
      <c r="B1260" s="308"/>
      <c r="C1260" s="309"/>
      <c r="D1260" s="310"/>
      <c r="E1260" s="302"/>
      <c r="F1260" s="302"/>
    </row>
    <row r="1261" spans="1:6" s="284" customFormat="1" ht="12.75" customHeight="1">
      <c r="A1261" s="307"/>
      <c r="B1261" s="308"/>
      <c r="C1261" s="309"/>
      <c r="D1261" s="310"/>
      <c r="E1261" s="302"/>
      <c r="F1261" s="302"/>
    </row>
    <row r="1262" spans="1:6" s="284" customFormat="1" ht="12.75" customHeight="1">
      <c r="A1262" s="307"/>
      <c r="B1262" s="308"/>
      <c r="C1262" s="309"/>
      <c r="D1262" s="310"/>
      <c r="E1262" s="302"/>
      <c r="F1262" s="302"/>
    </row>
    <row r="1263" spans="1:6" s="284" customFormat="1" ht="12.75" customHeight="1">
      <c r="A1263" s="307"/>
      <c r="B1263" s="308"/>
      <c r="C1263" s="309"/>
      <c r="D1263" s="310"/>
      <c r="E1263" s="302"/>
      <c r="F1263" s="302"/>
    </row>
    <row r="1264" spans="1:6" s="284" customFormat="1" ht="12.75" customHeight="1">
      <c r="A1264" s="307"/>
      <c r="B1264" s="308"/>
      <c r="C1264" s="309"/>
      <c r="D1264" s="310"/>
      <c r="E1264" s="302"/>
      <c r="F1264" s="302"/>
    </row>
    <row r="1265" spans="1:6" s="284" customFormat="1" ht="12.75" customHeight="1">
      <c r="A1265" s="307"/>
      <c r="B1265" s="308"/>
      <c r="C1265" s="309"/>
      <c r="D1265" s="310"/>
      <c r="E1265" s="302"/>
      <c r="F1265" s="302"/>
    </row>
    <row r="1266" spans="1:6" s="284" customFormat="1" ht="12.75" customHeight="1">
      <c r="A1266" s="307"/>
      <c r="B1266" s="308"/>
      <c r="C1266" s="309"/>
      <c r="D1266" s="310"/>
      <c r="E1266" s="302"/>
      <c r="F1266" s="302"/>
    </row>
    <row r="1267" spans="1:6" s="284" customFormat="1" ht="12.75" customHeight="1">
      <c r="A1267" s="307"/>
      <c r="B1267" s="308"/>
      <c r="C1267" s="309"/>
      <c r="D1267" s="310"/>
      <c r="E1267" s="302"/>
      <c r="F1267" s="302"/>
    </row>
    <row r="1268" spans="1:6" s="284" customFormat="1" ht="12.75" customHeight="1">
      <c r="A1268" s="307"/>
      <c r="B1268" s="308"/>
      <c r="C1268" s="309"/>
      <c r="D1268" s="310"/>
      <c r="E1268" s="302"/>
      <c r="F1268" s="302"/>
    </row>
    <row r="1269" spans="1:6" s="284" customFormat="1" ht="12.75" customHeight="1">
      <c r="A1269" s="307"/>
      <c r="B1269" s="308"/>
      <c r="C1269" s="309"/>
      <c r="D1269" s="310"/>
      <c r="E1269" s="302"/>
      <c r="F1269" s="302"/>
    </row>
    <row r="1270" spans="1:6" s="284" customFormat="1" ht="12.75" customHeight="1">
      <c r="A1270" s="307"/>
      <c r="B1270" s="308"/>
      <c r="C1270" s="309"/>
      <c r="D1270" s="310"/>
      <c r="E1270" s="302"/>
      <c r="F1270" s="302"/>
    </row>
    <row r="1271" spans="1:6" s="284" customFormat="1" ht="12.75" customHeight="1">
      <c r="A1271" s="307"/>
      <c r="B1271" s="308"/>
      <c r="C1271" s="309"/>
      <c r="D1271" s="310"/>
      <c r="E1271" s="302"/>
      <c r="F1271" s="302"/>
    </row>
    <row r="1272" spans="1:6" s="284" customFormat="1" ht="12.75" customHeight="1">
      <c r="A1272" s="307"/>
      <c r="B1272" s="308"/>
      <c r="C1272" s="309"/>
      <c r="D1272" s="310"/>
      <c r="E1272" s="302"/>
      <c r="F1272" s="302"/>
    </row>
    <row r="1273" spans="1:6" s="284" customFormat="1" ht="12.75" customHeight="1">
      <c r="A1273" s="307"/>
      <c r="B1273" s="308"/>
      <c r="C1273" s="309"/>
      <c r="D1273" s="310"/>
      <c r="E1273" s="302"/>
      <c r="F1273" s="302"/>
    </row>
    <row r="1274" spans="1:6" s="284" customFormat="1" ht="12.75" customHeight="1">
      <c r="A1274" s="307"/>
      <c r="B1274" s="308"/>
      <c r="C1274" s="309"/>
      <c r="D1274" s="310"/>
      <c r="E1274" s="302"/>
      <c r="F1274" s="302"/>
    </row>
    <row r="1275" spans="1:6" s="284" customFormat="1" ht="12.75" customHeight="1">
      <c r="A1275" s="307"/>
      <c r="B1275" s="308"/>
      <c r="C1275" s="309"/>
      <c r="D1275" s="310"/>
      <c r="E1275" s="302"/>
      <c r="F1275" s="302"/>
    </row>
    <row r="1276" spans="1:6" s="284" customFormat="1" ht="12.75" customHeight="1">
      <c r="A1276" s="307"/>
      <c r="B1276" s="308"/>
      <c r="C1276" s="309"/>
      <c r="D1276" s="310"/>
      <c r="E1276" s="302"/>
      <c r="F1276" s="302"/>
    </row>
    <row r="1277" spans="1:6" s="284" customFormat="1" ht="12.75" customHeight="1">
      <c r="A1277" s="307"/>
      <c r="B1277" s="308"/>
      <c r="C1277" s="309"/>
      <c r="D1277" s="310"/>
      <c r="E1277" s="302"/>
      <c r="F1277" s="302"/>
    </row>
    <row r="1278" spans="1:6" s="284" customFormat="1" ht="12.75" customHeight="1">
      <c r="A1278" s="307"/>
      <c r="B1278" s="308"/>
      <c r="C1278" s="309"/>
      <c r="D1278" s="310"/>
      <c r="E1278" s="302"/>
      <c r="F1278" s="302"/>
    </row>
    <row r="1279" spans="1:6" s="284" customFormat="1" ht="12.75" customHeight="1">
      <c r="A1279" s="307"/>
      <c r="B1279" s="308"/>
      <c r="C1279" s="309"/>
      <c r="D1279" s="310"/>
      <c r="E1279" s="302"/>
      <c r="F1279" s="302"/>
    </row>
    <row r="1280" spans="1:6" s="284" customFormat="1" ht="12.75" customHeight="1">
      <c r="A1280" s="307"/>
      <c r="B1280" s="308"/>
      <c r="C1280" s="309"/>
      <c r="D1280" s="310"/>
      <c r="E1280" s="302"/>
      <c r="F1280" s="302"/>
    </row>
    <row r="1281" spans="1:6" s="284" customFormat="1" ht="12.75" customHeight="1">
      <c r="A1281" s="307"/>
      <c r="B1281" s="308"/>
      <c r="C1281" s="309"/>
      <c r="D1281" s="310"/>
      <c r="E1281" s="302"/>
      <c r="F1281" s="302"/>
    </row>
    <row r="1282" spans="1:6" s="284" customFormat="1" ht="12.75" customHeight="1">
      <c r="A1282" s="307"/>
      <c r="B1282" s="308"/>
      <c r="C1282" s="309"/>
      <c r="D1282" s="310"/>
      <c r="E1282" s="302"/>
      <c r="F1282" s="302"/>
    </row>
    <row r="1283" spans="1:6" s="284" customFormat="1" ht="12.75" customHeight="1">
      <c r="A1283" s="307"/>
      <c r="B1283" s="308"/>
      <c r="C1283" s="309"/>
      <c r="D1283" s="310"/>
      <c r="E1283" s="302"/>
      <c r="F1283" s="302"/>
    </row>
    <row r="1284" spans="1:6" s="284" customFormat="1" ht="12.75" customHeight="1">
      <c r="A1284" s="307"/>
      <c r="B1284" s="308"/>
      <c r="C1284" s="309"/>
      <c r="D1284" s="310"/>
      <c r="E1284" s="302"/>
      <c r="F1284" s="302"/>
    </row>
    <row r="1285" spans="1:6" s="284" customFormat="1" ht="12.75" customHeight="1">
      <c r="A1285" s="307"/>
      <c r="B1285" s="308"/>
      <c r="C1285" s="309"/>
      <c r="D1285" s="310"/>
      <c r="E1285" s="302"/>
      <c r="F1285" s="302"/>
    </row>
    <row r="1286" spans="1:6" s="284" customFormat="1" ht="12.75" customHeight="1">
      <c r="A1286" s="307"/>
      <c r="B1286" s="308"/>
      <c r="C1286" s="309"/>
      <c r="D1286" s="310"/>
      <c r="E1286" s="302"/>
      <c r="F1286" s="302"/>
    </row>
    <row r="1287" spans="1:6" s="284" customFormat="1" ht="12.75" customHeight="1">
      <c r="A1287" s="307"/>
      <c r="B1287" s="308"/>
      <c r="C1287" s="309"/>
      <c r="D1287" s="310"/>
      <c r="E1287" s="302"/>
      <c r="F1287" s="302"/>
    </row>
    <row r="1288" spans="1:6" s="284" customFormat="1" ht="12.75" customHeight="1">
      <c r="A1288" s="307"/>
      <c r="B1288" s="308"/>
      <c r="C1288" s="309"/>
      <c r="D1288" s="310"/>
      <c r="E1288" s="302"/>
      <c r="F1288" s="302"/>
    </row>
    <row r="1289" spans="1:6" s="284" customFormat="1" ht="12.75" customHeight="1">
      <c r="A1289" s="307"/>
      <c r="B1289" s="308"/>
      <c r="C1289" s="309"/>
      <c r="D1289" s="310"/>
      <c r="E1289" s="302"/>
      <c r="F1289" s="302"/>
    </row>
    <row r="1290" spans="1:6" s="284" customFormat="1" ht="12.75" customHeight="1">
      <c r="A1290" s="307"/>
      <c r="B1290" s="308"/>
      <c r="C1290" s="309"/>
      <c r="D1290" s="310"/>
      <c r="E1290" s="302"/>
      <c r="F1290" s="302"/>
    </row>
    <row r="1291" spans="1:6" s="284" customFormat="1" ht="12.75" customHeight="1">
      <c r="A1291" s="307"/>
      <c r="B1291" s="308"/>
      <c r="C1291" s="309"/>
      <c r="D1291" s="310"/>
      <c r="E1291" s="302"/>
      <c r="F1291" s="302"/>
    </row>
    <row r="1292" spans="1:6" s="284" customFormat="1" ht="12.75" customHeight="1">
      <c r="A1292" s="307"/>
      <c r="B1292" s="308"/>
      <c r="C1292" s="309"/>
      <c r="D1292" s="310"/>
      <c r="E1292" s="302"/>
      <c r="F1292" s="302"/>
    </row>
    <row r="1293" spans="1:6" s="284" customFormat="1" ht="12.75" customHeight="1">
      <c r="A1293" s="307"/>
      <c r="B1293" s="308"/>
      <c r="C1293" s="309"/>
      <c r="D1293" s="310"/>
      <c r="E1293" s="302"/>
      <c r="F1293" s="302"/>
    </row>
    <row r="1294" spans="1:6" s="284" customFormat="1" ht="12.75" customHeight="1">
      <c r="A1294" s="307"/>
      <c r="B1294" s="308"/>
      <c r="C1294" s="309"/>
      <c r="D1294" s="310"/>
      <c r="E1294" s="302"/>
      <c r="F1294" s="302"/>
    </row>
    <row r="1295" spans="1:6" s="284" customFormat="1" ht="12.75" customHeight="1">
      <c r="A1295" s="307"/>
      <c r="B1295" s="308"/>
      <c r="C1295" s="309"/>
      <c r="D1295" s="310"/>
      <c r="E1295" s="302"/>
      <c r="F1295" s="302"/>
    </row>
    <row r="1296" spans="1:6" s="284" customFormat="1" ht="12.75" customHeight="1">
      <c r="A1296" s="307"/>
      <c r="B1296" s="308"/>
      <c r="C1296" s="309"/>
      <c r="D1296" s="310"/>
      <c r="E1296" s="302"/>
      <c r="F1296" s="302"/>
    </row>
    <row r="1297" spans="1:6" s="284" customFormat="1" ht="12.75" customHeight="1">
      <c r="A1297" s="307"/>
      <c r="B1297" s="308"/>
      <c r="C1297" s="309"/>
      <c r="D1297" s="310"/>
      <c r="E1297" s="302"/>
      <c r="F1297" s="302"/>
    </row>
    <row r="1298" spans="1:6" s="284" customFormat="1" ht="12.75" customHeight="1">
      <c r="A1298" s="307"/>
      <c r="B1298" s="308"/>
      <c r="C1298" s="309"/>
      <c r="D1298" s="310"/>
      <c r="E1298" s="302"/>
      <c r="F1298" s="302"/>
    </row>
    <row r="1299" spans="1:6" s="284" customFormat="1" ht="12.75" customHeight="1">
      <c r="A1299" s="307"/>
      <c r="B1299" s="308"/>
      <c r="C1299" s="309"/>
      <c r="D1299" s="310"/>
      <c r="E1299" s="302"/>
      <c r="F1299" s="302"/>
    </row>
    <row r="1300" spans="1:6" s="284" customFormat="1" ht="12.75" customHeight="1">
      <c r="A1300" s="307"/>
      <c r="B1300" s="308"/>
      <c r="C1300" s="309"/>
      <c r="D1300" s="310"/>
      <c r="E1300" s="302"/>
      <c r="F1300" s="302"/>
    </row>
    <row r="1301" spans="1:6" s="284" customFormat="1" ht="12.75" customHeight="1">
      <c r="A1301" s="307"/>
      <c r="B1301" s="308"/>
      <c r="C1301" s="309"/>
      <c r="D1301" s="310"/>
      <c r="E1301" s="302"/>
      <c r="F1301" s="302"/>
    </row>
    <row r="1302" spans="1:6" s="284" customFormat="1" ht="12.75" customHeight="1">
      <c r="A1302" s="307"/>
      <c r="B1302" s="308"/>
      <c r="C1302" s="309"/>
      <c r="D1302" s="310"/>
      <c r="E1302" s="302"/>
      <c r="F1302" s="302"/>
    </row>
    <row r="1303" spans="1:6" s="284" customFormat="1" ht="12.75" customHeight="1">
      <c r="A1303" s="307"/>
      <c r="B1303" s="308"/>
      <c r="C1303" s="309"/>
      <c r="D1303" s="310"/>
      <c r="E1303" s="302"/>
      <c r="F1303" s="302"/>
    </row>
    <row r="1304" spans="1:6" s="284" customFormat="1" ht="12.75" customHeight="1">
      <c r="A1304" s="307"/>
      <c r="B1304" s="308"/>
      <c r="C1304" s="309"/>
      <c r="D1304" s="310"/>
      <c r="E1304" s="302"/>
      <c r="F1304" s="302"/>
    </row>
    <row r="1305" spans="1:6" s="284" customFormat="1" ht="12.75" customHeight="1">
      <c r="A1305" s="307"/>
      <c r="B1305" s="308"/>
      <c r="C1305" s="309"/>
      <c r="D1305" s="310"/>
      <c r="E1305" s="302"/>
      <c r="F1305" s="302"/>
    </row>
    <row r="1306" spans="1:6" s="284" customFormat="1" ht="12.75" customHeight="1">
      <c r="A1306" s="307"/>
      <c r="B1306" s="308"/>
      <c r="C1306" s="309"/>
      <c r="D1306" s="310"/>
      <c r="E1306" s="302"/>
      <c r="F1306" s="302"/>
    </row>
    <row r="1307" spans="1:6" s="284" customFormat="1" ht="12.75" customHeight="1">
      <c r="A1307" s="307"/>
      <c r="B1307" s="308"/>
      <c r="C1307" s="309"/>
      <c r="D1307" s="310"/>
      <c r="E1307" s="302"/>
      <c r="F1307" s="302"/>
    </row>
    <row r="1308" spans="1:6" s="284" customFormat="1" ht="12.75" customHeight="1">
      <c r="A1308" s="307"/>
      <c r="B1308" s="308"/>
      <c r="C1308" s="309"/>
      <c r="D1308" s="310"/>
      <c r="E1308" s="302"/>
      <c r="F1308" s="302"/>
    </row>
    <row r="1309" spans="1:6" s="284" customFormat="1" ht="12.75" customHeight="1">
      <c r="A1309" s="307"/>
      <c r="B1309" s="308"/>
      <c r="C1309" s="309"/>
      <c r="D1309" s="310"/>
      <c r="E1309" s="302"/>
      <c r="F1309" s="302"/>
    </row>
    <row r="1310" spans="1:6" s="284" customFormat="1" ht="12.75" customHeight="1">
      <c r="A1310" s="307"/>
      <c r="B1310" s="308"/>
      <c r="C1310" s="309"/>
      <c r="D1310" s="310"/>
      <c r="E1310" s="302"/>
      <c r="F1310" s="302"/>
    </row>
    <row r="1311" spans="1:6" s="284" customFormat="1" ht="12.75" customHeight="1">
      <c r="A1311" s="307"/>
      <c r="B1311" s="308"/>
      <c r="C1311" s="309"/>
      <c r="D1311" s="310"/>
      <c r="E1311" s="302"/>
      <c r="F1311" s="302"/>
    </row>
    <row r="1312" spans="1:6" s="284" customFormat="1" ht="12.75" customHeight="1">
      <c r="A1312" s="307"/>
      <c r="B1312" s="308"/>
      <c r="C1312" s="309"/>
      <c r="D1312" s="310"/>
      <c r="E1312" s="302"/>
      <c r="F1312" s="302"/>
    </row>
    <row r="1313" spans="1:6" s="284" customFormat="1" ht="12.75" customHeight="1">
      <c r="A1313" s="307"/>
      <c r="B1313" s="308"/>
      <c r="C1313" s="309"/>
      <c r="D1313" s="310"/>
      <c r="E1313" s="302"/>
      <c r="F1313" s="302"/>
    </row>
    <row r="1314" spans="1:6" s="284" customFormat="1" ht="12.75" customHeight="1">
      <c r="A1314" s="307"/>
      <c r="B1314" s="308"/>
      <c r="C1314" s="309"/>
      <c r="D1314" s="310"/>
      <c r="E1314" s="302"/>
      <c r="F1314" s="302"/>
    </row>
    <row r="1315" spans="1:6" s="284" customFormat="1" ht="12.75" customHeight="1">
      <c r="A1315" s="307"/>
      <c r="B1315" s="308"/>
      <c r="C1315" s="309"/>
      <c r="D1315" s="310"/>
      <c r="E1315" s="302"/>
      <c r="F1315" s="302"/>
    </row>
    <row r="1316" spans="1:6" s="284" customFormat="1" ht="12.75" customHeight="1">
      <c r="A1316" s="307"/>
      <c r="B1316" s="308"/>
      <c r="C1316" s="309"/>
      <c r="D1316" s="310"/>
      <c r="E1316" s="302"/>
      <c r="F1316" s="302"/>
    </row>
    <row r="1317" spans="1:6" s="284" customFormat="1" ht="12.75" customHeight="1">
      <c r="A1317" s="307"/>
      <c r="B1317" s="308"/>
      <c r="C1317" s="309"/>
      <c r="D1317" s="310"/>
      <c r="E1317" s="302"/>
      <c r="F1317" s="302"/>
    </row>
    <row r="1318" spans="1:6" s="284" customFormat="1" ht="12.75" customHeight="1">
      <c r="A1318" s="307"/>
      <c r="B1318" s="308"/>
      <c r="C1318" s="309"/>
      <c r="D1318" s="310"/>
      <c r="E1318" s="302"/>
      <c r="F1318" s="302"/>
    </row>
    <row r="1319" spans="1:6" s="284" customFormat="1" ht="12.75" customHeight="1">
      <c r="A1319" s="307"/>
      <c r="B1319" s="308"/>
      <c r="C1319" s="309"/>
      <c r="D1319" s="310"/>
      <c r="E1319" s="302"/>
      <c r="F1319" s="302"/>
    </row>
    <row r="1320" spans="1:6" s="284" customFormat="1" ht="12.75" customHeight="1">
      <c r="A1320" s="307"/>
      <c r="B1320" s="308"/>
      <c r="C1320" s="309"/>
      <c r="D1320" s="310"/>
      <c r="E1320" s="302"/>
      <c r="F1320" s="302"/>
    </row>
    <row r="1321" spans="1:6" s="284" customFormat="1" ht="12.75" customHeight="1">
      <c r="A1321" s="307"/>
      <c r="B1321" s="308"/>
      <c r="C1321" s="309"/>
      <c r="D1321" s="310"/>
      <c r="E1321" s="302"/>
      <c r="F1321" s="302"/>
    </row>
    <row r="1322" spans="1:6" s="284" customFormat="1" ht="12.75" customHeight="1">
      <c r="A1322" s="307"/>
      <c r="B1322" s="308"/>
      <c r="C1322" s="309"/>
      <c r="D1322" s="310"/>
      <c r="E1322" s="302"/>
      <c r="F1322" s="302"/>
    </row>
    <row r="1323" spans="1:6" s="284" customFormat="1" ht="12.75" customHeight="1">
      <c r="A1323" s="307"/>
      <c r="B1323" s="308"/>
      <c r="C1323" s="309"/>
      <c r="D1323" s="310"/>
      <c r="E1323" s="302"/>
      <c r="F1323" s="302"/>
    </row>
    <row r="1324" spans="1:6" s="284" customFormat="1" ht="12.75" customHeight="1">
      <c r="A1324" s="307"/>
      <c r="B1324" s="308"/>
      <c r="C1324" s="309"/>
      <c r="D1324" s="310"/>
      <c r="E1324" s="302"/>
      <c r="F1324" s="302"/>
    </row>
    <row r="1325" spans="1:6" s="284" customFormat="1" ht="12.75" customHeight="1">
      <c r="A1325" s="307"/>
      <c r="B1325" s="308"/>
      <c r="C1325" s="309"/>
      <c r="D1325" s="310"/>
      <c r="E1325" s="302"/>
      <c r="F1325" s="302"/>
    </row>
    <row r="1326" spans="1:6" s="284" customFormat="1" ht="12.75" customHeight="1">
      <c r="A1326" s="307"/>
      <c r="B1326" s="308"/>
      <c r="C1326" s="309"/>
      <c r="D1326" s="310"/>
      <c r="E1326" s="302"/>
      <c r="F1326" s="302"/>
    </row>
    <row r="1327" spans="1:6" s="284" customFormat="1" ht="12.75" customHeight="1">
      <c r="A1327" s="307"/>
      <c r="B1327" s="308"/>
      <c r="C1327" s="309"/>
      <c r="D1327" s="310"/>
      <c r="E1327" s="302"/>
      <c r="F1327" s="302"/>
    </row>
    <row r="1328" spans="1:6" s="284" customFormat="1" ht="12.75" customHeight="1">
      <c r="A1328" s="307"/>
      <c r="B1328" s="308"/>
      <c r="C1328" s="309"/>
      <c r="D1328" s="310"/>
      <c r="E1328" s="302"/>
      <c r="F1328" s="302"/>
    </row>
    <row r="1329" spans="1:6" s="284" customFormat="1" ht="12.75" customHeight="1">
      <c r="A1329" s="307"/>
      <c r="B1329" s="308"/>
      <c r="C1329" s="309"/>
      <c r="D1329" s="310"/>
      <c r="E1329" s="302"/>
      <c r="F1329" s="302"/>
    </row>
    <row r="1330" spans="1:6" s="284" customFormat="1" ht="12.75" customHeight="1">
      <c r="A1330" s="307"/>
      <c r="B1330" s="308"/>
      <c r="C1330" s="309"/>
      <c r="D1330" s="310"/>
      <c r="E1330" s="302"/>
      <c r="F1330" s="302"/>
    </row>
    <row r="1331" spans="1:6" s="284" customFormat="1" ht="12.75" customHeight="1">
      <c r="A1331" s="307"/>
      <c r="B1331" s="308"/>
      <c r="C1331" s="309"/>
      <c r="D1331" s="310"/>
      <c r="E1331" s="302"/>
      <c r="F1331" s="302"/>
    </row>
    <row r="1332" spans="1:6" s="284" customFormat="1" ht="12.75" customHeight="1">
      <c r="A1332" s="307"/>
      <c r="B1332" s="308"/>
      <c r="C1332" s="309"/>
      <c r="D1332" s="310"/>
      <c r="E1332" s="302"/>
      <c r="F1332" s="302"/>
    </row>
    <row r="1333" spans="1:6" s="284" customFormat="1" ht="12.75" customHeight="1">
      <c r="A1333" s="307"/>
      <c r="B1333" s="308"/>
      <c r="C1333" s="309"/>
      <c r="D1333" s="310"/>
      <c r="E1333" s="302"/>
      <c r="F1333" s="302"/>
    </row>
    <row r="1334" spans="1:6" s="284" customFormat="1" ht="12.75" customHeight="1">
      <c r="A1334" s="307"/>
      <c r="B1334" s="308"/>
      <c r="C1334" s="309"/>
      <c r="D1334" s="310"/>
      <c r="E1334" s="302"/>
      <c r="F1334" s="302"/>
    </row>
    <row r="1335" spans="1:6" s="284" customFormat="1" ht="12.75" customHeight="1">
      <c r="A1335" s="307"/>
      <c r="B1335" s="308"/>
      <c r="C1335" s="309"/>
      <c r="D1335" s="310"/>
      <c r="E1335" s="302"/>
      <c r="F1335" s="302"/>
    </row>
    <row r="1336" spans="1:6" s="284" customFormat="1" ht="12.75" customHeight="1">
      <c r="A1336" s="307"/>
      <c r="B1336" s="308"/>
      <c r="C1336" s="309"/>
      <c r="D1336" s="310"/>
      <c r="E1336" s="302"/>
      <c r="F1336" s="302"/>
    </row>
    <row r="1337" spans="1:6" s="284" customFormat="1" ht="12.75" customHeight="1">
      <c r="A1337" s="307"/>
      <c r="B1337" s="308"/>
      <c r="C1337" s="309"/>
      <c r="D1337" s="310"/>
      <c r="E1337" s="302"/>
      <c r="F1337" s="302"/>
    </row>
    <row r="1338" spans="1:6" s="284" customFormat="1" ht="12.75" customHeight="1">
      <c r="A1338" s="307"/>
      <c r="B1338" s="308"/>
      <c r="C1338" s="309"/>
      <c r="D1338" s="310"/>
      <c r="E1338" s="302"/>
      <c r="F1338" s="302"/>
    </row>
    <row r="1339" spans="1:6" s="284" customFormat="1" ht="12.75" customHeight="1">
      <c r="A1339" s="307"/>
      <c r="B1339" s="308"/>
      <c r="C1339" s="309"/>
      <c r="D1339" s="310"/>
      <c r="E1339" s="302"/>
      <c r="F1339" s="302"/>
    </row>
    <row r="1340" spans="1:6" s="284" customFormat="1" ht="12.75" customHeight="1">
      <c r="A1340" s="307"/>
      <c r="B1340" s="308"/>
      <c r="C1340" s="309"/>
      <c r="D1340" s="310"/>
      <c r="E1340" s="302"/>
      <c r="F1340" s="302"/>
    </row>
    <row r="1341" spans="1:6" s="284" customFormat="1" ht="12.75" customHeight="1">
      <c r="A1341" s="307"/>
      <c r="B1341" s="308"/>
      <c r="C1341" s="309"/>
      <c r="D1341" s="310"/>
      <c r="E1341" s="302"/>
      <c r="F1341" s="302"/>
    </row>
    <row r="1342" spans="1:6" s="284" customFormat="1" ht="12.75" customHeight="1">
      <c r="A1342" s="307"/>
      <c r="B1342" s="308"/>
      <c r="C1342" s="309"/>
      <c r="D1342" s="310"/>
      <c r="E1342" s="302"/>
      <c r="F1342" s="302"/>
    </row>
    <row r="1343" spans="1:6" s="284" customFormat="1" ht="12.75" customHeight="1">
      <c r="A1343" s="307"/>
      <c r="B1343" s="308"/>
      <c r="C1343" s="309"/>
      <c r="D1343" s="310"/>
      <c r="E1343" s="302"/>
      <c r="F1343" s="302"/>
    </row>
    <row r="1344" spans="1:6" s="284" customFormat="1" ht="12.75" customHeight="1">
      <c r="A1344" s="307"/>
      <c r="B1344" s="308"/>
      <c r="C1344" s="309"/>
      <c r="D1344" s="310"/>
      <c r="E1344" s="302"/>
      <c r="F1344" s="302"/>
    </row>
    <row r="1345" spans="1:6" s="284" customFormat="1" ht="12.75" customHeight="1">
      <c r="A1345" s="307"/>
      <c r="B1345" s="308"/>
      <c r="C1345" s="309"/>
      <c r="D1345" s="310"/>
      <c r="E1345" s="302"/>
      <c r="F1345" s="302"/>
    </row>
    <row r="1346" spans="1:6" s="284" customFormat="1" ht="12.75" customHeight="1">
      <c r="A1346" s="307"/>
      <c r="B1346" s="308"/>
      <c r="C1346" s="309"/>
      <c r="D1346" s="310"/>
      <c r="E1346" s="302"/>
      <c r="F1346" s="302"/>
    </row>
    <row r="1347" spans="1:6" s="284" customFormat="1" ht="12.75" customHeight="1">
      <c r="A1347" s="307"/>
      <c r="B1347" s="308"/>
      <c r="C1347" s="309"/>
      <c r="D1347" s="310"/>
      <c r="E1347" s="302"/>
      <c r="F1347" s="302"/>
    </row>
    <row r="1348" spans="1:6" s="284" customFormat="1" ht="12.75" customHeight="1">
      <c r="A1348" s="307"/>
      <c r="B1348" s="308"/>
      <c r="C1348" s="309"/>
      <c r="D1348" s="310"/>
      <c r="E1348" s="302"/>
      <c r="F1348" s="302"/>
    </row>
    <row r="1349" spans="1:6" s="284" customFormat="1" ht="12.75" customHeight="1">
      <c r="A1349" s="307"/>
      <c r="B1349" s="308"/>
      <c r="C1349" s="309"/>
      <c r="D1349" s="310"/>
      <c r="E1349" s="302"/>
      <c r="F1349" s="302"/>
    </row>
    <row r="1350" spans="1:6" s="284" customFormat="1" ht="12.75" customHeight="1">
      <c r="A1350" s="307"/>
      <c r="B1350" s="308"/>
      <c r="C1350" s="309"/>
      <c r="D1350" s="310"/>
      <c r="E1350" s="302"/>
      <c r="F1350" s="302"/>
    </row>
    <row r="1351" spans="1:6" s="284" customFormat="1" ht="12.75" customHeight="1">
      <c r="A1351" s="307"/>
      <c r="B1351" s="308"/>
      <c r="C1351" s="309"/>
      <c r="D1351" s="310"/>
      <c r="E1351" s="302"/>
      <c r="F1351" s="302"/>
    </row>
    <row r="1352" spans="1:6" s="284" customFormat="1" ht="12.75" customHeight="1">
      <c r="A1352" s="307"/>
      <c r="B1352" s="308"/>
      <c r="C1352" s="309"/>
      <c r="D1352" s="310"/>
      <c r="E1352" s="302"/>
      <c r="F1352" s="302"/>
    </row>
    <row r="1353" spans="1:6" s="284" customFormat="1" ht="12.75" customHeight="1">
      <c r="A1353" s="307"/>
      <c r="B1353" s="308"/>
      <c r="C1353" s="309"/>
      <c r="D1353" s="310"/>
      <c r="E1353" s="302"/>
      <c r="F1353" s="302"/>
    </row>
    <row r="1354" spans="1:6" s="284" customFormat="1" ht="12.75" customHeight="1">
      <c r="A1354" s="307"/>
      <c r="B1354" s="308"/>
      <c r="C1354" s="309"/>
      <c r="D1354" s="310"/>
      <c r="E1354" s="302"/>
      <c r="F1354" s="302"/>
    </row>
    <row r="1355" spans="1:6" s="284" customFormat="1" ht="12.75" customHeight="1">
      <c r="A1355" s="307"/>
      <c r="B1355" s="308"/>
      <c r="C1355" s="309"/>
      <c r="D1355" s="310"/>
      <c r="E1355" s="302"/>
      <c r="F1355" s="302"/>
    </row>
    <row r="1356" spans="1:6" s="284" customFormat="1" ht="12.75" customHeight="1">
      <c r="A1356" s="307"/>
      <c r="B1356" s="308"/>
      <c r="C1356" s="309"/>
      <c r="D1356" s="310"/>
      <c r="E1356" s="302"/>
      <c r="F1356" s="302"/>
    </row>
    <row r="1357" spans="1:6" s="284" customFormat="1" ht="12.75" customHeight="1">
      <c r="A1357" s="307"/>
      <c r="B1357" s="308"/>
      <c r="C1357" s="309"/>
      <c r="D1357" s="310"/>
      <c r="E1357" s="302"/>
      <c r="F1357" s="302"/>
    </row>
    <row r="1358" spans="1:6" s="284" customFormat="1" ht="12.75" customHeight="1">
      <c r="A1358" s="307"/>
      <c r="B1358" s="308"/>
      <c r="C1358" s="309"/>
      <c r="D1358" s="310"/>
      <c r="E1358" s="302"/>
      <c r="F1358" s="302"/>
    </row>
    <row r="1359" spans="1:6" s="284" customFormat="1" ht="12.75" customHeight="1">
      <c r="A1359" s="307"/>
      <c r="B1359" s="308"/>
      <c r="C1359" s="309"/>
      <c r="D1359" s="310"/>
      <c r="E1359" s="302"/>
      <c r="F1359" s="302"/>
    </row>
    <row r="1360" spans="1:6" s="284" customFormat="1" ht="12.75" customHeight="1">
      <c r="A1360" s="307"/>
      <c r="B1360" s="308"/>
      <c r="C1360" s="309"/>
      <c r="D1360" s="310"/>
      <c r="E1360" s="302"/>
      <c r="F1360" s="302"/>
    </row>
    <row r="1361" spans="1:6" s="284" customFormat="1" ht="12.75" customHeight="1">
      <c r="A1361" s="307"/>
      <c r="B1361" s="308"/>
      <c r="C1361" s="309"/>
      <c r="D1361" s="310"/>
      <c r="E1361" s="302"/>
      <c r="F1361" s="302"/>
    </row>
    <row r="1362" spans="1:6" s="284" customFormat="1" ht="12.75" customHeight="1">
      <c r="A1362" s="307"/>
      <c r="B1362" s="308"/>
      <c r="C1362" s="309"/>
      <c r="D1362" s="310"/>
      <c r="E1362" s="302"/>
      <c r="F1362" s="302"/>
    </row>
    <row r="1363" spans="1:6" s="284" customFormat="1" ht="12.75" customHeight="1">
      <c r="A1363" s="307"/>
      <c r="B1363" s="308"/>
      <c r="C1363" s="309"/>
      <c r="D1363" s="310"/>
      <c r="E1363" s="302"/>
      <c r="F1363" s="302"/>
    </row>
    <row r="1364" spans="1:6" s="284" customFormat="1" ht="12.75" customHeight="1">
      <c r="A1364" s="307"/>
      <c r="B1364" s="308"/>
      <c r="C1364" s="309"/>
      <c r="D1364" s="310"/>
      <c r="E1364" s="302"/>
      <c r="F1364" s="302"/>
    </row>
    <row r="1365" spans="1:6" s="284" customFormat="1" ht="12.75" customHeight="1">
      <c r="A1365" s="307"/>
      <c r="B1365" s="308"/>
      <c r="C1365" s="309"/>
      <c r="D1365" s="310"/>
      <c r="E1365" s="302"/>
      <c r="F1365" s="302"/>
    </row>
    <row r="1366" spans="1:6" s="284" customFormat="1" ht="12.75" customHeight="1">
      <c r="A1366" s="307"/>
      <c r="B1366" s="308"/>
      <c r="C1366" s="309"/>
      <c r="D1366" s="310"/>
      <c r="E1366" s="302"/>
      <c r="F1366" s="302"/>
    </row>
    <row r="1367" spans="1:6" s="284" customFormat="1" ht="12.75" customHeight="1">
      <c r="A1367" s="307"/>
      <c r="B1367" s="308"/>
      <c r="C1367" s="309"/>
      <c r="D1367" s="310"/>
      <c r="E1367" s="302"/>
      <c r="F1367" s="302"/>
    </row>
    <row r="1368" spans="1:6" s="284" customFormat="1" ht="12.75" customHeight="1">
      <c r="A1368" s="307"/>
      <c r="B1368" s="308"/>
      <c r="C1368" s="309"/>
      <c r="D1368" s="310"/>
      <c r="E1368" s="302"/>
      <c r="F1368" s="302"/>
    </row>
    <row r="1369" spans="1:6" s="284" customFormat="1" ht="12.75" customHeight="1">
      <c r="A1369" s="307"/>
      <c r="B1369" s="308"/>
      <c r="C1369" s="309"/>
      <c r="D1369" s="310"/>
      <c r="E1369" s="302"/>
      <c r="F1369" s="302"/>
    </row>
    <row r="1370" spans="1:6" s="284" customFormat="1" ht="12.75" customHeight="1">
      <c r="A1370" s="307"/>
      <c r="B1370" s="308"/>
      <c r="C1370" s="309"/>
      <c r="D1370" s="310"/>
      <c r="E1370" s="302"/>
      <c r="F1370" s="302"/>
    </row>
    <row r="1371" spans="1:6" s="284" customFormat="1" ht="12.75" customHeight="1">
      <c r="A1371" s="307"/>
      <c r="B1371" s="308"/>
      <c r="C1371" s="309"/>
      <c r="D1371" s="310"/>
      <c r="E1371" s="302"/>
      <c r="F1371" s="302"/>
    </row>
    <row r="1372" spans="1:6" s="284" customFormat="1" ht="12.75" customHeight="1">
      <c r="A1372" s="307"/>
      <c r="B1372" s="308"/>
      <c r="C1372" s="309"/>
      <c r="D1372" s="310"/>
      <c r="E1372" s="302"/>
      <c r="F1372" s="302"/>
    </row>
    <row r="1373" spans="1:6" s="284" customFormat="1" ht="12.75" customHeight="1">
      <c r="A1373" s="307"/>
      <c r="B1373" s="308"/>
      <c r="C1373" s="309"/>
      <c r="D1373" s="310"/>
      <c r="E1373" s="302"/>
      <c r="F1373" s="302"/>
    </row>
    <row r="1374" spans="1:6" s="284" customFormat="1" ht="12.75" customHeight="1">
      <c r="A1374" s="307"/>
      <c r="B1374" s="308"/>
      <c r="C1374" s="309"/>
      <c r="D1374" s="310"/>
      <c r="E1374" s="302"/>
      <c r="F1374" s="302"/>
    </row>
    <row r="1375" spans="1:6" s="284" customFormat="1" ht="12.75" customHeight="1">
      <c r="A1375" s="307"/>
      <c r="B1375" s="308"/>
      <c r="C1375" s="309"/>
      <c r="D1375" s="310"/>
      <c r="E1375" s="302"/>
      <c r="F1375" s="302"/>
    </row>
    <row r="1376" spans="1:6" s="284" customFormat="1" ht="12.75" customHeight="1">
      <c r="A1376" s="307"/>
      <c r="B1376" s="308"/>
      <c r="C1376" s="309"/>
      <c r="D1376" s="310"/>
      <c r="E1376" s="302"/>
      <c r="F1376" s="302"/>
    </row>
    <row r="1377" spans="1:6" s="284" customFormat="1" ht="12.75" customHeight="1">
      <c r="A1377" s="307"/>
      <c r="B1377" s="308"/>
      <c r="C1377" s="309"/>
      <c r="D1377" s="310"/>
      <c r="E1377" s="302"/>
      <c r="F1377" s="302"/>
    </row>
    <row r="1378" spans="1:6" s="284" customFormat="1" ht="12.75" customHeight="1">
      <c r="A1378" s="307"/>
      <c r="B1378" s="308"/>
      <c r="C1378" s="309"/>
      <c r="D1378" s="310"/>
      <c r="E1378" s="302"/>
      <c r="F1378" s="302"/>
    </row>
    <row r="1379" spans="1:6" s="284" customFormat="1" ht="12.75" customHeight="1">
      <c r="A1379" s="307"/>
      <c r="B1379" s="308"/>
      <c r="C1379" s="309"/>
      <c r="D1379" s="310"/>
      <c r="E1379" s="302"/>
      <c r="F1379" s="302"/>
    </row>
    <row r="1380" spans="1:6" s="284" customFormat="1" ht="12.75" customHeight="1">
      <c r="A1380" s="307"/>
      <c r="B1380" s="308"/>
      <c r="C1380" s="309"/>
      <c r="D1380" s="310"/>
      <c r="E1380" s="302"/>
      <c r="F1380" s="302"/>
    </row>
    <row r="1381" spans="1:6" s="284" customFormat="1" ht="12.75" customHeight="1">
      <c r="A1381" s="307"/>
      <c r="B1381" s="308"/>
      <c r="C1381" s="309"/>
      <c r="D1381" s="310"/>
      <c r="E1381" s="302"/>
      <c r="F1381" s="302"/>
    </row>
    <row r="1382" spans="1:6" s="284" customFormat="1" ht="12.75" customHeight="1">
      <c r="A1382" s="307"/>
      <c r="B1382" s="308"/>
      <c r="C1382" s="309"/>
      <c r="D1382" s="310"/>
      <c r="E1382" s="302"/>
      <c r="F1382" s="302"/>
    </row>
    <row r="1383" spans="1:6" s="284" customFormat="1" ht="12.75" customHeight="1">
      <c r="A1383" s="307"/>
      <c r="B1383" s="308"/>
      <c r="C1383" s="309"/>
      <c r="D1383" s="310"/>
      <c r="E1383" s="302"/>
      <c r="F1383" s="302"/>
    </row>
    <row r="1384" spans="1:6" s="284" customFormat="1" ht="12.75" customHeight="1">
      <c r="A1384" s="307"/>
      <c r="B1384" s="308"/>
      <c r="C1384" s="309"/>
      <c r="D1384" s="310"/>
      <c r="E1384" s="302"/>
      <c r="F1384" s="302"/>
    </row>
    <row r="1385" spans="1:6" s="284" customFormat="1" ht="12.75" customHeight="1">
      <c r="A1385" s="307"/>
      <c r="B1385" s="308"/>
      <c r="C1385" s="309"/>
      <c r="D1385" s="310"/>
      <c r="E1385" s="302"/>
      <c r="F1385" s="302"/>
    </row>
    <row r="1386" spans="1:6" s="284" customFormat="1" ht="12.75" customHeight="1">
      <c r="A1386" s="307"/>
      <c r="B1386" s="308"/>
      <c r="C1386" s="309"/>
      <c r="D1386" s="310"/>
      <c r="E1386" s="302"/>
      <c r="F1386" s="302"/>
    </row>
    <row r="1387" spans="1:6" s="284" customFormat="1" ht="12.75" customHeight="1">
      <c r="A1387" s="307"/>
      <c r="B1387" s="308"/>
      <c r="C1387" s="309"/>
      <c r="D1387" s="310"/>
      <c r="E1387" s="302"/>
      <c r="F1387" s="302"/>
    </row>
    <row r="1388" spans="1:6" s="284" customFormat="1" ht="12.75" customHeight="1">
      <c r="A1388" s="307"/>
      <c r="B1388" s="308"/>
      <c r="C1388" s="309"/>
      <c r="D1388" s="310"/>
      <c r="E1388" s="302"/>
      <c r="F1388" s="302"/>
    </row>
    <row r="1389" spans="1:6" s="284" customFormat="1" ht="12.75" customHeight="1">
      <c r="A1389" s="307"/>
      <c r="B1389" s="308"/>
      <c r="C1389" s="309"/>
      <c r="D1389" s="310"/>
      <c r="E1389" s="302"/>
      <c r="F1389" s="302"/>
    </row>
    <row r="1390" spans="1:6" s="284" customFormat="1" ht="12.75" customHeight="1">
      <c r="A1390" s="307"/>
      <c r="B1390" s="308"/>
      <c r="C1390" s="309"/>
      <c r="D1390" s="310"/>
      <c r="E1390" s="302"/>
      <c r="F1390" s="302"/>
    </row>
    <row r="1391" spans="1:6" s="284" customFormat="1" ht="12.75" customHeight="1">
      <c r="A1391" s="307"/>
      <c r="B1391" s="308"/>
      <c r="C1391" s="309"/>
      <c r="D1391" s="310"/>
      <c r="E1391" s="302"/>
      <c r="F1391" s="302"/>
    </row>
    <row r="1392" spans="1:6" s="284" customFormat="1" ht="12.75" customHeight="1">
      <c r="A1392" s="307"/>
      <c r="B1392" s="308"/>
      <c r="C1392" s="309"/>
      <c r="D1392" s="310"/>
      <c r="E1392" s="302"/>
      <c r="F1392" s="302"/>
    </row>
    <row r="1393" spans="1:6" s="284" customFormat="1" ht="12.75" customHeight="1">
      <c r="A1393" s="307"/>
      <c r="B1393" s="308"/>
      <c r="C1393" s="309"/>
      <c r="D1393" s="310"/>
      <c r="E1393" s="302"/>
      <c r="F1393" s="302"/>
    </row>
    <row r="1394" spans="1:6" s="284" customFormat="1" ht="12.75" customHeight="1">
      <c r="A1394" s="307"/>
      <c r="B1394" s="308"/>
      <c r="C1394" s="309"/>
      <c r="D1394" s="310"/>
      <c r="E1394" s="302"/>
      <c r="F1394" s="302"/>
    </row>
    <row r="1395" spans="1:6" s="284" customFormat="1" ht="12.75" customHeight="1">
      <c r="A1395" s="307"/>
      <c r="B1395" s="308"/>
      <c r="C1395" s="309"/>
      <c r="D1395" s="310"/>
      <c r="E1395" s="302"/>
      <c r="F1395" s="302"/>
    </row>
    <row r="1396" spans="1:6" s="284" customFormat="1" ht="12.75" customHeight="1">
      <c r="A1396" s="307"/>
      <c r="B1396" s="308"/>
      <c r="C1396" s="309"/>
      <c r="D1396" s="310"/>
      <c r="E1396" s="302"/>
      <c r="F1396" s="302"/>
    </row>
    <row r="1397" spans="1:6" s="284" customFormat="1" ht="12.75" customHeight="1">
      <c r="A1397" s="307"/>
      <c r="B1397" s="308"/>
      <c r="C1397" s="309"/>
      <c r="D1397" s="310"/>
      <c r="E1397" s="302"/>
      <c r="F1397" s="302"/>
    </row>
    <row r="1398" spans="1:6" s="284" customFormat="1" ht="12.75" customHeight="1">
      <c r="A1398" s="307"/>
      <c r="B1398" s="308"/>
      <c r="C1398" s="309"/>
      <c r="D1398" s="310"/>
      <c r="E1398" s="302"/>
      <c r="F1398" s="302"/>
    </row>
    <row r="1399" spans="1:6" s="284" customFormat="1" ht="12.75" customHeight="1">
      <c r="A1399" s="307"/>
      <c r="B1399" s="308"/>
      <c r="C1399" s="309"/>
      <c r="D1399" s="310"/>
      <c r="E1399" s="302"/>
      <c r="F1399" s="302"/>
    </row>
    <row r="1400" spans="1:6" s="284" customFormat="1" ht="12.75" customHeight="1">
      <c r="A1400" s="307"/>
      <c r="B1400" s="308"/>
      <c r="C1400" s="309"/>
      <c r="D1400" s="310"/>
      <c r="E1400" s="302"/>
      <c r="F1400" s="302"/>
    </row>
    <row r="1401" spans="1:6" s="284" customFormat="1" ht="12.75" customHeight="1">
      <c r="A1401" s="307"/>
      <c r="B1401" s="308"/>
      <c r="C1401" s="309"/>
      <c r="D1401" s="310"/>
      <c r="E1401" s="302"/>
      <c r="F1401" s="302"/>
    </row>
    <row r="1402" spans="1:6" s="284" customFormat="1" ht="12.75" customHeight="1">
      <c r="A1402" s="307"/>
      <c r="B1402" s="308"/>
      <c r="C1402" s="309"/>
      <c r="D1402" s="310"/>
      <c r="E1402" s="302"/>
      <c r="F1402" s="302"/>
    </row>
    <row r="1403" spans="1:6" s="284" customFormat="1" ht="12.75" customHeight="1">
      <c r="A1403" s="307"/>
      <c r="B1403" s="308"/>
      <c r="C1403" s="309"/>
      <c r="D1403" s="310"/>
      <c r="E1403" s="302"/>
      <c r="F1403" s="302"/>
    </row>
    <row r="1404" spans="1:6" s="284" customFormat="1" ht="12.75" customHeight="1">
      <c r="A1404" s="307"/>
      <c r="B1404" s="308"/>
      <c r="C1404" s="309"/>
      <c r="D1404" s="310"/>
      <c r="E1404" s="302"/>
      <c r="F1404" s="302"/>
    </row>
    <row r="1405" spans="1:6" s="284" customFormat="1" ht="12.75" customHeight="1">
      <c r="A1405" s="307"/>
      <c r="B1405" s="308"/>
      <c r="C1405" s="309"/>
      <c r="D1405" s="310"/>
      <c r="E1405" s="302"/>
      <c r="F1405" s="302"/>
    </row>
    <row r="1406" spans="1:6" s="284" customFormat="1" ht="12.75" customHeight="1">
      <c r="A1406" s="307"/>
      <c r="B1406" s="308"/>
      <c r="C1406" s="309"/>
      <c r="D1406" s="310"/>
      <c r="E1406" s="302"/>
      <c r="F1406" s="302"/>
    </row>
    <row r="1407" spans="1:6" s="284" customFormat="1" ht="12.75" customHeight="1">
      <c r="A1407" s="307"/>
      <c r="B1407" s="308"/>
      <c r="C1407" s="309"/>
      <c r="D1407" s="310"/>
      <c r="E1407" s="302"/>
      <c r="F1407" s="302"/>
    </row>
    <row r="1408" spans="1:6" s="284" customFormat="1" ht="12.75" customHeight="1">
      <c r="A1408" s="307"/>
      <c r="B1408" s="308"/>
      <c r="C1408" s="309"/>
      <c r="D1408" s="310"/>
      <c r="E1408" s="302"/>
      <c r="F1408" s="302"/>
    </row>
    <row r="1409" spans="1:6" s="284" customFormat="1" ht="12.75" customHeight="1">
      <c r="A1409" s="307"/>
      <c r="B1409" s="308"/>
      <c r="C1409" s="309"/>
      <c r="D1409" s="310"/>
      <c r="E1409" s="302"/>
      <c r="F1409" s="302"/>
    </row>
    <row r="1410" spans="1:6" s="284" customFormat="1" ht="12.75" customHeight="1">
      <c r="A1410" s="307"/>
      <c r="B1410" s="308"/>
      <c r="C1410" s="309"/>
      <c r="D1410" s="310"/>
      <c r="E1410" s="302"/>
      <c r="F1410" s="302"/>
    </row>
    <row r="1411" spans="1:6" s="284" customFormat="1" ht="12.75" customHeight="1">
      <c r="A1411" s="307"/>
      <c r="B1411" s="308"/>
      <c r="C1411" s="309"/>
      <c r="D1411" s="310"/>
      <c r="E1411" s="302"/>
      <c r="F1411" s="302"/>
    </row>
    <row r="1412" spans="1:6" s="284" customFormat="1" ht="12.75" customHeight="1">
      <c r="A1412" s="307"/>
      <c r="B1412" s="308"/>
      <c r="C1412" s="309"/>
      <c r="D1412" s="310"/>
      <c r="E1412" s="302"/>
      <c r="F1412" s="302"/>
    </row>
    <row r="1413" spans="1:6" s="284" customFormat="1" ht="12.75" customHeight="1">
      <c r="A1413" s="307"/>
      <c r="B1413" s="308"/>
      <c r="C1413" s="309"/>
      <c r="D1413" s="310"/>
      <c r="E1413" s="302"/>
      <c r="F1413" s="302"/>
    </row>
    <row r="1414" spans="1:6" s="284" customFormat="1" ht="12.75" customHeight="1">
      <c r="A1414" s="307"/>
      <c r="B1414" s="308"/>
      <c r="C1414" s="309"/>
      <c r="D1414" s="310"/>
      <c r="E1414" s="302"/>
      <c r="F1414" s="302"/>
    </row>
    <row r="1415" spans="1:6" s="284" customFormat="1" ht="12.75" customHeight="1">
      <c r="A1415" s="307"/>
      <c r="B1415" s="308"/>
      <c r="C1415" s="309"/>
      <c r="D1415" s="310"/>
      <c r="E1415" s="302"/>
      <c r="F1415" s="302"/>
    </row>
    <row r="1416" spans="1:6" s="284" customFormat="1" ht="12.75" customHeight="1">
      <c r="A1416" s="307"/>
      <c r="B1416" s="308"/>
      <c r="C1416" s="309"/>
      <c r="D1416" s="310"/>
      <c r="E1416" s="302"/>
      <c r="F1416" s="302"/>
    </row>
    <row r="1417" spans="1:6" s="284" customFormat="1" ht="12.75" customHeight="1">
      <c r="A1417" s="307"/>
      <c r="B1417" s="308"/>
      <c r="C1417" s="309"/>
      <c r="D1417" s="310"/>
      <c r="E1417" s="302"/>
      <c r="F1417" s="302"/>
    </row>
    <row r="1418" spans="1:6" s="284" customFormat="1" ht="12.75" customHeight="1">
      <c r="A1418" s="307"/>
      <c r="B1418" s="308"/>
      <c r="C1418" s="309"/>
      <c r="D1418" s="310"/>
      <c r="E1418" s="302"/>
      <c r="F1418" s="302"/>
    </row>
    <row r="1419" spans="1:6" s="284" customFormat="1" ht="12.75" customHeight="1">
      <c r="A1419" s="307"/>
      <c r="B1419" s="308"/>
      <c r="C1419" s="309"/>
      <c r="D1419" s="310"/>
      <c r="E1419" s="302"/>
      <c r="F1419" s="302"/>
    </row>
    <row r="1420" spans="1:6" s="284" customFormat="1" ht="12.75" customHeight="1">
      <c r="A1420" s="307"/>
      <c r="B1420" s="308"/>
      <c r="C1420" s="309"/>
      <c r="D1420" s="310"/>
      <c r="E1420" s="302"/>
      <c r="F1420" s="302"/>
    </row>
    <row r="1421" spans="1:6" s="284" customFormat="1" ht="12.75" customHeight="1">
      <c r="A1421" s="307"/>
      <c r="B1421" s="308"/>
      <c r="C1421" s="309"/>
      <c r="D1421" s="310"/>
      <c r="E1421" s="302"/>
      <c r="F1421" s="302"/>
    </row>
    <row r="1422" spans="1:6" s="284" customFormat="1" ht="12.75" customHeight="1">
      <c r="A1422" s="307"/>
      <c r="B1422" s="308"/>
      <c r="C1422" s="309"/>
      <c r="D1422" s="310"/>
      <c r="E1422" s="302"/>
      <c r="F1422" s="302"/>
    </row>
    <row r="1423" spans="1:6" s="284" customFormat="1" ht="12.75" customHeight="1">
      <c r="A1423" s="307"/>
      <c r="B1423" s="308"/>
      <c r="C1423" s="309"/>
      <c r="D1423" s="310"/>
      <c r="E1423" s="302"/>
      <c r="F1423" s="302"/>
    </row>
    <row r="1424" spans="1:6" s="284" customFormat="1" ht="12.75" customHeight="1">
      <c r="A1424" s="307"/>
      <c r="B1424" s="308"/>
      <c r="C1424" s="309"/>
      <c r="D1424" s="310"/>
      <c r="E1424" s="302"/>
      <c r="F1424" s="302"/>
    </row>
    <row r="1425" spans="1:6" s="284" customFormat="1" ht="12.75" customHeight="1">
      <c r="A1425" s="307"/>
      <c r="B1425" s="308"/>
      <c r="C1425" s="309"/>
      <c r="D1425" s="310"/>
      <c r="E1425" s="302"/>
      <c r="F1425" s="302"/>
    </row>
    <row r="1426" spans="1:6" s="284" customFormat="1" ht="12.75" customHeight="1">
      <c r="A1426" s="307"/>
      <c r="B1426" s="308"/>
      <c r="C1426" s="309"/>
      <c r="D1426" s="310"/>
      <c r="E1426" s="302"/>
      <c r="F1426" s="302"/>
    </row>
    <row r="1427" spans="1:6" s="284" customFormat="1" ht="12.75" customHeight="1">
      <c r="A1427" s="307"/>
      <c r="B1427" s="308"/>
      <c r="C1427" s="309"/>
      <c r="D1427" s="310"/>
      <c r="E1427" s="302"/>
      <c r="F1427" s="302"/>
    </row>
    <row r="1428" spans="1:6" s="284" customFormat="1" ht="12.75" customHeight="1">
      <c r="A1428" s="307"/>
      <c r="B1428" s="308"/>
      <c r="C1428" s="309"/>
      <c r="D1428" s="310"/>
      <c r="E1428" s="302"/>
      <c r="F1428" s="302"/>
    </row>
    <row r="1429" spans="1:6" s="284" customFormat="1" ht="12.75" customHeight="1">
      <c r="A1429" s="307"/>
      <c r="B1429" s="308"/>
      <c r="C1429" s="309"/>
      <c r="D1429" s="310"/>
      <c r="E1429" s="302"/>
      <c r="F1429" s="302"/>
    </row>
    <row r="1430" spans="1:6" s="284" customFormat="1" ht="12.75" customHeight="1">
      <c r="A1430" s="307"/>
      <c r="B1430" s="308"/>
      <c r="C1430" s="309"/>
      <c r="D1430" s="310"/>
      <c r="E1430" s="302"/>
      <c r="F1430" s="302"/>
    </row>
    <row r="1431" spans="1:6" s="284" customFormat="1" ht="12.75" customHeight="1">
      <c r="A1431" s="307"/>
      <c r="B1431" s="308"/>
      <c r="C1431" s="309"/>
      <c r="D1431" s="310"/>
      <c r="E1431" s="302"/>
      <c r="F1431" s="302"/>
    </row>
    <row r="1432" spans="1:6" s="284" customFormat="1" ht="12.75" customHeight="1">
      <c r="A1432" s="307"/>
      <c r="B1432" s="308"/>
      <c r="C1432" s="309"/>
      <c r="D1432" s="310"/>
      <c r="E1432" s="302"/>
      <c r="F1432" s="302"/>
    </row>
    <row r="1433" spans="1:6" s="284" customFormat="1" ht="12.75" customHeight="1">
      <c r="A1433" s="307"/>
      <c r="B1433" s="308"/>
      <c r="C1433" s="309"/>
      <c r="D1433" s="310"/>
      <c r="E1433" s="302"/>
      <c r="F1433" s="302"/>
    </row>
    <row r="1434" spans="1:6" s="284" customFormat="1" ht="12.75" customHeight="1">
      <c r="A1434" s="307"/>
      <c r="B1434" s="308"/>
      <c r="C1434" s="309"/>
      <c r="D1434" s="310"/>
      <c r="E1434" s="302"/>
      <c r="F1434" s="302"/>
    </row>
    <row r="1435" spans="1:6" s="284" customFormat="1" ht="12.75" customHeight="1">
      <c r="A1435" s="307"/>
      <c r="B1435" s="308"/>
      <c r="C1435" s="309"/>
      <c r="D1435" s="310"/>
      <c r="E1435" s="302"/>
      <c r="F1435" s="302"/>
    </row>
    <row r="1436" spans="1:6" s="284" customFormat="1" ht="12.75" customHeight="1">
      <c r="A1436" s="307"/>
      <c r="B1436" s="308"/>
      <c r="C1436" s="309"/>
      <c r="D1436" s="310"/>
      <c r="E1436" s="302"/>
      <c r="F1436" s="302"/>
    </row>
    <row r="1437" spans="1:6" s="284" customFormat="1" ht="12.75" customHeight="1">
      <c r="A1437" s="307"/>
      <c r="B1437" s="308"/>
      <c r="C1437" s="309"/>
      <c r="D1437" s="310"/>
      <c r="E1437" s="302"/>
      <c r="F1437" s="302"/>
    </row>
    <row r="1438" spans="1:6" s="284" customFormat="1" ht="12.75" customHeight="1">
      <c r="A1438" s="307"/>
      <c r="B1438" s="308"/>
      <c r="C1438" s="309"/>
      <c r="D1438" s="310"/>
      <c r="E1438" s="302"/>
      <c r="F1438" s="302"/>
    </row>
    <row r="1439" spans="1:6" s="284" customFormat="1" ht="12.75" customHeight="1">
      <c r="A1439" s="307"/>
      <c r="B1439" s="308"/>
      <c r="C1439" s="309"/>
      <c r="D1439" s="310"/>
      <c r="E1439" s="302"/>
      <c r="F1439" s="302"/>
    </row>
    <row r="1440" spans="1:6" s="284" customFormat="1" ht="12.75" customHeight="1">
      <c r="A1440" s="307"/>
      <c r="B1440" s="308"/>
      <c r="C1440" s="309"/>
      <c r="D1440" s="310"/>
      <c r="E1440" s="302"/>
      <c r="F1440" s="302"/>
    </row>
    <row r="1441" spans="1:6" s="284" customFormat="1" ht="12.75" customHeight="1">
      <c r="A1441" s="307"/>
      <c r="B1441" s="308"/>
      <c r="C1441" s="309"/>
      <c r="D1441" s="310"/>
      <c r="E1441" s="302"/>
      <c r="F1441" s="302"/>
    </row>
    <row r="1442" spans="1:6" s="284" customFormat="1" ht="12.75" customHeight="1">
      <c r="A1442" s="307"/>
      <c r="B1442" s="308"/>
      <c r="C1442" s="309"/>
      <c r="D1442" s="310"/>
      <c r="E1442" s="302"/>
      <c r="F1442" s="302"/>
    </row>
    <row r="1443" spans="1:6" s="284" customFormat="1" ht="12.75" customHeight="1">
      <c r="A1443" s="307"/>
      <c r="B1443" s="308"/>
      <c r="C1443" s="309"/>
      <c r="D1443" s="310"/>
      <c r="E1443" s="302"/>
      <c r="F1443" s="302"/>
    </row>
    <row r="1444" spans="1:6" s="284" customFormat="1" ht="12.75" customHeight="1">
      <c r="A1444" s="307"/>
      <c r="B1444" s="308"/>
      <c r="C1444" s="309"/>
      <c r="D1444" s="310"/>
      <c r="E1444" s="302"/>
      <c r="F1444" s="302"/>
    </row>
    <row r="1445" spans="1:6" s="284" customFormat="1" ht="12.75" customHeight="1">
      <c r="A1445" s="307"/>
      <c r="B1445" s="308"/>
      <c r="C1445" s="309"/>
      <c r="D1445" s="310"/>
      <c r="E1445" s="302"/>
      <c r="F1445" s="302"/>
    </row>
    <row r="1446" spans="1:6" s="284" customFormat="1" ht="12.75" customHeight="1">
      <c r="A1446" s="307"/>
      <c r="B1446" s="308"/>
      <c r="C1446" s="309"/>
      <c r="D1446" s="310"/>
      <c r="E1446" s="302"/>
      <c r="F1446" s="302"/>
    </row>
    <row r="1447" spans="1:6" s="284" customFormat="1" ht="12.75" customHeight="1">
      <c r="A1447" s="307"/>
      <c r="B1447" s="308"/>
      <c r="C1447" s="309"/>
      <c r="D1447" s="310"/>
      <c r="E1447" s="302"/>
      <c r="F1447" s="302"/>
    </row>
    <row r="1448" spans="1:6" s="284" customFormat="1" ht="12.75" customHeight="1">
      <c r="A1448" s="307"/>
      <c r="B1448" s="308"/>
      <c r="C1448" s="309"/>
      <c r="D1448" s="310"/>
      <c r="E1448" s="302"/>
      <c r="F1448" s="302"/>
    </row>
    <row r="1449" spans="1:6" s="284" customFormat="1" ht="12.75" customHeight="1">
      <c r="A1449" s="307"/>
      <c r="B1449" s="308"/>
      <c r="C1449" s="309"/>
      <c r="D1449" s="310"/>
      <c r="E1449" s="302"/>
      <c r="F1449" s="302"/>
    </row>
    <row r="1450" spans="1:6" s="284" customFormat="1" ht="12.75" customHeight="1">
      <c r="A1450" s="307"/>
      <c r="B1450" s="308"/>
      <c r="C1450" s="309"/>
      <c r="D1450" s="310"/>
      <c r="E1450" s="302"/>
      <c r="F1450" s="302"/>
    </row>
    <row r="1451" spans="1:6" s="284" customFormat="1" ht="12.75" customHeight="1">
      <c r="A1451" s="307"/>
      <c r="B1451" s="308"/>
      <c r="C1451" s="309"/>
      <c r="D1451" s="310"/>
      <c r="E1451" s="302"/>
      <c r="F1451" s="302"/>
    </row>
    <row r="1452" spans="1:6" s="284" customFormat="1" ht="12.75" customHeight="1">
      <c r="A1452" s="307"/>
      <c r="B1452" s="308"/>
      <c r="C1452" s="309"/>
      <c r="D1452" s="310"/>
      <c r="E1452" s="302"/>
      <c r="F1452" s="302"/>
    </row>
    <row r="1453" spans="1:6" s="284" customFormat="1" ht="12.75" customHeight="1">
      <c r="A1453" s="307"/>
      <c r="B1453" s="308"/>
      <c r="C1453" s="309"/>
      <c r="D1453" s="310"/>
      <c r="E1453" s="302"/>
      <c r="F1453" s="302"/>
    </row>
    <row r="1454" spans="1:6" s="284" customFormat="1" ht="12.75" customHeight="1">
      <c r="A1454" s="307"/>
      <c r="B1454" s="308"/>
      <c r="C1454" s="309"/>
      <c r="D1454" s="310"/>
      <c r="E1454" s="302"/>
      <c r="F1454" s="302"/>
    </row>
    <row r="1455" spans="1:6" s="284" customFormat="1" ht="12.75" customHeight="1">
      <c r="A1455" s="307"/>
      <c r="B1455" s="308"/>
      <c r="C1455" s="309"/>
      <c r="D1455" s="310"/>
      <c r="E1455" s="302"/>
      <c r="F1455" s="302"/>
    </row>
    <row r="1456" spans="1:6" s="284" customFormat="1" ht="12.75" customHeight="1">
      <c r="A1456" s="307"/>
      <c r="B1456" s="308"/>
      <c r="C1456" s="309"/>
      <c r="D1456" s="310"/>
      <c r="E1456" s="302"/>
      <c r="F1456" s="302"/>
    </row>
    <row r="1457" spans="1:6" s="284" customFormat="1" ht="12.75" customHeight="1">
      <c r="A1457" s="307"/>
      <c r="B1457" s="308"/>
      <c r="C1457" s="309"/>
      <c r="D1457" s="310"/>
      <c r="E1457" s="302"/>
      <c r="F1457" s="302"/>
    </row>
    <row r="1458" spans="1:6" s="284" customFormat="1" ht="12.75" customHeight="1">
      <c r="A1458" s="307"/>
      <c r="B1458" s="308"/>
      <c r="C1458" s="309"/>
      <c r="D1458" s="310"/>
      <c r="E1458" s="302"/>
      <c r="F1458" s="302"/>
    </row>
    <row r="1459" spans="1:6" s="284" customFormat="1" ht="12.75" customHeight="1">
      <c r="A1459" s="307"/>
      <c r="B1459" s="308"/>
      <c r="C1459" s="309"/>
      <c r="D1459" s="310"/>
      <c r="E1459" s="302"/>
      <c r="F1459" s="302"/>
    </row>
    <row r="1460" spans="1:6" s="284" customFormat="1" ht="12.75" customHeight="1">
      <c r="A1460" s="307"/>
      <c r="B1460" s="308"/>
      <c r="C1460" s="309"/>
      <c r="D1460" s="310"/>
      <c r="E1460" s="302"/>
      <c r="F1460" s="302"/>
    </row>
    <row r="1461" spans="1:6" s="284" customFormat="1" ht="12.75" customHeight="1">
      <c r="A1461" s="307"/>
      <c r="B1461" s="308"/>
      <c r="C1461" s="309"/>
      <c r="D1461" s="310"/>
      <c r="E1461" s="302"/>
      <c r="F1461" s="302"/>
    </row>
    <row r="1462" spans="1:6" s="284" customFormat="1" ht="12.75" customHeight="1">
      <c r="A1462" s="307"/>
      <c r="B1462" s="308"/>
      <c r="C1462" s="309"/>
      <c r="D1462" s="310"/>
      <c r="E1462" s="302"/>
      <c r="F1462" s="302"/>
    </row>
    <row r="1463" spans="1:6" s="284" customFormat="1" ht="12.75" customHeight="1">
      <c r="A1463" s="307"/>
      <c r="B1463" s="308"/>
      <c r="C1463" s="309"/>
      <c r="D1463" s="310"/>
      <c r="E1463" s="302"/>
      <c r="F1463" s="302"/>
    </row>
    <row r="1464" spans="1:6" s="284" customFormat="1" ht="12.75" customHeight="1">
      <c r="A1464" s="307"/>
      <c r="B1464" s="308"/>
      <c r="C1464" s="309"/>
      <c r="D1464" s="310"/>
      <c r="E1464" s="302"/>
      <c r="F1464" s="302"/>
    </row>
    <row r="1465" spans="1:6" s="284" customFormat="1" ht="12.75" customHeight="1">
      <c r="A1465" s="307"/>
      <c r="B1465" s="308"/>
      <c r="C1465" s="309"/>
      <c r="D1465" s="310"/>
      <c r="E1465" s="302"/>
      <c r="F1465" s="302"/>
    </row>
    <row r="1466" spans="1:6" s="284" customFormat="1" ht="12.75" customHeight="1">
      <c r="A1466" s="307"/>
      <c r="B1466" s="308"/>
      <c r="C1466" s="309"/>
      <c r="D1466" s="310"/>
      <c r="E1466" s="302"/>
      <c r="F1466" s="302"/>
    </row>
    <row r="1467" spans="1:6" s="284" customFormat="1" ht="12.75" customHeight="1">
      <c r="A1467" s="307"/>
      <c r="B1467" s="308"/>
      <c r="C1467" s="309"/>
      <c r="D1467" s="310"/>
      <c r="E1467" s="302"/>
      <c r="F1467" s="302"/>
    </row>
    <row r="1468" spans="1:6" s="284" customFormat="1" ht="12.75" customHeight="1">
      <c r="A1468" s="307"/>
      <c r="B1468" s="308"/>
      <c r="C1468" s="309"/>
      <c r="D1468" s="310"/>
      <c r="E1468" s="302"/>
      <c r="F1468" s="302"/>
    </row>
    <row r="1469" spans="1:6" s="284" customFormat="1" ht="12.75" customHeight="1">
      <c r="A1469" s="307"/>
      <c r="B1469" s="308"/>
      <c r="C1469" s="309"/>
      <c r="D1469" s="310"/>
      <c r="E1469" s="302"/>
      <c r="F1469" s="302"/>
    </row>
    <row r="1470" spans="1:6" s="284" customFormat="1" ht="13.5" customHeight="1">
      <c r="A1470" s="307"/>
      <c r="B1470" s="308"/>
      <c r="C1470" s="309"/>
      <c r="D1470" s="310"/>
      <c r="E1470" s="302"/>
      <c r="F1470" s="302"/>
    </row>
    <row r="1471" spans="1:6" s="284" customFormat="1" ht="12.75" customHeight="1">
      <c r="A1471" s="307"/>
      <c r="B1471" s="308"/>
      <c r="C1471" s="309"/>
      <c r="D1471" s="310"/>
      <c r="E1471" s="302"/>
      <c r="F1471" s="302"/>
    </row>
    <row r="1472" spans="1:6" s="284" customFormat="1" ht="12.75" customHeight="1">
      <c r="A1472" s="307"/>
      <c r="B1472" s="308"/>
      <c r="C1472" s="309"/>
      <c r="D1472" s="310"/>
      <c r="E1472" s="302"/>
      <c r="F1472" s="302"/>
    </row>
    <row r="1473" spans="1:6" s="284" customFormat="1" ht="12.75" customHeight="1">
      <c r="A1473" s="307"/>
      <c r="B1473" s="308"/>
      <c r="C1473" s="309"/>
      <c r="D1473" s="310"/>
      <c r="E1473" s="302"/>
      <c r="F1473" s="302"/>
    </row>
    <row r="1474" spans="1:6" s="284" customFormat="1" ht="12.75" customHeight="1">
      <c r="A1474" s="307"/>
      <c r="B1474" s="308"/>
      <c r="C1474" s="309"/>
      <c r="D1474" s="310"/>
      <c r="E1474" s="302"/>
      <c r="F1474" s="302"/>
    </row>
    <row r="1475" spans="1:6" s="284" customFormat="1" ht="12.75" customHeight="1">
      <c r="A1475" s="307"/>
      <c r="B1475" s="308"/>
      <c r="C1475" s="309"/>
      <c r="D1475" s="310"/>
      <c r="E1475" s="302"/>
      <c r="F1475" s="302"/>
    </row>
    <row r="1476" spans="1:6" s="284" customFormat="1" ht="12.75" customHeight="1">
      <c r="A1476" s="307"/>
      <c r="B1476" s="308"/>
      <c r="C1476" s="309"/>
      <c r="D1476" s="310"/>
      <c r="E1476" s="302"/>
      <c r="F1476" s="302"/>
    </row>
    <row r="1477" spans="1:6" s="284" customFormat="1" ht="12.75" customHeight="1">
      <c r="A1477" s="307"/>
      <c r="B1477" s="308"/>
      <c r="C1477" s="309"/>
      <c r="D1477" s="310"/>
      <c r="E1477" s="302"/>
      <c r="F1477" s="302"/>
    </row>
    <row r="1478" spans="1:6" s="284" customFormat="1" ht="12.75" customHeight="1">
      <c r="A1478" s="307"/>
      <c r="B1478" s="308"/>
      <c r="C1478" s="309"/>
      <c r="D1478" s="310"/>
      <c r="E1478" s="302"/>
      <c r="F1478" s="302"/>
    </row>
    <row r="1479" spans="1:6" s="284" customFormat="1" ht="12.75" customHeight="1">
      <c r="A1479" s="307"/>
      <c r="B1479" s="308"/>
      <c r="C1479" s="309"/>
      <c r="D1479" s="310"/>
      <c r="E1479" s="302"/>
      <c r="F1479" s="302"/>
    </row>
    <row r="1480" spans="1:6" s="284" customFormat="1" ht="12.75" customHeight="1">
      <c r="A1480" s="307"/>
      <c r="B1480" s="308"/>
      <c r="C1480" s="309"/>
      <c r="D1480" s="310"/>
      <c r="E1480" s="302"/>
      <c r="F1480" s="302"/>
    </row>
    <row r="1481" spans="1:6" s="284" customFormat="1" ht="12.75" customHeight="1">
      <c r="A1481" s="307"/>
      <c r="B1481" s="308"/>
      <c r="C1481" s="309"/>
      <c r="D1481" s="310"/>
      <c r="E1481" s="302"/>
      <c r="F1481" s="302"/>
    </row>
    <row r="1482" spans="1:6" s="284" customFormat="1" ht="12.75" customHeight="1">
      <c r="A1482" s="307"/>
      <c r="B1482" s="308"/>
      <c r="C1482" s="309"/>
      <c r="D1482" s="310"/>
      <c r="E1482" s="302"/>
      <c r="F1482" s="302"/>
    </row>
    <row r="1483" spans="1:6" s="284" customFormat="1" ht="12.75" customHeight="1">
      <c r="A1483" s="307"/>
      <c r="B1483" s="308"/>
      <c r="C1483" s="309"/>
      <c r="D1483" s="310"/>
      <c r="E1483" s="302"/>
      <c r="F1483" s="302"/>
    </row>
    <row r="1484" spans="1:6" s="284" customFormat="1" ht="12.75" customHeight="1">
      <c r="A1484" s="307"/>
      <c r="B1484" s="308"/>
      <c r="C1484" s="309"/>
      <c r="D1484" s="310"/>
      <c r="E1484" s="302"/>
      <c r="F1484" s="302"/>
    </row>
    <row r="1485" spans="1:6" s="284" customFormat="1" ht="12.75" customHeight="1">
      <c r="A1485" s="307"/>
      <c r="B1485" s="308"/>
      <c r="C1485" s="309"/>
      <c r="D1485" s="310"/>
      <c r="E1485" s="302"/>
      <c r="F1485" s="302"/>
    </row>
    <row r="1486" spans="1:6" s="284" customFormat="1" ht="12.75" customHeight="1">
      <c r="A1486" s="307"/>
      <c r="B1486" s="308"/>
      <c r="C1486" s="309"/>
      <c r="D1486" s="310"/>
      <c r="E1486" s="302"/>
      <c r="F1486" s="302"/>
    </row>
    <row r="1487" spans="1:6" s="284" customFormat="1" ht="12.75" customHeight="1">
      <c r="A1487" s="307"/>
      <c r="B1487" s="308"/>
      <c r="C1487" s="309"/>
      <c r="D1487" s="310"/>
      <c r="E1487" s="302"/>
      <c r="F1487" s="302"/>
    </row>
    <row r="1488" spans="1:6" s="284" customFormat="1" ht="12.75" customHeight="1">
      <c r="A1488" s="307"/>
      <c r="B1488" s="308"/>
      <c r="C1488" s="309"/>
      <c r="D1488" s="310"/>
      <c r="E1488" s="302"/>
      <c r="F1488" s="302"/>
    </row>
    <row r="1489" spans="1:6" s="284" customFormat="1" ht="12.75" customHeight="1">
      <c r="A1489" s="307"/>
      <c r="B1489" s="308"/>
      <c r="C1489" s="309"/>
      <c r="D1489" s="310"/>
      <c r="E1489" s="302"/>
      <c r="F1489" s="302"/>
    </row>
    <row r="1490" spans="1:6" s="284" customFormat="1" ht="12.75" customHeight="1">
      <c r="A1490" s="307"/>
      <c r="B1490" s="308"/>
      <c r="C1490" s="309"/>
      <c r="D1490" s="310"/>
      <c r="E1490" s="302"/>
      <c r="F1490" s="302"/>
    </row>
    <row r="1491" spans="1:6" s="284" customFormat="1" ht="12.75" customHeight="1">
      <c r="A1491" s="307"/>
      <c r="B1491" s="308"/>
      <c r="C1491" s="309"/>
      <c r="D1491" s="310"/>
      <c r="E1491" s="302"/>
      <c r="F1491" s="302"/>
    </row>
    <row r="1492" spans="1:6" s="284" customFormat="1" ht="12.75" customHeight="1">
      <c r="A1492" s="307"/>
      <c r="B1492" s="308"/>
      <c r="C1492" s="309"/>
      <c r="D1492" s="310"/>
      <c r="E1492" s="302"/>
      <c r="F1492" s="302"/>
    </row>
    <row r="1493" spans="1:6" s="284" customFormat="1" ht="12.75" customHeight="1">
      <c r="A1493" s="307"/>
      <c r="B1493" s="308"/>
      <c r="C1493" s="309"/>
      <c r="D1493" s="310"/>
      <c r="E1493" s="302"/>
      <c r="F1493" s="302"/>
    </row>
    <row r="1494" spans="1:6" s="284" customFormat="1" ht="12.75" customHeight="1">
      <c r="A1494" s="307"/>
      <c r="B1494" s="308"/>
      <c r="C1494" s="309"/>
      <c r="D1494" s="310"/>
      <c r="E1494" s="302"/>
      <c r="F1494" s="302"/>
    </row>
    <row r="1495" spans="1:6" s="284" customFormat="1" ht="12.75" customHeight="1">
      <c r="A1495" s="307"/>
      <c r="B1495" s="308"/>
      <c r="C1495" s="309"/>
      <c r="D1495" s="310"/>
      <c r="E1495" s="302"/>
      <c r="F1495" s="302"/>
    </row>
    <row r="1496" spans="1:6" s="284" customFormat="1" ht="12.75" customHeight="1">
      <c r="A1496" s="307"/>
      <c r="B1496" s="308"/>
      <c r="C1496" s="309"/>
      <c r="D1496" s="310"/>
      <c r="E1496" s="302"/>
      <c r="F1496" s="302"/>
    </row>
    <row r="1497" spans="1:6" s="284" customFormat="1" ht="12.75" customHeight="1">
      <c r="A1497" s="307"/>
      <c r="B1497" s="308"/>
      <c r="C1497" s="309"/>
      <c r="D1497" s="310"/>
      <c r="E1497" s="302"/>
      <c r="F1497" s="302"/>
    </row>
    <row r="1498" spans="1:6" s="284" customFormat="1" ht="12.75" customHeight="1">
      <c r="A1498" s="307"/>
      <c r="B1498" s="308"/>
      <c r="C1498" s="309"/>
      <c r="D1498" s="310"/>
      <c r="E1498" s="302"/>
      <c r="F1498" s="302"/>
    </row>
    <row r="1499" spans="1:6" s="284" customFormat="1" ht="12.75" customHeight="1">
      <c r="A1499" s="307"/>
      <c r="B1499" s="308"/>
      <c r="C1499" s="309"/>
      <c r="D1499" s="310"/>
      <c r="E1499" s="302"/>
      <c r="F1499" s="302"/>
    </row>
    <row r="1500" spans="1:6" s="284" customFormat="1" ht="12.75" customHeight="1">
      <c r="A1500" s="307"/>
      <c r="B1500" s="308"/>
      <c r="C1500" s="309"/>
      <c r="D1500" s="310"/>
      <c r="E1500" s="302"/>
      <c r="F1500" s="302"/>
    </row>
    <row r="1501" spans="1:6" s="284" customFormat="1" ht="12.75" customHeight="1">
      <c r="A1501" s="307"/>
      <c r="B1501" s="308"/>
      <c r="C1501" s="309"/>
      <c r="D1501" s="310"/>
      <c r="E1501" s="302"/>
      <c r="F1501" s="302"/>
    </row>
    <row r="1502" spans="1:6" s="284" customFormat="1" ht="12.75" customHeight="1">
      <c r="A1502" s="307"/>
      <c r="B1502" s="308"/>
      <c r="C1502" s="309"/>
      <c r="D1502" s="310"/>
      <c r="E1502" s="302"/>
      <c r="F1502" s="302"/>
    </row>
    <row r="1503" spans="1:6" s="284" customFormat="1" ht="12.75" customHeight="1">
      <c r="A1503" s="307"/>
      <c r="B1503" s="308"/>
      <c r="C1503" s="309"/>
      <c r="D1503" s="310"/>
      <c r="E1503" s="302"/>
      <c r="F1503" s="302"/>
    </row>
    <row r="1504" spans="1:6" s="284" customFormat="1" ht="12.75" customHeight="1">
      <c r="A1504" s="307"/>
      <c r="B1504" s="308"/>
      <c r="C1504" s="309"/>
      <c r="D1504" s="310"/>
      <c r="E1504" s="302"/>
      <c r="F1504" s="302"/>
    </row>
    <row r="1505" spans="1:6" s="284" customFormat="1" ht="12.75" customHeight="1">
      <c r="A1505" s="307"/>
      <c r="B1505" s="308"/>
      <c r="C1505" s="309"/>
      <c r="D1505" s="310"/>
      <c r="E1505" s="302"/>
      <c r="F1505" s="302"/>
    </row>
    <row r="1506" spans="1:6" s="284" customFormat="1" ht="12.75" customHeight="1">
      <c r="A1506" s="307"/>
      <c r="B1506" s="308"/>
      <c r="C1506" s="309"/>
      <c r="D1506" s="310"/>
      <c r="E1506" s="302"/>
      <c r="F1506" s="302"/>
    </row>
    <row r="1507" spans="1:6" s="284" customFormat="1" ht="12.75" customHeight="1">
      <c r="A1507" s="307"/>
      <c r="B1507" s="308"/>
      <c r="C1507" s="309"/>
      <c r="D1507" s="310"/>
      <c r="E1507" s="302"/>
      <c r="F1507" s="302"/>
    </row>
    <row r="1508" spans="1:6" s="284" customFormat="1" ht="12.75" customHeight="1">
      <c r="A1508" s="307"/>
      <c r="B1508" s="308"/>
      <c r="C1508" s="309"/>
      <c r="D1508" s="310"/>
      <c r="E1508" s="302"/>
      <c r="F1508" s="302"/>
    </row>
    <row r="1509" spans="1:6" s="284" customFormat="1" ht="12.75" customHeight="1">
      <c r="A1509" s="307"/>
      <c r="B1509" s="308"/>
      <c r="C1509" s="309"/>
      <c r="D1509" s="310"/>
      <c r="E1509" s="302"/>
      <c r="F1509" s="302"/>
    </row>
    <row r="1510" spans="1:6" s="284" customFormat="1" ht="12.75" customHeight="1">
      <c r="A1510" s="307"/>
      <c r="B1510" s="308"/>
      <c r="C1510" s="309"/>
      <c r="D1510" s="310"/>
      <c r="E1510" s="302"/>
      <c r="F1510" s="302"/>
    </row>
    <row r="1511" spans="1:6" s="284" customFormat="1" ht="12.75" customHeight="1">
      <c r="A1511" s="307"/>
      <c r="B1511" s="308"/>
      <c r="C1511" s="309"/>
      <c r="D1511" s="310"/>
      <c r="E1511" s="302"/>
      <c r="F1511" s="302"/>
    </row>
    <row r="1512" spans="1:6" s="284" customFormat="1" ht="12.75" customHeight="1">
      <c r="A1512" s="307"/>
      <c r="B1512" s="308"/>
      <c r="C1512" s="309"/>
      <c r="D1512" s="310"/>
      <c r="E1512" s="302"/>
      <c r="F1512" s="302"/>
    </row>
    <row r="1513" spans="1:6" s="284" customFormat="1" ht="12.75" customHeight="1">
      <c r="A1513" s="307"/>
      <c r="B1513" s="308"/>
      <c r="C1513" s="309"/>
      <c r="D1513" s="310"/>
      <c r="E1513" s="302"/>
      <c r="F1513" s="302"/>
    </row>
    <row r="1514" spans="1:6" s="284" customFormat="1" ht="12.75" customHeight="1">
      <c r="A1514" s="307"/>
      <c r="B1514" s="308"/>
      <c r="C1514" s="309"/>
      <c r="D1514" s="310"/>
      <c r="E1514" s="302"/>
      <c r="F1514" s="302"/>
    </row>
    <row r="1515" spans="1:6" s="284" customFormat="1" ht="12.75" customHeight="1">
      <c r="A1515" s="307"/>
      <c r="B1515" s="308"/>
      <c r="C1515" s="309"/>
      <c r="D1515" s="310"/>
      <c r="E1515" s="302"/>
      <c r="F1515" s="302"/>
    </row>
    <row r="1516" spans="1:6" s="284" customFormat="1" ht="12.75" customHeight="1">
      <c r="A1516" s="307"/>
      <c r="B1516" s="308"/>
      <c r="C1516" s="309"/>
      <c r="D1516" s="310"/>
      <c r="E1516" s="302"/>
      <c r="F1516" s="302"/>
    </row>
    <row r="1517" spans="1:6" s="284" customFormat="1" ht="12.75" customHeight="1">
      <c r="A1517" s="307"/>
      <c r="B1517" s="308"/>
      <c r="C1517" s="309"/>
      <c r="D1517" s="310"/>
      <c r="E1517" s="302"/>
      <c r="F1517" s="302"/>
    </row>
    <row r="1518" spans="1:6" s="284" customFormat="1" ht="12.75" customHeight="1">
      <c r="A1518" s="307"/>
      <c r="B1518" s="308"/>
      <c r="C1518" s="309"/>
      <c r="D1518" s="310"/>
      <c r="E1518" s="302"/>
      <c r="F1518" s="302"/>
    </row>
    <row r="1519" spans="1:6" s="284" customFormat="1" ht="12.75" customHeight="1">
      <c r="A1519" s="307"/>
      <c r="B1519" s="308"/>
      <c r="C1519" s="309"/>
      <c r="D1519" s="310"/>
      <c r="E1519" s="302"/>
      <c r="F1519" s="302"/>
    </row>
    <row r="1520" spans="1:6" ht="15" customHeight="1"/>
    <row r="1521" spans="1:6" ht="16.5" customHeight="1"/>
    <row r="1522" spans="1:6" ht="22.5" customHeight="1"/>
    <row r="1523" spans="1:6" ht="26.25" customHeight="1"/>
    <row r="1524" spans="1:6" s="284" customFormat="1" ht="12.75" customHeight="1">
      <c r="A1524" s="307"/>
      <c r="B1524" s="308"/>
      <c r="C1524" s="309"/>
      <c r="D1524" s="310"/>
      <c r="E1524" s="302"/>
      <c r="F1524" s="302"/>
    </row>
    <row r="1525" spans="1:6" s="284" customFormat="1" ht="12.75" customHeight="1">
      <c r="A1525" s="307"/>
      <c r="B1525" s="308"/>
      <c r="C1525" s="309"/>
      <c r="D1525" s="310"/>
      <c r="E1525" s="302"/>
      <c r="F1525" s="302"/>
    </row>
    <row r="1526" spans="1:6" s="284" customFormat="1" ht="12.75" customHeight="1">
      <c r="A1526" s="307"/>
      <c r="B1526" s="308"/>
      <c r="C1526" s="309"/>
      <c r="D1526" s="310"/>
      <c r="E1526" s="302"/>
      <c r="F1526" s="302"/>
    </row>
    <row r="1527" spans="1:6" s="284" customFormat="1" ht="12.75" customHeight="1">
      <c r="A1527" s="307"/>
      <c r="B1527" s="308"/>
      <c r="C1527" s="309"/>
      <c r="D1527" s="310"/>
      <c r="E1527" s="302"/>
      <c r="F1527" s="302"/>
    </row>
    <row r="1528" spans="1:6" s="284" customFormat="1" ht="12.75" customHeight="1">
      <c r="A1528" s="307"/>
      <c r="B1528" s="308"/>
      <c r="C1528" s="309"/>
      <c r="D1528" s="310"/>
      <c r="E1528" s="302"/>
      <c r="F1528" s="302"/>
    </row>
    <row r="1529" spans="1:6" s="284" customFormat="1" ht="12.75" customHeight="1">
      <c r="A1529" s="307"/>
      <c r="B1529" s="308"/>
      <c r="C1529" s="309"/>
      <c r="D1529" s="310"/>
      <c r="E1529" s="302"/>
      <c r="F1529" s="302"/>
    </row>
    <row r="1530" spans="1:6" s="284" customFormat="1" ht="12.75" customHeight="1">
      <c r="A1530" s="307"/>
      <c r="B1530" s="308"/>
      <c r="C1530" s="309"/>
      <c r="D1530" s="310"/>
      <c r="E1530" s="302"/>
      <c r="F1530" s="302"/>
    </row>
    <row r="1531" spans="1:6" s="284" customFormat="1" ht="12.75" customHeight="1">
      <c r="A1531" s="307"/>
      <c r="B1531" s="308"/>
      <c r="C1531" s="309"/>
      <c r="D1531" s="310"/>
      <c r="E1531" s="302"/>
      <c r="F1531" s="302"/>
    </row>
    <row r="1532" spans="1:6" s="284" customFormat="1" ht="12.75" customHeight="1">
      <c r="A1532" s="307"/>
      <c r="B1532" s="308"/>
      <c r="C1532" s="309"/>
      <c r="D1532" s="310"/>
      <c r="E1532" s="302"/>
      <c r="F1532" s="302"/>
    </row>
    <row r="1533" spans="1:6" s="284" customFormat="1" ht="12.75" customHeight="1">
      <c r="A1533" s="307"/>
      <c r="B1533" s="308"/>
      <c r="C1533" s="309"/>
      <c r="D1533" s="310"/>
      <c r="E1533" s="302"/>
      <c r="F1533" s="302"/>
    </row>
    <row r="1534" spans="1:6" s="284" customFormat="1" ht="12.75" customHeight="1">
      <c r="A1534" s="307"/>
      <c r="B1534" s="308"/>
      <c r="C1534" s="309"/>
      <c r="D1534" s="310"/>
      <c r="E1534" s="302"/>
      <c r="F1534" s="302"/>
    </row>
    <row r="1535" spans="1:6" s="284" customFormat="1" ht="12.75" customHeight="1">
      <c r="A1535" s="307"/>
      <c r="B1535" s="308"/>
      <c r="C1535" s="309"/>
      <c r="D1535" s="310"/>
      <c r="E1535" s="302"/>
      <c r="F1535" s="302"/>
    </row>
    <row r="1536" spans="1:6" s="284" customFormat="1" ht="12.75" customHeight="1">
      <c r="A1536" s="307"/>
      <c r="B1536" s="308"/>
      <c r="C1536" s="309"/>
      <c r="D1536" s="310"/>
      <c r="E1536" s="302"/>
      <c r="F1536" s="302"/>
    </row>
    <row r="1537" spans="1:6" s="284" customFormat="1" ht="12.75" customHeight="1">
      <c r="A1537" s="307"/>
      <c r="B1537" s="308"/>
      <c r="C1537" s="309"/>
      <c r="D1537" s="310"/>
      <c r="E1537" s="302"/>
      <c r="F1537" s="302"/>
    </row>
    <row r="1538" spans="1:6" s="284" customFormat="1" ht="12.75" customHeight="1">
      <c r="A1538" s="307"/>
      <c r="B1538" s="308"/>
      <c r="C1538" s="309"/>
      <c r="D1538" s="310"/>
      <c r="E1538" s="302"/>
      <c r="F1538" s="302"/>
    </row>
    <row r="1539" spans="1:6" s="284" customFormat="1" ht="12.75" customHeight="1">
      <c r="A1539" s="307"/>
      <c r="B1539" s="308"/>
      <c r="C1539" s="309"/>
      <c r="D1539" s="310"/>
      <c r="E1539" s="302"/>
      <c r="F1539" s="302"/>
    </row>
    <row r="1540" spans="1:6" s="284" customFormat="1" ht="12.75" customHeight="1">
      <c r="A1540" s="307"/>
      <c r="B1540" s="308"/>
      <c r="C1540" s="309"/>
      <c r="D1540" s="310"/>
      <c r="E1540" s="302"/>
      <c r="F1540" s="302"/>
    </row>
    <row r="1541" spans="1:6" s="284" customFormat="1" ht="12.75" customHeight="1">
      <c r="A1541" s="307"/>
      <c r="B1541" s="308"/>
      <c r="C1541" s="309"/>
      <c r="D1541" s="310"/>
      <c r="E1541" s="302"/>
      <c r="F1541" s="302"/>
    </row>
    <row r="1542" spans="1:6" s="284" customFormat="1" ht="12.75" customHeight="1">
      <c r="A1542" s="307"/>
      <c r="B1542" s="308"/>
      <c r="C1542" s="309"/>
      <c r="D1542" s="310"/>
      <c r="E1542" s="302"/>
      <c r="F1542" s="302"/>
    </row>
    <row r="1543" spans="1:6" s="284" customFormat="1" ht="12.75" customHeight="1">
      <c r="A1543" s="307"/>
      <c r="B1543" s="308"/>
      <c r="C1543" s="309"/>
      <c r="D1543" s="310"/>
      <c r="E1543" s="302"/>
      <c r="F1543" s="302"/>
    </row>
    <row r="1544" spans="1:6" s="284" customFormat="1" ht="12.75" customHeight="1">
      <c r="A1544" s="307"/>
      <c r="B1544" s="308"/>
      <c r="C1544" s="309"/>
      <c r="D1544" s="310"/>
      <c r="E1544" s="302"/>
      <c r="F1544" s="302"/>
    </row>
    <row r="1545" spans="1:6" s="284" customFormat="1" ht="12.75" customHeight="1">
      <c r="A1545" s="307"/>
      <c r="B1545" s="308"/>
      <c r="C1545" s="309"/>
      <c r="D1545" s="310"/>
      <c r="E1545" s="302"/>
      <c r="F1545" s="302"/>
    </row>
    <row r="1546" spans="1:6" s="284" customFormat="1" ht="12.75" customHeight="1">
      <c r="A1546" s="307"/>
      <c r="B1546" s="308"/>
      <c r="C1546" s="309"/>
      <c r="D1546" s="310"/>
      <c r="E1546" s="302"/>
      <c r="F1546" s="302"/>
    </row>
    <row r="1547" spans="1:6" s="284" customFormat="1" ht="12.75" customHeight="1">
      <c r="A1547" s="307"/>
      <c r="B1547" s="308"/>
      <c r="C1547" s="309"/>
      <c r="D1547" s="310"/>
      <c r="E1547" s="302"/>
      <c r="F1547" s="302"/>
    </row>
    <row r="1548" spans="1:6" s="284" customFormat="1" ht="12.75" customHeight="1">
      <c r="A1548" s="307"/>
      <c r="B1548" s="308"/>
      <c r="C1548" s="309"/>
      <c r="D1548" s="310"/>
      <c r="E1548" s="302"/>
      <c r="F1548" s="302"/>
    </row>
    <row r="1549" spans="1:6" s="284" customFormat="1" ht="12.75" customHeight="1">
      <c r="A1549" s="307"/>
      <c r="B1549" s="308"/>
      <c r="C1549" s="309"/>
      <c r="D1549" s="310"/>
      <c r="E1549" s="302"/>
      <c r="F1549" s="302"/>
    </row>
    <row r="1550" spans="1:6" s="284" customFormat="1" ht="12.75" customHeight="1">
      <c r="A1550" s="307"/>
      <c r="B1550" s="308"/>
      <c r="C1550" s="309"/>
      <c r="D1550" s="310"/>
      <c r="E1550" s="302"/>
      <c r="F1550" s="302"/>
    </row>
    <row r="1551" spans="1:6" s="284" customFormat="1" ht="12.75" customHeight="1">
      <c r="A1551" s="307"/>
      <c r="B1551" s="308"/>
      <c r="C1551" s="309"/>
      <c r="D1551" s="310"/>
      <c r="E1551" s="302"/>
      <c r="F1551" s="302"/>
    </row>
    <row r="1552" spans="1:6" s="284" customFormat="1" ht="12.75" customHeight="1">
      <c r="A1552" s="307"/>
      <c r="B1552" s="308"/>
      <c r="C1552" s="309"/>
      <c r="D1552" s="310"/>
      <c r="E1552" s="302"/>
      <c r="F1552" s="302"/>
    </row>
    <row r="1553" spans="1:6" s="284" customFormat="1" ht="12.75" customHeight="1">
      <c r="A1553" s="307"/>
      <c r="B1553" s="308"/>
      <c r="C1553" s="309"/>
      <c r="D1553" s="310"/>
      <c r="E1553" s="302"/>
      <c r="F1553" s="302"/>
    </row>
    <row r="1554" spans="1:6" s="284" customFormat="1" ht="12.75" customHeight="1">
      <c r="A1554" s="307"/>
      <c r="B1554" s="308"/>
      <c r="C1554" s="309"/>
      <c r="D1554" s="310"/>
      <c r="E1554" s="302"/>
      <c r="F1554" s="302"/>
    </row>
    <row r="1555" spans="1:6" s="284" customFormat="1" ht="12.75" customHeight="1">
      <c r="A1555" s="307"/>
      <c r="B1555" s="308"/>
      <c r="C1555" s="309"/>
      <c r="D1555" s="310"/>
      <c r="E1555" s="302"/>
      <c r="F1555" s="302"/>
    </row>
    <row r="1556" spans="1:6" s="284" customFormat="1" ht="12.75" customHeight="1">
      <c r="A1556" s="307"/>
      <c r="B1556" s="308"/>
      <c r="C1556" s="309"/>
      <c r="D1556" s="310"/>
      <c r="E1556" s="302"/>
      <c r="F1556" s="302"/>
    </row>
    <row r="1557" spans="1:6" s="284" customFormat="1" ht="12.75" customHeight="1">
      <c r="A1557" s="307"/>
      <c r="B1557" s="308"/>
      <c r="C1557" s="309"/>
      <c r="D1557" s="310"/>
      <c r="E1557" s="302"/>
      <c r="F1557" s="302"/>
    </row>
    <row r="1558" spans="1:6" s="284" customFormat="1" ht="12.75" customHeight="1">
      <c r="A1558" s="307"/>
      <c r="B1558" s="308"/>
      <c r="C1558" s="309"/>
      <c r="D1558" s="310"/>
      <c r="E1558" s="302"/>
      <c r="F1558" s="302"/>
    </row>
    <row r="1559" spans="1:6" s="284" customFormat="1" ht="12.75" customHeight="1">
      <c r="A1559" s="307"/>
      <c r="B1559" s="308"/>
      <c r="C1559" s="309"/>
      <c r="D1559" s="310"/>
      <c r="E1559" s="302"/>
      <c r="F1559" s="302"/>
    </row>
    <row r="1560" spans="1:6" s="284" customFormat="1" ht="12.75" customHeight="1">
      <c r="A1560" s="307"/>
      <c r="B1560" s="308"/>
      <c r="C1560" s="309"/>
      <c r="D1560" s="310"/>
      <c r="E1560" s="302"/>
      <c r="F1560" s="302"/>
    </row>
    <row r="1561" spans="1:6" s="284" customFormat="1" ht="12.75" customHeight="1">
      <c r="A1561" s="307"/>
      <c r="B1561" s="308"/>
      <c r="C1561" s="309"/>
      <c r="D1561" s="310"/>
      <c r="E1561" s="302"/>
      <c r="F1561" s="302"/>
    </row>
    <row r="1562" spans="1:6" s="284" customFormat="1" ht="12.75" customHeight="1">
      <c r="A1562" s="307"/>
      <c r="B1562" s="308"/>
      <c r="C1562" s="309"/>
      <c r="D1562" s="310"/>
      <c r="E1562" s="302"/>
      <c r="F1562" s="302"/>
    </row>
    <row r="1563" spans="1:6" s="284" customFormat="1" ht="12.75" customHeight="1">
      <c r="A1563" s="307"/>
      <c r="B1563" s="308"/>
      <c r="C1563" s="309"/>
      <c r="D1563" s="310"/>
      <c r="E1563" s="302"/>
      <c r="F1563" s="302"/>
    </row>
    <row r="1564" spans="1:6" s="284" customFormat="1" ht="12.75" customHeight="1">
      <c r="A1564" s="307"/>
      <c r="B1564" s="308"/>
      <c r="C1564" s="309"/>
      <c r="D1564" s="310"/>
      <c r="E1564" s="302"/>
      <c r="F1564" s="302"/>
    </row>
    <row r="1565" spans="1:6" s="284" customFormat="1" ht="12.75" customHeight="1">
      <c r="A1565" s="307"/>
      <c r="B1565" s="308"/>
      <c r="C1565" s="309"/>
      <c r="D1565" s="310"/>
      <c r="E1565" s="302"/>
      <c r="F1565" s="302"/>
    </row>
    <row r="1566" spans="1:6" s="284" customFormat="1" ht="12.75" customHeight="1">
      <c r="A1566" s="307"/>
      <c r="B1566" s="308"/>
      <c r="C1566" s="309"/>
      <c r="D1566" s="310"/>
      <c r="E1566" s="302"/>
      <c r="F1566" s="302"/>
    </row>
    <row r="1567" spans="1:6" s="284" customFormat="1" ht="12.75" customHeight="1">
      <c r="A1567" s="307"/>
      <c r="B1567" s="308"/>
      <c r="C1567" s="309"/>
      <c r="D1567" s="310"/>
      <c r="E1567" s="302"/>
      <c r="F1567" s="302"/>
    </row>
    <row r="1568" spans="1:6" s="284" customFormat="1" ht="12.75" customHeight="1">
      <c r="A1568" s="307"/>
      <c r="B1568" s="308"/>
      <c r="C1568" s="309"/>
      <c r="D1568" s="310"/>
      <c r="E1568" s="302"/>
      <c r="F1568" s="302"/>
    </row>
    <row r="1569" spans="1:6" s="284" customFormat="1" ht="12.75" customHeight="1">
      <c r="A1569" s="307"/>
      <c r="B1569" s="308"/>
      <c r="C1569" s="309"/>
      <c r="D1569" s="310"/>
      <c r="E1569" s="302"/>
      <c r="F1569" s="302"/>
    </row>
    <row r="1570" spans="1:6" s="284" customFormat="1" ht="12.75" customHeight="1">
      <c r="A1570" s="307"/>
      <c r="B1570" s="308"/>
      <c r="C1570" s="309"/>
      <c r="D1570" s="310"/>
      <c r="E1570" s="302"/>
      <c r="F1570" s="302"/>
    </row>
    <row r="1571" spans="1:6" s="284" customFormat="1" ht="12.75" customHeight="1">
      <c r="A1571" s="307"/>
      <c r="B1571" s="308"/>
      <c r="C1571" s="309"/>
      <c r="D1571" s="310"/>
      <c r="E1571" s="302"/>
      <c r="F1571" s="302"/>
    </row>
    <row r="1572" spans="1:6" s="284" customFormat="1" ht="12.75" customHeight="1">
      <c r="A1572" s="307"/>
      <c r="B1572" s="308"/>
      <c r="C1572" s="309"/>
      <c r="D1572" s="310"/>
      <c r="E1572" s="302"/>
      <c r="F1572" s="302"/>
    </row>
    <row r="1573" spans="1:6" s="284" customFormat="1" ht="12.75" customHeight="1">
      <c r="A1573" s="307"/>
      <c r="B1573" s="308"/>
      <c r="C1573" s="309"/>
      <c r="D1573" s="310"/>
      <c r="E1573" s="302"/>
      <c r="F1573" s="302"/>
    </row>
    <row r="1574" spans="1:6" s="284" customFormat="1" ht="12.75" customHeight="1">
      <c r="A1574" s="307"/>
      <c r="B1574" s="308"/>
      <c r="C1574" s="309"/>
      <c r="D1574" s="310"/>
      <c r="E1574" s="302"/>
      <c r="F1574" s="302"/>
    </row>
    <row r="1575" spans="1:6" s="284" customFormat="1" ht="12.75" customHeight="1">
      <c r="A1575" s="307"/>
      <c r="B1575" s="308"/>
      <c r="C1575" s="309"/>
      <c r="D1575" s="310"/>
      <c r="E1575" s="302"/>
      <c r="F1575" s="302"/>
    </row>
    <row r="1576" spans="1:6" s="284" customFormat="1" ht="12.75" customHeight="1">
      <c r="A1576" s="307"/>
      <c r="B1576" s="308"/>
      <c r="C1576" s="309"/>
      <c r="D1576" s="310"/>
      <c r="E1576" s="302"/>
      <c r="F1576" s="302"/>
    </row>
    <row r="1577" spans="1:6" s="284" customFormat="1" ht="12.75" customHeight="1">
      <c r="A1577" s="307"/>
      <c r="B1577" s="308"/>
      <c r="C1577" s="309"/>
      <c r="D1577" s="310"/>
      <c r="E1577" s="302"/>
      <c r="F1577" s="302"/>
    </row>
    <row r="1578" spans="1:6" s="284" customFormat="1" ht="12.75" customHeight="1">
      <c r="A1578" s="307"/>
      <c r="B1578" s="308"/>
      <c r="C1578" s="309"/>
      <c r="D1578" s="310"/>
      <c r="E1578" s="302"/>
      <c r="F1578" s="302"/>
    </row>
    <row r="1579" spans="1:6" s="284" customFormat="1" ht="12.75" customHeight="1">
      <c r="A1579" s="307"/>
      <c r="B1579" s="308"/>
      <c r="C1579" s="309"/>
      <c r="D1579" s="310"/>
      <c r="E1579" s="302"/>
      <c r="F1579" s="302"/>
    </row>
    <row r="1580" spans="1:6" s="284" customFormat="1" ht="12.75" customHeight="1">
      <c r="A1580" s="307"/>
      <c r="B1580" s="308"/>
      <c r="C1580" s="309"/>
      <c r="D1580" s="310"/>
      <c r="E1580" s="302"/>
      <c r="F1580" s="302"/>
    </row>
    <row r="1581" spans="1:6" s="284" customFormat="1" ht="12.75" customHeight="1">
      <c r="A1581" s="307"/>
      <c r="B1581" s="308"/>
      <c r="C1581" s="309"/>
      <c r="D1581" s="310"/>
      <c r="E1581" s="302"/>
      <c r="F1581" s="302"/>
    </row>
    <row r="1582" spans="1:6" s="284" customFormat="1" ht="12.75" customHeight="1">
      <c r="A1582" s="307"/>
      <c r="B1582" s="308"/>
      <c r="C1582" s="309"/>
      <c r="D1582" s="310"/>
      <c r="E1582" s="302"/>
      <c r="F1582" s="302"/>
    </row>
    <row r="1583" spans="1:6" s="284" customFormat="1" ht="12.75" customHeight="1">
      <c r="A1583" s="307"/>
      <c r="B1583" s="308"/>
      <c r="C1583" s="309"/>
      <c r="D1583" s="310"/>
      <c r="E1583" s="302"/>
      <c r="F1583" s="302"/>
    </row>
    <row r="1584" spans="1:6" s="284" customFormat="1" ht="12.75" customHeight="1">
      <c r="A1584" s="307"/>
      <c r="B1584" s="308"/>
      <c r="C1584" s="309"/>
      <c r="D1584" s="310"/>
      <c r="E1584" s="302"/>
      <c r="F1584" s="302"/>
    </row>
    <row r="1585" spans="1:7" s="284" customFormat="1" ht="12.75" customHeight="1">
      <c r="A1585" s="307"/>
      <c r="B1585" s="308"/>
      <c r="C1585" s="309"/>
      <c r="D1585" s="310"/>
      <c r="E1585" s="302"/>
      <c r="F1585" s="302"/>
    </row>
    <row r="1586" spans="1:7" s="284" customFormat="1" ht="12.75" customHeight="1">
      <c r="A1586" s="307"/>
      <c r="B1586" s="308"/>
      <c r="C1586" s="309"/>
      <c r="D1586" s="310"/>
      <c r="E1586" s="302"/>
      <c r="F1586" s="302"/>
    </row>
    <row r="1587" spans="1:7" s="284" customFormat="1" ht="12.75" customHeight="1">
      <c r="A1587" s="307"/>
      <c r="B1587" s="308"/>
      <c r="C1587" s="309"/>
      <c r="D1587" s="310"/>
      <c r="E1587" s="302"/>
      <c r="F1587" s="302"/>
    </row>
    <row r="1588" spans="1:7" s="284" customFormat="1" ht="12.75" customHeight="1">
      <c r="A1588" s="307"/>
      <c r="B1588" s="308"/>
      <c r="C1588" s="309"/>
      <c r="D1588" s="310"/>
      <c r="E1588" s="302"/>
      <c r="F1588" s="302"/>
    </row>
    <row r="1589" spans="1:7" s="284" customFormat="1" ht="12.75" customHeight="1">
      <c r="A1589" s="307"/>
      <c r="B1589" s="308"/>
      <c r="C1589" s="309"/>
      <c r="D1589" s="310"/>
      <c r="E1589" s="302"/>
      <c r="F1589" s="302"/>
    </row>
    <row r="1590" spans="1:7" s="284" customFormat="1" ht="12.75" customHeight="1">
      <c r="A1590" s="307"/>
      <c r="B1590" s="308"/>
      <c r="C1590" s="309"/>
      <c r="D1590" s="310"/>
      <c r="E1590" s="302"/>
      <c r="F1590" s="302"/>
    </row>
    <row r="1591" spans="1:7" s="284" customFormat="1" ht="12.75" customHeight="1">
      <c r="A1591" s="307"/>
      <c r="B1591" s="308"/>
      <c r="C1591" s="309"/>
      <c r="D1591" s="310"/>
      <c r="E1591" s="302"/>
      <c r="F1591" s="302"/>
    </row>
    <row r="1592" spans="1:7" s="284" customFormat="1" ht="12.75" customHeight="1">
      <c r="A1592" s="307"/>
      <c r="B1592" s="308"/>
      <c r="C1592" s="309"/>
      <c r="D1592" s="310"/>
      <c r="E1592" s="302"/>
      <c r="F1592" s="302"/>
    </row>
    <row r="1593" spans="1:7" s="284" customFormat="1" ht="12.75" customHeight="1">
      <c r="A1593" s="307"/>
      <c r="B1593" s="308"/>
      <c r="C1593" s="309"/>
      <c r="D1593" s="310"/>
      <c r="E1593" s="302"/>
      <c r="F1593" s="302"/>
    </row>
    <row r="1594" spans="1:7" s="284" customFormat="1" ht="12.75" customHeight="1">
      <c r="A1594" s="307"/>
      <c r="B1594" s="308"/>
      <c r="C1594" s="309"/>
      <c r="D1594" s="310"/>
      <c r="E1594" s="302"/>
      <c r="F1594" s="302"/>
    </row>
    <row r="1595" spans="1:7" s="284" customFormat="1" ht="12.75" customHeight="1">
      <c r="A1595" s="307"/>
      <c r="B1595" s="308"/>
      <c r="C1595" s="309"/>
      <c r="D1595" s="310"/>
      <c r="E1595" s="302"/>
      <c r="F1595" s="302"/>
    </row>
    <row r="1596" spans="1:7" s="284" customFormat="1" ht="12.75" customHeight="1">
      <c r="A1596" s="307"/>
      <c r="B1596" s="308"/>
      <c r="C1596" s="309"/>
      <c r="D1596" s="310"/>
      <c r="E1596" s="302"/>
      <c r="F1596" s="302"/>
    </row>
    <row r="1597" spans="1:7" s="284" customFormat="1" ht="12.75" customHeight="1">
      <c r="A1597" s="307"/>
      <c r="B1597" s="308"/>
      <c r="C1597" s="309"/>
      <c r="D1597" s="310"/>
      <c r="E1597" s="302"/>
      <c r="F1597" s="302"/>
    </row>
    <row r="1598" spans="1:7" s="284" customFormat="1" ht="12.75" customHeight="1">
      <c r="A1598" s="307"/>
      <c r="B1598" s="308"/>
      <c r="C1598" s="309"/>
      <c r="D1598" s="310"/>
      <c r="E1598" s="302"/>
      <c r="F1598" s="302"/>
    </row>
    <row r="1599" spans="1:7" s="284" customFormat="1" ht="12.75" customHeight="1">
      <c r="A1599" s="307"/>
      <c r="B1599" s="308"/>
      <c r="C1599" s="309"/>
      <c r="D1599" s="310"/>
      <c r="E1599" s="302"/>
      <c r="F1599" s="302"/>
      <c r="G1599" s="304"/>
    </row>
    <row r="1600" spans="1:7" s="284" customFormat="1" ht="12.75" customHeight="1">
      <c r="A1600" s="307"/>
      <c r="B1600" s="308"/>
      <c r="C1600" s="309"/>
      <c r="D1600" s="310"/>
      <c r="E1600" s="302"/>
      <c r="F1600" s="302"/>
      <c r="G1600" s="304"/>
    </row>
    <row r="1601" spans="1:7" s="284" customFormat="1" ht="12.75" customHeight="1">
      <c r="A1601" s="307"/>
      <c r="B1601" s="308"/>
      <c r="C1601" s="309"/>
      <c r="D1601" s="310"/>
      <c r="E1601" s="302"/>
      <c r="F1601" s="302"/>
      <c r="G1601" s="304"/>
    </row>
    <row r="1602" spans="1:7" s="284" customFormat="1" ht="12.75" customHeight="1">
      <c r="A1602" s="307"/>
      <c r="B1602" s="308"/>
      <c r="C1602" s="309"/>
      <c r="D1602" s="310"/>
      <c r="E1602" s="302"/>
      <c r="F1602" s="302"/>
      <c r="G1602" s="304"/>
    </row>
    <row r="1603" spans="1:7" s="284" customFormat="1" ht="12.75" customHeight="1">
      <c r="A1603" s="307"/>
      <c r="B1603" s="308"/>
      <c r="C1603" s="309"/>
      <c r="D1603" s="310"/>
      <c r="E1603" s="302"/>
      <c r="F1603" s="302"/>
      <c r="G1603" s="304"/>
    </row>
    <row r="1604" spans="1:7" s="284" customFormat="1" ht="12.75" customHeight="1">
      <c r="A1604" s="307"/>
      <c r="B1604" s="308"/>
      <c r="C1604" s="309"/>
      <c r="D1604" s="310"/>
      <c r="E1604" s="302"/>
      <c r="F1604" s="302"/>
      <c r="G1604" s="304"/>
    </row>
    <row r="1605" spans="1:7" s="284" customFormat="1" ht="12.75" customHeight="1">
      <c r="A1605" s="307"/>
      <c r="B1605" s="308"/>
      <c r="C1605" s="309"/>
      <c r="D1605" s="310"/>
      <c r="E1605" s="302"/>
      <c r="F1605" s="302"/>
      <c r="G1605" s="304"/>
    </row>
    <row r="1606" spans="1:7" s="284" customFormat="1" ht="12.75" customHeight="1">
      <c r="A1606" s="307"/>
      <c r="B1606" s="308"/>
      <c r="C1606" s="309"/>
      <c r="D1606" s="310"/>
      <c r="E1606" s="302"/>
      <c r="F1606" s="302"/>
      <c r="G1606" s="304"/>
    </row>
    <row r="1607" spans="1:7" s="284" customFormat="1" ht="12.75" customHeight="1">
      <c r="A1607" s="307"/>
      <c r="B1607" s="308"/>
      <c r="C1607" s="309"/>
      <c r="D1607" s="310"/>
      <c r="E1607" s="302"/>
      <c r="F1607" s="302"/>
      <c r="G1607" s="304"/>
    </row>
    <row r="1608" spans="1:7" s="284" customFormat="1" ht="12.75" customHeight="1">
      <c r="A1608" s="307"/>
      <c r="B1608" s="308"/>
      <c r="C1608" s="309"/>
      <c r="D1608" s="310"/>
      <c r="E1608" s="302"/>
      <c r="F1608" s="302"/>
      <c r="G1608" s="304"/>
    </row>
    <row r="1609" spans="1:7" s="284" customFormat="1" ht="12.75" customHeight="1">
      <c r="A1609" s="307"/>
      <c r="B1609" s="308"/>
      <c r="C1609" s="309"/>
      <c r="D1609" s="310"/>
      <c r="E1609" s="302"/>
      <c r="F1609" s="302"/>
      <c r="G1609" s="304"/>
    </row>
    <row r="1610" spans="1:7" s="284" customFormat="1" ht="12.75" customHeight="1">
      <c r="A1610" s="307"/>
      <c r="B1610" s="308"/>
      <c r="C1610" s="309"/>
      <c r="D1610" s="310"/>
      <c r="E1610" s="302"/>
      <c r="F1610" s="302"/>
      <c r="G1610" s="304"/>
    </row>
    <row r="1611" spans="1:7" s="284" customFormat="1" ht="12.75" customHeight="1">
      <c r="A1611" s="307"/>
      <c r="B1611" s="308"/>
      <c r="C1611" s="309"/>
      <c r="D1611" s="310"/>
      <c r="E1611" s="302"/>
      <c r="F1611" s="302"/>
      <c r="G1611" s="304"/>
    </row>
    <row r="1612" spans="1:7" s="284" customFormat="1" ht="12.75" customHeight="1">
      <c r="A1612" s="307"/>
      <c r="B1612" s="308"/>
      <c r="C1612" s="309"/>
      <c r="D1612" s="310"/>
      <c r="E1612" s="302"/>
      <c r="F1612" s="302"/>
      <c r="G1612" s="304"/>
    </row>
    <row r="1613" spans="1:7" s="284" customFormat="1" ht="12.75" customHeight="1">
      <c r="A1613" s="307"/>
      <c r="B1613" s="308"/>
      <c r="C1613" s="309"/>
      <c r="D1613" s="310"/>
      <c r="E1613" s="302"/>
      <c r="F1613" s="302"/>
      <c r="G1613" s="304"/>
    </row>
    <row r="1614" spans="1:7" s="284" customFormat="1" ht="12.75" customHeight="1">
      <c r="A1614" s="307"/>
      <c r="B1614" s="308"/>
      <c r="C1614" s="309"/>
      <c r="D1614" s="310"/>
      <c r="E1614" s="302"/>
      <c r="F1614" s="302"/>
      <c r="G1614" s="304"/>
    </row>
    <row r="1615" spans="1:7" s="284" customFormat="1" ht="12.75" customHeight="1">
      <c r="A1615" s="307"/>
      <c r="B1615" s="308"/>
      <c r="C1615" s="309"/>
      <c r="D1615" s="310"/>
      <c r="E1615" s="302"/>
      <c r="F1615" s="302"/>
      <c r="G1615" s="304"/>
    </row>
    <row r="1616" spans="1:7" s="284" customFormat="1" ht="12.75" customHeight="1">
      <c r="A1616" s="307"/>
      <c r="B1616" s="308"/>
      <c r="C1616" s="309"/>
      <c r="D1616" s="310"/>
      <c r="E1616" s="302"/>
      <c r="F1616" s="302"/>
      <c r="G1616" s="304"/>
    </row>
    <row r="1617" spans="1:7" s="284" customFormat="1" ht="12.75" customHeight="1">
      <c r="A1617" s="307"/>
      <c r="B1617" s="308"/>
      <c r="C1617" s="309"/>
      <c r="D1617" s="310"/>
      <c r="E1617" s="302"/>
      <c r="F1617" s="302"/>
      <c r="G1617" s="304"/>
    </row>
    <row r="1618" spans="1:7" s="284" customFormat="1" ht="12.75" customHeight="1">
      <c r="A1618" s="307"/>
      <c r="B1618" s="308"/>
      <c r="C1618" s="309"/>
      <c r="D1618" s="310"/>
      <c r="E1618" s="302"/>
      <c r="F1618" s="302"/>
      <c r="G1618" s="304"/>
    </row>
    <row r="1619" spans="1:7" s="284" customFormat="1" ht="12.75" customHeight="1">
      <c r="A1619" s="307"/>
      <c r="B1619" s="308"/>
      <c r="C1619" s="309"/>
      <c r="D1619" s="310"/>
      <c r="E1619" s="302"/>
      <c r="F1619" s="302"/>
      <c r="G1619" s="304"/>
    </row>
    <row r="1620" spans="1:7" s="284" customFormat="1" ht="12.75" customHeight="1">
      <c r="A1620" s="307"/>
      <c r="B1620" s="308"/>
      <c r="C1620" s="309"/>
      <c r="D1620" s="310"/>
      <c r="E1620" s="302"/>
      <c r="F1620" s="302"/>
      <c r="G1620" s="304"/>
    </row>
    <row r="1621" spans="1:7" s="284" customFormat="1" ht="12.75" customHeight="1">
      <c r="A1621" s="307"/>
      <c r="B1621" s="308"/>
      <c r="C1621" s="309"/>
      <c r="D1621" s="310"/>
      <c r="E1621" s="302"/>
      <c r="F1621" s="302"/>
      <c r="G1621" s="304"/>
    </row>
    <row r="1622" spans="1:7" s="284" customFormat="1" ht="12.75" customHeight="1">
      <c r="A1622" s="307"/>
      <c r="B1622" s="308"/>
      <c r="C1622" s="309"/>
      <c r="D1622" s="310"/>
      <c r="E1622" s="302"/>
      <c r="F1622" s="302"/>
      <c r="G1622" s="304"/>
    </row>
    <row r="1623" spans="1:7" s="284" customFormat="1" ht="12.75" customHeight="1">
      <c r="A1623" s="307"/>
      <c r="B1623" s="308"/>
      <c r="C1623" s="309"/>
      <c r="D1623" s="310"/>
      <c r="E1623" s="302"/>
      <c r="F1623" s="302"/>
      <c r="G1623" s="304"/>
    </row>
    <row r="1624" spans="1:7" s="284" customFormat="1" ht="12.75" customHeight="1">
      <c r="A1624" s="307"/>
      <c r="B1624" s="308"/>
      <c r="C1624" s="309"/>
      <c r="D1624" s="310"/>
      <c r="E1624" s="302"/>
      <c r="F1624" s="302"/>
      <c r="G1624" s="304"/>
    </row>
    <row r="1625" spans="1:7" s="284" customFormat="1" ht="12.75" customHeight="1">
      <c r="A1625" s="307"/>
      <c r="B1625" s="308"/>
      <c r="C1625" s="309"/>
      <c r="D1625" s="310"/>
      <c r="E1625" s="302"/>
      <c r="F1625" s="302"/>
      <c r="G1625" s="304"/>
    </row>
    <row r="1626" spans="1:7" s="284" customFormat="1" ht="12.75" customHeight="1">
      <c r="A1626" s="307"/>
      <c r="B1626" s="308"/>
      <c r="C1626" s="309"/>
      <c r="D1626" s="310"/>
      <c r="E1626" s="302"/>
      <c r="F1626" s="302"/>
      <c r="G1626" s="304"/>
    </row>
    <row r="1627" spans="1:7" s="284" customFormat="1" ht="12.75" customHeight="1">
      <c r="A1627" s="307"/>
      <c r="B1627" s="308"/>
      <c r="C1627" s="309"/>
      <c r="D1627" s="310"/>
      <c r="E1627" s="302"/>
      <c r="F1627" s="302"/>
      <c r="G1627" s="304"/>
    </row>
    <row r="1628" spans="1:7" s="284" customFormat="1" ht="12.75" customHeight="1">
      <c r="A1628" s="307"/>
      <c r="B1628" s="308"/>
      <c r="C1628" s="309"/>
      <c r="D1628" s="310"/>
      <c r="E1628" s="302"/>
      <c r="F1628" s="302"/>
      <c r="G1628" s="304"/>
    </row>
    <row r="1629" spans="1:7" s="284" customFormat="1" ht="12.75" customHeight="1">
      <c r="A1629" s="307"/>
      <c r="B1629" s="308"/>
      <c r="C1629" s="309"/>
      <c r="D1629" s="310"/>
      <c r="E1629" s="302"/>
      <c r="F1629" s="302"/>
      <c r="G1629" s="304"/>
    </row>
    <row r="1630" spans="1:7" s="284" customFormat="1" ht="12.75" customHeight="1">
      <c r="A1630" s="307"/>
      <c r="B1630" s="308"/>
      <c r="C1630" s="309"/>
      <c r="D1630" s="310"/>
      <c r="E1630" s="302"/>
      <c r="F1630" s="302"/>
      <c r="G1630" s="304"/>
    </row>
    <row r="1631" spans="1:7" s="284" customFormat="1" ht="12.75" customHeight="1">
      <c r="A1631" s="307"/>
      <c r="B1631" s="308"/>
      <c r="C1631" s="309"/>
      <c r="D1631" s="310"/>
      <c r="E1631" s="302"/>
      <c r="F1631" s="302"/>
      <c r="G1631" s="304"/>
    </row>
    <row r="1632" spans="1:7" s="284" customFormat="1" ht="12.75" customHeight="1">
      <c r="A1632" s="307"/>
      <c r="B1632" s="308"/>
      <c r="C1632" s="309"/>
      <c r="D1632" s="310"/>
      <c r="E1632" s="302"/>
      <c r="F1632" s="302"/>
      <c r="G1632" s="304"/>
    </row>
    <row r="1634" spans="1:7" ht="15" customHeight="1"/>
    <row r="1635" spans="1:7" ht="16.5" customHeight="1"/>
    <row r="1636" spans="1:7" ht="22.5" customHeight="1"/>
    <row r="1638" spans="1:7" s="284" customFormat="1" ht="12.75" customHeight="1">
      <c r="A1638" s="307"/>
      <c r="B1638" s="308"/>
      <c r="C1638" s="309"/>
      <c r="D1638" s="310"/>
      <c r="E1638" s="302"/>
      <c r="F1638" s="302"/>
      <c r="G1638" s="304"/>
    </row>
    <row r="1639" spans="1:7" s="284" customFormat="1" ht="12.75" customHeight="1">
      <c r="A1639" s="307"/>
      <c r="B1639" s="308"/>
      <c r="C1639" s="309"/>
      <c r="D1639" s="310"/>
      <c r="E1639" s="302"/>
      <c r="F1639" s="302"/>
      <c r="G1639" s="304"/>
    </row>
    <row r="1640" spans="1:7" s="284" customFormat="1" ht="12.75" customHeight="1">
      <c r="A1640" s="307"/>
      <c r="B1640" s="308"/>
      <c r="C1640" s="309"/>
      <c r="D1640" s="310"/>
      <c r="E1640" s="302"/>
      <c r="F1640" s="302"/>
      <c r="G1640" s="304"/>
    </row>
    <row r="1641" spans="1:7" s="284" customFormat="1" ht="12.75" customHeight="1">
      <c r="A1641" s="307"/>
      <c r="B1641" s="308"/>
      <c r="C1641" s="309"/>
      <c r="D1641" s="310"/>
      <c r="E1641" s="302"/>
      <c r="F1641" s="302"/>
      <c r="G1641" s="304"/>
    </row>
    <row r="1642" spans="1:7" s="284" customFormat="1" ht="12.75" customHeight="1">
      <c r="A1642" s="307"/>
      <c r="B1642" s="308"/>
      <c r="C1642" s="309"/>
      <c r="D1642" s="310"/>
      <c r="E1642" s="302"/>
      <c r="F1642" s="302"/>
      <c r="G1642" s="304"/>
    </row>
    <row r="1643" spans="1:7" s="284" customFormat="1" ht="12.75" customHeight="1">
      <c r="A1643" s="307"/>
      <c r="B1643" s="308"/>
      <c r="C1643" s="309"/>
      <c r="D1643" s="310"/>
      <c r="E1643" s="302"/>
      <c r="F1643" s="302"/>
      <c r="G1643" s="304"/>
    </row>
    <row r="1644" spans="1:7" s="284" customFormat="1" ht="12.75" customHeight="1">
      <c r="A1644" s="307"/>
      <c r="B1644" s="308"/>
      <c r="C1644" s="309"/>
      <c r="D1644" s="310"/>
      <c r="E1644" s="302"/>
      <c r="F1644" s="302"/>
      <c r="G1644" s="304"/>
    </row>
    <row r="1645" spans="1:7" s="284" customFormat="1" ht="12.75" customHeight="1">
      <c r="A1645" s="307"/>
      <c r="B1645" s="308"/>
      <c r="C1645" s="309"/>
      <c r="D1645" s="310"/>
      <c r="E1645" s="302"/>
      <c r="F1645" s="302"/>
      <c r="G1645" s="304"/>
    </row>
    <row r="1648" spans="1:7" s="284" customFormat="1" ht="12.75" customHeight="1">
      <c r="A1648" s="307"/>
      <c r="B1648" s="308"/>
      <c r="C1648" s="309"/>
      <c r="D1648" s="310"/>
      <c r="E1648" s="302"/>
      <c r="F1648" s="302"/>
      <c r="G1648" s="304"/>
    </row>
    <row r="1649" spans="1:7" s="284" customFormat="1" ht="12.75" customHeight="1">
      <c r="A1649" s="307"/>
      <c r="B1649" s="308"/>
      <c r="C1649" s="309"/>
      <c r="D1649" s="310"/>
      <c r="E1649" s="302"/>
      <c r="F1649" s="302"/>
      <c r="G1649" s="304"/>
    </row>
    <row r="1650" spans="1:7" s="284" customFormat="1" ht="12.75" customHeight="1">
      <c r="A1650" s="307"/>
      <c r="B1650" s="308"/>
      <c r="C1650" s="309"/>
      <c r="D1650" s="310"/>
      <c r="E1650" s="302"/>
      <c r="F1650" s="302"/>
      <c r="G1650" s="304"/>
    </row>
    <row r="1651" spans="1:7" s="284" customFormat="1" ht="12.75" customHeight="1">
      <c r="A1651" s="307"/>
      <c r="B1651" s="308"/>
      <c r="C1651" s="309"/>
      <c r="D1651" s="310"/>
      <c r="E1651" s="302"/>
      <c r="F1651" s="302"/>
      <c r="G1651" s="304"/>
    </row>
    <row r="1652" spans="1:7" s="284" customFormat="1" ht="12.75" customHeight="1">
      <c r="A1652" s="307"/>
      <c r="B1652" s="308"/>
      <c r="C1652" s="309"/>
      <c r="D1652" s="310"/>
      <c r="E1652" s="302"/>
      <c r="F1652" s="302"/>
      <c r="G1652" s="304"/>
    </row>
    <row r="1653" spans="1:7" s="284" customFormat="1" ht="12.75" customHeight="1">
      <c r="A1653" s="307"/>
      <c r="B1653" s="308"/>
      <c r="C1653" s="309"/>
      <c r="D1653" s="310"/>
      <c r="E1653" s="302"/>
      <c r="F1653" s="302"/>
      <c r="G1653" s="304"/>
    </row>
    <row r="1654" spans="1:7" s="284" customFormat="1" ht="12.75" customHeight="1">
      <c r="A1654" s="307"/>
      <c r="B1654" s="308"/>
      <c r="C1654" s="309"/>
      <c r="D1654" s="310"/>
      <c r="E1654" s="302"/>
      <c r="F1654" s="302"/>
      <c r="G1654" s="304"/>
    </row>
    <row r="1655" spans="1:7" s="284" customFormat="1" ht="12.75" customHeight="1">
      <c r="A1655" s="307"/>
      <c r="B1655" s="308"/>
      <c r="C1655" s="309"/>
      <c r="D1655" s="310"/>
      <c r="E1655" s="302"/>
      <c r="F1655" s="302"/>
      <c r="G1655" s="304"/>
    </row>
    <row r="1656" spans="1:7" s="284" customFormat="1" ht="12.75" customHeight="1">
      <c r="A1656" s="307"/>
      <c r="B1656" s="308"/>
      <c r="C1656" s="309"/>
      <c r="D1656" s="310"/>
      <c r="E1656" s="302"/>
      <c r="F1656" s="302"/>
      <c r="G1656" s="304"/>
    </row>
    <row r="1658" spans="1:7" ht="15" customHeight="1"/>
    <row r="1659" spans="1:7" ht="16.5" customHeight="1"/>
    <row r="1660" spans="1:7" ht="22.5" customHeight="1"/>
    <row r="1942" spans="1:7" s="284" customFormat="1" ht="12.75" customHeight="1">
      <c r="A1942" s="307"/>
      <c r="B1942" s="308"/>
      <c r="C1942" s="309"/>
      <c r="D1942" s="310"/>
      <c r="E1942" s="302"/>
      <c r="F1942" s="302"/>
      <c r="G1942" s="304"/>
    </row>
    <row r="1943" spans="1:7" s="284" customFormat="1" ht="12.75" customHeight="1">
      <c r="A1943" s="307"/>
      <c r="B1943" s="308"/>
      <c r="C1943" s="309"/>
      <c r="D1943" s="310"/>
      <c r="E1943" s="302"/>
      <c r="F1943" s="302"/>
      <c r="G1943" s="304"/>
    </row>
    <row r="1944" spans="1:7" s="284" customFormat="1" ht="26.25" customHeight="1">
      <c r="A1944" s="307"/>
      <c r="B1944" s="308"/>
      <c r="C1944" s="309"/>
      <c r="D1944" s="310"/>
      <c r="E1944" s="302"/>
      <c r="F1944" s="302"/>
      <c r="G1944" s="304"/>
    </row>
    <row r="1945" spans="1:7" s="284" customFormat="1" ht="27.75" customHeight="1">
      <c r="A1945" s="307"/>
      <c r="B1945" s="308"/>
      <c r="C1945" s="309"/>
      <c r="D1945" s="310"/>
      <c r="E1945" s="302"/>
      <c r="F1945" s="302"/>
      <c r="G1945" s="304"/>
    </row>
    <row r="1946" spans="1:7" s="284" customFormat="1" ht="13.5" customHeight="1">
      <c r="A1946" s="307"/>
      <c r="B1946" s="308"/>
      <c r="C1946" s="309"/>
      <c r="D1946" s="310"/>
      <c r="E1946" s="302"/>
      <c r="F1946" s="302"/>
      <c r="G1946" s="304"/>
    </row>
    <row r="1947" spans="1:7" s="284" customFormat="1" ht="14.25" customHeight="1">
      <c r="A1947" s="307"/>
      <c r="B1947" s="308"/>
      <c r="C1947" s="309"/>
      <c r="D1947" s="310"/>
      <c r="E1947" s="302"/>
      <c r="F1947" s="302"/>
      <c r="G1947" s="304"/>
    </row>
    <row r="1950" spans="1:7" s="284" customFormat="1" ht="12.75" customHeight="1">
      <c r="A1950" s="307"/>
      <c r="B1950" s="308"/>
      <c r="C1950" s="309"/>
      <c r="D1950" s="310"/>
      <c r="E1950" s="302"/>
      <c r="F1950" s="302"/>
      <c r="G1950" s="304"/>
    </row>
    <row r="1951" spans="1:7" s="284" customFormat="1" ht="12.75" customHeight="1">
      <c r="A1951" s="307"/>
      <c r="B1951" s="308"/>
      <c r="C1951" s="309"/>
      <c r="D1951" s="310"/>
      <c r="E1951" s="302"/>
      <c r="F1951" s="302"/>
      <c r="G1951" s="304"/>
    </row>
    <row r="1952" spans="1:7" s="284" customFormat="1" ht="12.75" customHeight="1">
      <c r="A1952" s="307"/>
      <c r="B1952" s="308"/>
      <c r="C1952" s="309"/>
      <c r="D1952" s="310"/>
      <c r="E1952" s="302"/>
      <c r="F1952" s="302"/>
      <c r="G1952" s="304"/>
    </row>
    <row r="1953" spans="1:7" s="284" customFormat="1" ht="12.75" customHeight="1">
      <c r="A1953" s="307"/>
      <c r="B1953" s="308"/>
      <c r="C1953" s="309"/>
      <c r="D1953" s="310"/>
      <c r="E1953" s="302"/>
      <c r="F1953" s="302"/>
      <c r="G1953" s="304"/>
    </row>
    <row r="1960" spans="1:7" s="284" customFormat="1" ht="27.75" customHeight="1">
      <c r="A1960" s="307"/>
      <c r="B1960" s="308"/>
      <c r="C1960" s="309"/>
      <c r="D1960" s="310"/>
      <c r="E1960" s="302"/>
      <c r="F1960" s="302"/>
      <c r="G1960" s="304"/>
    </row>
    <row r="1971" spans="1:7" s="284" customFormat="1" ht="12.75" customHeight="1">
      <c r="A1971" s="307"/>
      <c r="B1971" s="308"/>
      <c r="C1971" s="309"/>
      <c r="D1971" s="310"/>
      <c r="E1971" s="302"/>
      <c r="F1971" s="302"/>
      <c r="G1971" s="304"/>
    </row>
    <row r="1972" spans="1:7" s="284" customFormat="1" ht="12.75" customHeight="1">
      <c r="A1972" s="307"/>
      <c r="B1972" s="308"/>
      <c r="C1972" s="309"/>
      <c r="D1972" s="310"/>
      <c r="E1972" s="302"/>
      <c r="F1972" s="302"/>
      <c r="G1972" s="304"/>
    </row>
    <row r="1973" spans="1:7" s="284" customFormat="1" ht="26.25" customHeight="1">
      <c r="A1973" s="307"/>
      <c r="B1973" s="308"/>
      <c r="C1973" s="309"/>
      <c r="D1973" s="310"/>
      <c r="E1973" s="302"/>
      <c r="F1973" s="302"/>
      <c r="G1973" s="304"/>
    </row>
    <row r="1974" spans="1:7" s="284" customFormat="1" ht="27.75" customHeight="1">
      <c r="A1974" s="307"/>
      <c r="B1974" s="308"/>
      <c r="C1974" s="309"/>
      <c r="D1974" s="310"/>
      <c r="E1974" s="302"/>
      <c r="F1974" s="302"/>
      <c r="G1974" s="304"/>
    </row>
    <row r="1975" spans="1:7" s="284" customFormat="1" ht="12.75" customHeight="1">
      <c r="A1975" s="307"/>
      <c r="B1975" s="308"/>
      <c r="C1975" s="309"/>
      <c r="D1975" s="310"/>
      <c r="E1975" s="302"/>
      <c r="F1975" s="302"/>
      <c r="G1975" s="304"/>
    </row>
    <row r="1976" spans="1:7" s="284" customFormat="1" ht="12.75" customHeight="1">
      <c r="A1976" s="307"/>
      <c r="B1976" s="308"/>
      <c r="C1976" s="309"/>
      <c r="D1976" s="310"/>
      <c r="E1976" s="302"/>
      <c r="F1976" s="302"/>
      <c r="G1976" s="304"/>
    </row>
    <row r="1977" spans="1:7" s="284" customFormat="1" ht="12.75" customHeight="1">
      <c r="A1977" s="307"/>
      <c r="B1977" s="308"/>
      <c r="C1977" s="309"/>
      <c r="D1977" s="310"/>
      <c r="E1977" s="302"/>
      <c r="F1977" s="302"/>
      <c r="G1977" s="304"/>
    </row>
    <row r="1978" spans="1:7" s="284" customFormat="1" ht="13.5" customHeight="1">
      <c r="A1978" s="307"/>
      <c r="B1978" s="308"/>
      <c r="C1978" s="309"/>
      <c r="D1978" s="310"/>
      <c r="E1978" s="302"/>
      <c r="F1978" s="302"/>
      <c r="G1978" s="304"/>
    </row>
    <row r="1979" spans="1:7" s="284" customFormat="1" ht="12.75" customHeight="1">
      <c r="A1979" s="307"/>
      <c r="B1979" s="308"/>
      <c r="C1979" s="309"/>
      <c r="D1979" s="310"/>
      <c r="E1979" s="302"/>
      <c r="F1979" s="302"/>
      <c r="G1979" s="304"/>
    </row>
    <row r="1980" spans="1:7" s="284" customFormat="1" ht="12.75" customHeight="1">
      <c r="A1980" s="307"/>
      <c r="B1980" s="308"/>
      <c r="C1980" s="309"/>
      <c r="D1980" s="310"/>
      <c r="E1980" s="302"/>
      <c r="F1980" s="302"/>
      <c r="G1980" s="304"/>
    </row>
    <row r="1983" spans="1:7" s="284" customFormat="1" ht="12.75" customHeight="1">
      <c r="A1983" s="307"/>
      <c r="B1983" s="308"/>
      <c r="C1983" s="309"/>
      <c r="D1983" s="310"/>
      <c r="E1983" s="302"/>
      <c r="F1983" s="302"/>
      <c r="G1983" s="304"/>
    </row>
    <row r="1984" spans="1:7" s="284" customFormat="1" ht="11.25" customHeight="1">
      <c r="A1984" s="307"/>
      <c r="B1984" s="308"/>
      <c r="C1984" s="309"/>
      <c r="D1984" s="310"/>
      <c r="E1984" s="302"/>
      <c r="F1984" s="302"/>
      <c r="G1984" s="304"/>
    </row>
    <row r="1985" spans="1:7" s="284" customFormat="1" ht="10.5" customHeight="1">
      <c r="A1985" s="307"/>
      <c r="B1985" s="308"/>
      <c r="C1985" s="309"/>
      <c r="D1985" s="310"/>
      <c r="E1985" s="302"/>
      <c r="F1985" s="302"/>
      <c r="G1985" s="304"/>
    </row>
    <row r="1986" spans="1:7" s="284" customFormat="1" ht="12.75" customHeight="1">
      <c r="A1986" s="307"/>
      <c r="B1986" s="308"/>
      <c r="C1986" s="309"/>
      <c r="D1986" s="310"/>
      <c r="E1986" s="302"/>
      <c r="F1986" s="302"/>
      <c r="G1986" s="304"/>
    </row>
    <row r="1987" spans="1:7" s="284" customFormat="1" ht="12.75" customHeight="1">
      <c r="A1987" s="307"/>
      <c r="B1987" s="308"/>
      <c r="C1987" s="309"/>
      <c r="D1987" s="310"/>
      <c r="E1987" s="302"/>
      <c r="F1987" s="302"/>
      <c r="G1987" s="304"/>
    </row>
    <row r="1988" spans="1:7" s="284" customFormat="1" ht="12.75" customHeight="1">
      <c r="A1988" s="307"/>
      <c r="B1988" s="308"/>
      <c r="C1988" s="309"/>
      <c r="D1988" s="310"/>
      <c r="E1988" s="302"/>
      <c r="F1988" s="302"/>
      <c r="G1988" s="304"/>
    </row>
    <row r="1989" spans="1:7" s="284" customFormat="1" ht="26.25" customHeight="1">
      <c r="A1989" s="307"/>
      <c r="B1989" s="308"/>
      <c r="C1989" s="309"/>
      <c r="D1989" s="310"/>
      <c r="E1989" s="302"/>
      <c r="F1989" s="302"/>
      <c r="G1989" s="304"/>
    </row>
    <row r="1990" spans="1:7" s="284" customFormat="1" ht="12.75" customHeight="1">
      <c r="A1990" s="307"/>
      <c r="B1990" s="308"/>
      <c r="C1990" s="309"/>
      <c r="D1990" s="310"/>
      <c r="E1990" s="302"/>
      <c r="F1990" s="302"/>
      <c r="G1990" s="304"/>
    </row>
    <row r="1991" spans="1:7" s="284" customFormat="1" ht="12.75" customHeight="1">
      <c r="A1991" s="307"/>
      <c r="B1991" s="308"/>
      <c r="C1991" s="309"/>
      <c r="D1991" s="310"/>
      <c r="E1991" s="302"/>
      <c r="F1991" s="302"/>
      <c r="G1991" s="304"/>
    </row>
    <row r="1992" spans="1:7" s="284" customFormat="1" ht="12.75" customHeight="1">
      <c r="A1992" s="307"/>
      <c r="B1992" s="308"/>
      <c r="C1992" s="309"/>
      <c r="D1992" s="310"/>
      <c r="E1992" s="302"/>
      <c r="F1992" s="302"/>
      <c r="G1992" s="304"/>
    </row>
    <row r="1993" spans="1:7" s="284" customFormat="1" ht="12.75" customHeight="1">
      <c r="A1993" s="307"/>
      <c r="B1993" s="308"/>
      <c r="C1993" s="309"/>
      <c r="D1993" s="310"/>
      <c r="E1993" s="302"/>
      <c r="F1993" s="302"/>
      <c r="G1993" s="304"/>
    </row>
    <row r="1994" spans="1:7" s="284" customFormat="1" ht="13.5" customHeight="1">
      <c r="A1994" s="307"/>
      <c r="B1994" s="308"/>
      <c r="C1994" s="309"/>
      <c r="D1994" s="310"/>
      <c r="E1994" s="302"/>
      <c r="F1994" s="302"/>
      <c r="G1994" s="304"/>
    </row>
    <row r="1995" spans="1:7" s="284" customFormat="1" ht="12.75" customHeight="1">
      <c r="A1995" s="307"/>
      <c r="B1995" s="308"/>
      <c r="C1995" s="309"/>
      <c r="D1995" s="310"/>
      <c r="E1995" s="302"/>
      <c r="F1995" s="302"/>
      <c r="G1995" s="304"/>
    </row>
    <row r="1996" spans="1:7" s="284" customFormat="1" ht="12.75" customHeight="1">
      <c r="A1996" s="307"/>
      <c r="B1996" s="308"/>
      <c r="C1996" s="309"/>
      <c r="D1996" s="310"/>
      <c r="E1996" s="302"/>
      <c r="F1996" s="302"/>
      <c r="G1996" s="304"/>
    </row>
    <row r="1999" spans="1:7" s="284" customFormat="1" ht="12.75" customHeight="1">
      <c r="A1999" s="307"/>
      <c r="B1999" s="308"/>
      <c r="C1999" s="309"/>
      <c r="D1999" s="310"/>
      <c r="E1999" s="302"/>
      <c r="F1999" s="302"/>
      <c r="G1999" s="304"/>
    </row>
    <row r="2000" spans="1:7" s="284" customFormat="1" ht="11.25" customHeight="1">
      <c r="A2000" s="307"/>
      <c r="B2000" s="308"/>
      <c r="C2000" s="309"/>
      <c r="D2000" s="310"/>
      <c r="E2000" s="302"/>
      <c r="F2000" s="302"/>
      <c r="G2000" s="304"/>
    </row>
    <row r="2001" spans="1:7" s="284" customFormat="1" ht="10.5" customHeight="1">
      <c r="A2001" s="307"/>
      <c r="B2001" s="308"/>
      <c r="C2001" s="309"/>
      <c r="D2001" s="310"/>
      <c r="E2001" s="302"/>
      <c r="F2001" s="302"/>
      <c r="G2001" s="304"/>
    </row>
    <row r="2002" spans="1:7" s="284" customFormat="1" ht="12.75" customHeight="1">
      <c r="A2002" s="307"/>
      <c r="B2002" s="308"/>
      <c r="C2002" s="309"/>
      <c r="D2002" s="310"/>
      <c r="E2002" s="302"/>
      <c r="F2002" s="302"/>
      <c r="G2002" s="304"/>
    </row>
    <row r="2003" spans="1:7" s="284" customFormat="1" ht="12.75" customHeight="1">
      <c r="A2003" s="307"/>
      <c r="B2003" s="308"/>
      <c r="C2003" s="309"/>
      <c r="D2003" s="310"/>
      <c r="E2003" s="302"/>
      <c r="F2003" s="302"/>
      <c r="G2003" s="304"/>
    </row>
    <row r="2004" spans="1:7" s="284" customFormat="1" ht="12.75" customHeight="1">
      <c r="A2004" s="307"/>
      <c r="B2004" s="308"/>
      <c r="C2004" s="309"/>
      <c r="D2004" s="310"/>
      <c r="E2004" s="302"/>
      <c r="F2004" s="302"/>
      <c r="G2004" s="304"/>
    </row>
    <row r="2005" spans="1:7" s="284" customFormat="1" ht="26.25" customHeight="1">
      <c r="A2005" s="307"/>
      <c r="B2005" s="308"/>
      <c r="C2005" s="309"/>
      <c r="D2005" s="310"/>
      <c r="E2005" s="302"/>
      <c r="F2005" s="302"/>
      <c r="G2005" s="304"/>
    </row>
    <row r="2006" spans="1:7" s="284" customFormat="1" ht="27.75" customHeight="1">
      <c r="A2006" s="307"/>
      <c r="B2006" s="308"/>
      <c r="C2006" s="309"/>
      <c r="D2006" s="310"/>
      <c r="E2006" s="302"/>
      <c r="F2006" s="302"/>
      <c r="G2006" s="304"/>
    </row>
    <row r="2007" spans="1:7" s="284" customFormat="1" ht="13.5" customHeight="1">
      <c r="A2007" s="307"/>
      <c r="B2007" s="308"/>
      <c r="C2007" s="309"/>
      <c r="D2007" s="310"/>
      <c r="E2007" s="302"/>
      <c r="F2007" s="302"/>
      <c r="G2007" s="304"/>
    </row>
    <row r="2008" spans="1:7" s="284" customFormat="1" ht="14.25" customHeight="1">
      <c r="A2008" s="307"/>
      <c r="B2008" s="308"/>
      <c r="C2008" s="309"/>
      <c r="D2008" s="310"/>
      <c r="E2008" s="302"/>
      <c r="F2008" s="302"/>
      <c r="G2008" s="304"/>
    </row>
    <row r="2011" spans="1:7" s="284" customFormat="1" ht="12.75" customHeight="1">
      <c r="A2011" s="307"/>
      <c r="B2011" s="308"/>
      <c r="C2011" s="309"/>
      <c r="D2011" s="310"/>
      <c r="E2011" s="302"/>
      <c r="F2011" s="302"/>
      <c r="G2011" s="304"/>
    </row>
    <row r="2012" spans="1:7" s="284" customFormat="1" ht="12.75" customHeight="1">
      <c r="A2012" s="307"/>
      <c r="B2012" s="308"/>
      <c r="C2012" s="309"/>
      <c r="D2012" s="310"/>
      <c r="E2012" s="302"/>
      <c r="F2012" s="302"/>
      <c r="G2012" s="304"/>
    </row>
    <row r="2013" spans="1:7" s="284" customFormat="1" ht="12.75" customHeight="1">
      <c r="A2013" s="307"/>
      <c r="B2013" s="308"/>
      <c r="C2013" s="309"/>
      <c r="D2013" s="310"/>
      <c r="E2013" s="302"/>
      <c r="F2013" s="302"/>
      <c r="G2013" s="304"/>
    </row>
    <row r="2014" spans="1:7" s="284" customFormat="1" ht="12.75" customHeight="1">
      <c r="A2014" s="307"/>
      <c r="B2014" s="308"/>
      <c r="C2014" s="309"/>
      <c r="D2014" s="310"/>
      <c r="E2014" s="302"/>
      <c r="F2014" s="302"/>
      <c r="G2014" s="304"/>
    </row>
    <row r="2022" spans="1:7" s="284" customFormat="1" ht="12.75" customHeight="1">
      <c r="A2022" s="307"/>
      <c r="B2022" s="308"/>
      <c r="C2022" s="309"/>
      <c r="D2022" s="310"/>
      <c r="E2022" s="302"/>
      <c r="F2022" s="302"/>
      <c r="G2022" s="304"/>
    </row>
    <row r="2023" spans="1:7" s="284" customFormat="1" ht="12.75" customHeight="1">
      <c r="A2023" s="307"/>
      <c r="B2023" s="308"/>
      <c r="C2023" s="309"/>
      <c r="D2023" s="310"/>
      <c r="E2023" s="302"/>
      <c r="F2023" s="302"/>
      <c r="G2023" s="304"/>
    </row>
    <row r="2024" spans="1:7" s="284" customFormat="1" ht="26.25" customHeight="1">
      <c r="A2024" s="307"/>
      <c r="B2024" s="308"/>
      <c r="C2024" s="309"/>
      <c r="D2024" s="310"/>
      <c r="E2024" s="302"/>
      <c r="F2024" s="302"/>
      <c r="G2024" s="304"/>
    </row>
    <row r="2025" spans="1:7" s="284" customFormat="1" ht="12.75" customHeight="1">
      <c r="A2025" s="307"/>
      <c r="B2025" s="308"/>
      <c r="C2025" s="309"/>
      <c r="D2025" s="310"/>
      <c r="E2025" s="302"/>
      <c r="F2025" s="302"/>
      <c r="G2025" s="304"/>
    </row>
    <row r="2026" spans="1:7" s="284" customFormat="1" ht="12.75" customHeight="1">
      <c r="A2026" s="307"/>
      <c r="B2026" s="308"/>
      <c r="C2026" s="309"/>
      <c r="D2026" s="310"/>
      <c r="E2026" s="302"/>
      <c r="F2026" s="302"/>
      <c r="G2026" s="304"/>
    </row>
    <row r="2027" spans="1:7" s="284" customFormat="1" ht="12.75" customHeight="1">
      <c r="A2027" s="307"/>
      <c r="B2027" s="308"/>
      <c r="C2027" s="309"/>
      <c r="D2027" s="310"/>
      <c r="E2027" s="302"/>
      <c r="F2027" s="302"/>
      <c r="G2027" s="304"/>
    </row>
    <row r="2028" spans="1:7" s="284" customFormat="1" ht="13.5" customHeight="1">
      <c r="A2028" s="307"/>
      <c r="B2028" s="308"/>
      <c r="C2028" s="309"/>
      <c r="D2028" s="310"/>
      <c r="E2028" s="302"/>
      <c r="F2028" s="302"/>
      <c r="G2028" s="304"/>
    </row>
    <row r="2029" spans="1:7" s="284" customFormat="1" ht="12.75" customHeight="1">
      <c r="A2029" s="307"/>
      <c r="B2029" s="308"/>
      <c r="C2029" s="309"/>
      <c r="D2029" s="310"/>
      <c r="E2029" s="302"/>
      <c r="F2029" s="302"/>
      <c r="G2029" s="304"/>
    </row>
    <row r="2030" spans="1:7" s="284" customFormat="1" ht="12.75" customHeight="1">
      <c r="A2030" s="307"/>
      <c r="B2030" s="308"/>
      <c r="C2030" s="309"/>
      <c r="D2030" s="310"/>
      <c r="E2030" s="302"/>
      <c r="F2030" s="302"/>
      <c r="G2030" s="304"/>
    </row>
    <row r="2033" spans="1:7" s="284" customFormat="1" ht="12.75" customHeight="1">
      <c r="A2033" s="307"/>
      <c r="B2033" s="308"/>
      <c r="C2033" s="309"/>
      <c r="D2033" s="310"/>
      <c r="E2033" s="302"/>
      <c r="F2033" s="302"/>
      <c r="G2033" s="304"/>
    </row>
    <row r="2034" spans="1:7" s="284" customFormat="1" ht="11.25" customHeight="1">
      <c r="A2034" s="307"/>
      <c r="B2034" s="308"/>
      <c r="C2034" s="309"/>
      <c r="D2034" s="310"/>
      <c r="E2034" s="302"/>
      <c r="F2034" s="302"/>
      <c r="G2034" s="304"/>
    </row>
    <row r="2035" spans="1:7" s="284" customFormat="1" ht="10.5" customHeight="1">
      <c r="A2035" s="307"/>
      <c r="B2035" s="308"/>
      <c r="C2035" s="309"/>
      <c r="D2035" s="310"/>
      <c r="E2035" s="302"/>
      <c r="F2035" s="302"/>
      <c r="G2035" s="304"/>
    </row>
    <row r="2036" spans="1:7" s="284" customFormat="1" ht="12.75" customHeight="1">
      <c r="A2036" s="307"/>
      <c r="B2036" s="308"/>
      <c r="C2036" s="309"/>
      <c r="D2036" s="310"/>
      <c r="E2036" s="302"/>
      <c r="F2036" s="302"/>
      <c r="G2036" s="304"/>
    </row>
    <row r="2044" spans="1:7" s="284" customFormat="1" ht="12.75" customHeight="1">
      <c r="A2044" s="307"/>
      <c r="B2044" s="308"/>
      <c r="C2044" s="309"/>
      <c r="D2044" s="310"/>
      <c r="E2044" s="302"/>
      <c r="F2044" s="302"/>
      <c r="G2044" s="304"/>
    </row>
    <row r="2045" spans="1:7" s="284" customFormat="1" ht="12.75" customHeight="1">
      <c r="A2045" s="307"/>
      <c r="B2045" s="308"/>
      <c r="C2045" s="309"/>
      <c r="D2045" s="310"/>
      <c r="E2045" s="302"/>
      <c r="F2045" s="302"/>
      <c r="G2045" s="304"/>
    </row>
    <row r="2046" spans="1:7" s="284" customFormat="1" ht="26.25" customHeight="1">
      <c r="A2046" s="307"/>
      <c r="B2046" s="308"/>
      <c r="C2046" s="309"/>
      <c r="D2046" s="310"/>
      <c r="E2046" s="302"/>
      <c r="F2046" s="302"/>
      <c r="G2046" s="304"/>
    </row>
    <row r="2047" spans="1:7" s="284" customFormat="1" ht="27.75" customHeight="1">
      <c r="A2047" s="307"/>
      <c r="B2047" s="308"/>
      <c r="C2047" s="309"/>
      <c r="D2047" s="310"/>
      <c r="E2047" s="302"/>
      <c r="F2047" s="302"/>
      <c r="G2047" s="304"/>
    </row>
    <row r="2048" spans="1:7" s="284" customFormat="1" ht="12.75" customHeight="1">
      <c r="A2048" s="307"/>
      <c r="B2048" s="308"/>
      <c r="C2048" s="309"/>
      <c r="D2048" s="310"/>
      <c r="E2048" s="302"/>
      <c r="F2048" s="302"/>
      <c r="G2048" s="304"/>
    </row>
    <row r="2049" spans="1:7" s="284" customFormat="1" ht="12.75" customHeight="1">
      <c r="A2049" s="307"/>
      <c r="B2049" s="308"/>
      <c r="C2049" s="309"/>
      <c r="D2049" s="310"/>
      <c r="E2049" s="302"/>
      <c r="F2049" s="302"/>
      <c r="G2049" s="304"/>
    </row>
    <row r="2050" spans="1:7" s="284" customFormat="1" ht="13.5" customHeight="1">
      <c r="A2050" s="307"/>
      <c r="B2050" s="308"/>
      <c r="C2050" s="309"/>
      <c r="D2050" s="310"/>
      <c r="E2050" s="302"/>
      <c r="F2050" s="302"/>
      <c r="G2050" s="304"/>
    </row>
    <row r="2051" spans="1:7" s="284" customFormat="1" ht="14.25" customHeight="1">
      <c r="A2051" s="307"/>
      <c r="B2051" s="308"/>
      <c r="C2051" s="309"/>
      <c r="D2051" s="310"/>
      <c r="E2051" s="302"/>
      <c r="F2051" s="302"/>
      <c r="G2051" s="304"/>
    </row>
    <row r="2054" spans="1:7" s="284" customFormat="1" ht="12.75" customHeight="1">
      <c r="A2054" s="307"/>
      <c r="B2054" s="308"/>
      <c r="C2054" s="309"/>
      <c r="D2054" s="310"/>
      <c r="E2054" s="302"/>
      <c r="F2054" s="302"/>
      <c r="G2054" s="304"/>
    </row>
    <row r="2055" spans="1:7" s="284" customFormat="1" ht="12.75" customHeight="1">
      <c r="A2055" s="307"/>
      <c r="B2055" s="308"/>
      <c r="C2055" s="309"/>
      <c r="D2055" s="310"/>
      <c r="E2055" s="302"/>
      <c r="F2055" s="302"/>
      <c r="G2055" s="304"/>
    </row>
    <row r="2056" spans="1:7" s="284" customFormat="1" ht="12.75" customHeight="1">
      <c r="A2056" s="307"/>
      <c r="B2056" s="308"/>
      <c r="C2056" s="309"/>
      <c r="D2056" s="310"/>
      <c r="E2056" s="302"/>
      <c r="F2056" s="302"/>
      <c r="G2056" s="304"/>
    </row>
    <row r="2057" spans="1:7" s="284" customFormat="1" ht="12.75" customHeight="1">
      <c r="A2057" s="307"/>
      <c r="B2057" s="308"/>
      <c r="C2057" s="309"/>
      <c r="D2057" s="310"/>
      <c r="E2057" s="302"/>
      <c r="F2057" s="302"/>
      <c r="G2057" s="304"/>
    </row>
    <row r="2064" spans="1:7" s="284" customFormat="1" ht="27.75" customHeight="1">
      <c r="A2064" s="307"/>
      <c r="B2064" s="308"/>
      <c r="C2064" s="309"/>
      <c r="D2064" s="310"/>
      <c r="E2064" s="302"/>
      <c r="F2064" s="302"/>
      <c r="G2064" s="304"/>
    </row>
    <row r="2101" spans="1:7" s="284" customFormat="1" ht="26.25" customHeight="1">
      <c r="A2101" s="307"/>
      <c r="B2101" s="308"/>
      <c r="C2101" s="309"/>
      <c r="D2101" s="310"/>
      <c r="E2101" s="302"/>
      <c r="F2101" s="302"/>
      <c r="G2101" s="304"/>
    </row>
    <row r="2102" spans="1:7" s="284" customFormat="1" ht="12.75" customHeight="1">
      <c r="A2102" s="307"/>
      <c r="B2102" s="308"/>
      <c r="C2102" s="309"/>
      <c r="D2102" s="310"/>
      <c r="E2102" s="302"/>
      <c r="F2102" s="302"/>
      <c r="G2102" s="304"/>
    </row>
    <row r="2103" spans="1:7" s="284" customFormat="1" ht="12.75" customHeight="1">
      <c r="A2103" s="307"/>
      <c r="B2103" s="308"/>
      <c r="C2103" s="309"/>
      <c r="D2103" s="310"/>
      <c r="E2103" s="302"/>
      <c r="F2103" s="302"/>
      <c r="G2103" s="304"/>
    </row>
    <row r="2104" spans="1:7" s="284" customFormat="1" ht="12.75" customHeight="1">
      <c r="A2104" s="307"/>
      <c r="B2104" s="308"/>
      <c r="C2104" s="309"/>
      <c r="D2104" s="310"/>
      <c r="E2104" s="302"/>
      <c r="F2104" s="302"/>
      <c r="G2104" s="304"/>
    </row>
    <row r="2105" spans="1:7" s="284" customFormat="1" ht="12.75" customHeight="1">
      <c r="A2105" s="307"/>
      <c r="B2105" s="308"/>
      <c r="C2105" s="309"/>
      <c r="D2105" s="310"/>
      <c r="E2105" s="302"/>
      <c r="F2105" s="302"/>
      <c r="G2105" s="304"/>
    </row>
    <row r="2106" spans="1:7" s="284" customFormat="1" ht="13.5" customHeight="1">
      <c r="A2106" s="307"/>
      <c r="B2106" s="308"/>
      <c r="C2106" s="309"/>
      <c r="D2106" s="310"/>
      <c r="E2106" s="302"/>
      <c r="F2106" s="302"/>
      <c r="G2106" s="304"/>
    </row>
    <row r="2107" spans="1:7" s="284" customFormat="1" ht="12.75" customHeight="1">
      <c r="A2107" s="307"/>
      <c r="B2107" s="308"/>
      <c r="C2107" s="309"/>
      <c r="D2107" s="310"/>
      <c r="E2107" s="302"/>
      <c r="F2107" s="302"/>
      <c r="G2107" s="304"/>
    </row>
    <row r="2108" spans="1:7" s="284" customFormat="1" ht="12.75" customHeight="1">
      <c r="A2108" s="307"/>
      <c r="B2108" s="308"/>
      <c r="C2108" s="309"/>
      <c r="D2108" s="310"/>
      <c r="E2108" s="302"/>
      <c r="F2108" s="302"/>
      <c r="G2108" s="304"/>
    </row>
    <row r="2150" spans="1:7" s="284" customFormat="1" ht="26.25" customHeight="1">
      <c r="A2150" s="307"/>
      <c r="B2150" s="308"/>
      <c r="C2150" s="309"/>
      <c r="D2150" s="310"/>
      <c r="E2150" s="302"/>
      <c r="F2150" s="302"/>
      <c r="G2150" s="304"/>
    </row>
    <row r="2151" spans="1:7" s="284" customFormat="1" ht="27.75" customHeight="1">
      <c r="A2151" s="307"/>
      <c r="B2151" s="308"/>
      <c r="C2151" s="309"/>
      <c r="D2151" s="310"/>
      <c r="E2151" s="302"/>
      <c r="F2151" s="302"/>
      <c r="G2151" s="304"/>
    </row>
    <row r="2190" spans="1:7" s="284" customFormat="1" ht="12.75" customHeight="1">
      <c r="A2190" s="307"/>
      <c r="B2190" s="308"/>
      <c r="C2190" s="309"/>
      <c r="D2190" s="310"/>
      <c r="E2190" s="302"/>
      <c r="F2190" s="302"/>
      <c r="G2190" s="304"/>
    </row>
    <row r="2191" spans="1:7" s="284" customFormat="1" ht="12.75" customHeight="1">
      <c r="A2191" s="307"/>
      <c r="B2191" s="308"/>
      <c r="C2191" s="309"/>
      <c r="D2191" s="310"/>
      <c r="E2191" s="302"/>
      <c r="F2191" s="302"/>
      <c r="G2191" s="304"/>
    </row>
    <row r="2192" spans="1:7" s="284" customFormat="1" ht="26.25" customHeight="1">
      <c r="A2192" s="307"/>
      <c r="B2192" s="308"/>
      <c r="C2192" s="309"/>
      <c r="D2192" s="310"/>
      <c r="E2192" s="302"/>
      <c r="F2192" s="302"/>
      <c r="G2192" s="304"/>
    </row>
    <row r="2193" spans="1:7" s="284" customFormat="1" ht="12.75" customHeight="1">
      <c r="A2193" s="307"/>
      <c r="B2193" s="308"/>
      <c r="C2193" s="309"/>
      <c r="D2193" s="310"/>
      <c r="E2193" s="302"/>
      <c r="F2193" s="302"/>
      <c r="G2193" s="304"/>
    </row>
    <row r="2194" spans="1:7" s="284" customFormat="1" ht="12.75" customHeight="1">
      <c r="A2194" s="307"/>
      <c r="B2194" s="308"/>
      <c r="C2194" s="309"/>
      <c r="D2194" s="310"/>
      <c r="E2194" s="302"/>
      <c r="F2194" s="302"/>
      <c r="G2194" s="304"/>
    </row>
    <row r="2195" spans="1:7" s="284" customFormat="1" ht="12.75" customHeight="1">
      <c r="A2195" s="307"/>
      <c r="B2195" s="308"/>
      <c r="C2195" s="309"/>
      <c r="D2195" s="310"/>
      <c r="E2195" s="302"/>
      <c r="F2195" s="302"/>
      <c r="G2195" s="304"/>
    </row>
    <row r="2196" spans="1:7" s="284" customFormat="1" ht="12.75" customHeight="1">
      <c r="A2196" s="307"/>
      <c r="B2196" s="308"/>
      <c r="C2196" s="309"/>
      <c r="D2196" s="310"/>
      <c r="E2196" s="302"/>
      <c r="F2196" s="302"/>
      <c r="G2196" s="304"/>
    </row>
    <row r="2197" spans="1:7" s="284" customFormat="1" ht="13.5" customHeight="1">
      <c r="A2197" s="307"/>
      <c r="B2197" s="308"/>
      <c r="C2197" s="309"/>
      <c r="D2197" s="310"/>
      <c r="E2197" s="302"/>
      <c r="F2197" s="302"/>
      <c r="G2197" s="304"/>
    </row>
    <row r="2198" spans="1:7" s="284" customFormat="1" ht="12.75" customHeight="1">
      <c r="A2198" s="307"/>
      <c r="B2198" s="308"/>
      <c r="C2198" s="309"/>
      <c r="D2198" s="310"/>
      <c r="E2198" s="302"/>
      <c r="F2198" s="302"/>
      <c r="G2198" s="304"/>
    </row>
    <row r="2199" spans="1:7" s="284" customFormat="1" ht="12.75" customHeight="1">
      <c r="A2199" s="307"/>
      <c r="B2199" s="308"/>
      <c r="C2199" s="309"/>
      <c r="D2199" s="310"/>
      <c r="E2199" s="302"/>
      <c r="F2199" s="302"/>
      <c r="G2199" s="304"/>
    </row>
    <row r="2202" spans="1:7" s="284" customFormat="1" ht="12.75" customHeight="1">
      <c r="A2202" s="307"/>
      <c r="B2202" s="308"/>
      <c r="C2202" s="309"/>
      <c r="D2202" s="310"/>
      <c r="E2202" s="302"/>
      <c r="F2202" s="302"/>
      <c r="G2202" s="304"/>
    </row>
    <row r="2203" spans="1:7" s="284" customFormat="1" ht="11.25" customHeight="1">
      <c r="A2203" s="307"/>
      <c r="B2203" s="308"/>
      <c r="C2203" s="309"/>
      <c r="D2203" s="310"/>
      <c r="E2203" s="302"/>
      <c r="F2203" s="302"/>
      <c r="G2203" s="304"/>
    </row>
    <row r="2204" spans="1:7" s="284" customFormat="1" ht="10.5" customHeight="1">
      <c r="A2204" s="307"/>
      <c r="B2204" s="308"/>
      <c r="C2204" s="309"/>
      <c r="D2204" s="310"/>
      <c r="E2204" s="302"/>
      <c r="F2204" s="302"/>
      <c r="G2204" s="304"/>
    </row>
    <row r="2205" spans="1:7" s="284" customFormat="1" ht="12.75" customHeight="1">
      <c r="A2205" s="307"/>
      <c r="B2205" s="308"/>
      <c r="C2205" s="309"/>
      <c r="D2205" s="310"/>
      <c r="E2205" s="302"/>
      <c r="F2205" s="302"/>
      <c r="G2205" s="304"/>
    </row>
    <row r="2221" spans="1:6" ht="15" customHeight="1">
      <c r="A2221" s="291"/>
      <c r="B2221" s="291"/>
      <c r="C2221" s="291"/>
      <c r="D2221" s="291"/>
      <c r="E2221" s="291"/>
      <c r="F2221" s="291"/>
    </row>
    <row r="2222" spans="1:6" ht="16.5" customHeight="1">
      <c r="A2222" s="291"/>
      <c r="B2222" s="291"/>
      <c r="C2222" s="291"/>
      <c r="D2222" s="291"/>
      <c r="E2222" s="291"/>
      <c r="F2222" s="291"/>
    </row>
    <row r="2223" spans="1:6" ht="22.5" customHeight="1">
      <c r="A2223" s="291"/>
      <c r="B2223" s="291"/>
      <c r="C2223" s="291"/>
      <c r="D2223" s="291"/>
      <c r="E2223" s="291"/>
      <c r="F2223" s="291"/>
    </row>
    <row r="2225" spans="1:7" s="284" customFormat="1">
      <c r="A2225" s="307"/>
      <c r="B2225" s="308"/>
      <c r="C2225" s="309"/>
      <c r="D2225" s="310"/>
      <c r="E2225" s="302"/>
      <c r="F2225" s="302"/>
      <c r="G2225" s="283"/>
    </row>
    <row r="2226" spans="1:7" s="284" customFormat="1">
      <c r="A2226" s="307"/>
      <c r="B2226" s="308"/>
      <c r="C2226" s="309"/>
      <c r="D2226" s="310"/>
      <c r="E2226" s="302"/>
      <c r="F2226" s="302"/>
      <c r="G2226" s="283"/>
    </row>
    <row r="2227" spans="1:7" s="284" customFormat="1">
      <c r="A2227" s="307"/>
      <c r="B2227" s="308"/>
      <c r="C2227" s="309"/>
      <c r="D2227" s="310"/>
      <c r="E2227" s="302"/>
      <c r="F2227" s="302"/>
      <c r="G2227" s="283"/>
    </row>
    <row r="2228" spans="1:7" s="284" customFormat="1">
      <c r="A2228" s="307"/>
      <c r="B2228" s="308"/>
      <c r="C2228" s="309"/>
      <c r="D2228" s="310"/>
      <c r="E2228" s="302"/>
      <c r="F2228" s="302"/>
      <c r="G2228" s="283"/>
    </row>
    <row r="2229" spans="1:7" s="284" customFormat="1">
      <c r="A2229" s="307"/>
      <c r="B2229" s="308"/>
      <c r="C2229" s="309"/>
      <c r="D2229" s="310"/>
      <c r="E2229" s="302"/>
      <c r="F2229" s="302"/>
      <c r="G2229" s="283"/>
    </row>
    <row r="2230" spans="1:7" s="284" customFormat="1">
      <c r="A2230" s="307"/>
      <c r="B2230" s="308"/>
      <c r="C2230" s="309"/>
      <c r="D2230" s="310"/>
      <c r="E2230" s="302"/>
      <c r="F2230" s="302"/>
      <c r="G2230" s="283"/>
    </row>
    <row r="2231" spans="1:7" s="284" customFormat="1">
      <c r="A2231" s="307"/>
      <c r="B2231" s="308"/>
      <c r="C2231" s="309"/>
      <c r="D2231" s="310"/>
      <c r="E2231" s="302"/>
      <c r="F2231" s="302"/>
      <c r="G2231" s="283"/>
    </row>
    <row r="2232" spans="1:7" s="284" customFormat="1">
      <c r="A2232" s="307"/>
      <c r="B2232" s="308"/>
      <c r="C2232" s="309"/>
      <c r="D2232" s="310"/>
      <c r="E2232" s="302"/>
      <c r="F2232" s="302"/>
      <c r="G2232" s="283"/>
    </row>
    <row r="2233" spans="1:7" s="284" customFormat="1">
      <c r="A2233" s="307"/>
      <c r="B2233" s="308"/>
      <c r="C2233" s="309"/>
      <c r="D2233" s="310"/>
      <c r="E2233" s="302"/>
      <c r="F2233" s="302"/>
      <c r="G2233" s="283"/>
    </row>
    <row r="2234" spans="1:7" s="284" customFormat="1">
      <c r="A2234" s="307"/>
      <c r="B2234" s="308"/>
      <c r="C2234" s="309"/>
      <c r="D2234" s="310"/>
      <c r="E2234" s="302"/>
      <c r="F2234" s="302"/>
      <c r="G2234" s="283"/>
    </row>
    <row r="2235" spans="1:7" s="284" customFormat="1">
      <c r="A2235" s="307"/>
      <c r="B2235" s="308"/>
      <c r="C2235" s="309"/>
      <c r="D2235" s="310"/>
      <c r="E2235" s="302"/>
      <c r="F2235" s="302"/>
      <c r="G2235" s="283"/>
    </row>
    <row r="2236" spans="1:7" s="284" customFormat="1">
      <c r="A2236" s="307"/>
      <c r="B2236" s="308"/>
      <c r="C2236" s="309"/>
      <c r="D2236" s="310"/>
      <c r="E2236" s="302"/>
      <c r="F2236" s="302"/>
      <c r="G2236" s="283"/>
    </row>
    <row r="2237" spans="1:7" s="284" customFormat="1">
      <c r="A2237" s="307"/>
      <c r="B2237" s="308"/>
      <c r="C2237" s="309"/>
      <c r="D2237" s="310"/>
      <c r="E2237" s="302"/>
      <c r="F2237" s="302"/>
      <c r="G2237" s="283"/>
    </row>
    <row r="2238" spans="1:7" s="284" customFormat="1">
      <c r="A2238" s="307"/>
      <c r="B2238" s="308"/>
      <c r="C2238" s="309"/>
      <c r="D2238" s="310"/>
      <c r="E2238" s="302"/>
      <c r="F2238" s="302"/>
      <c r="G2238" s="283"/>
    </row>
    <row r="2239" spans="1:7" s="284" customFormat="1">
      <c r="A2239" s="307"/>
      <c r="B2239" s="308"/>
      <c r="C2239" s="309"/>
      <c r="D2239" s="310"/>
      <c r="E2239" s="302"/>
      <c r="F2239" s="302"/>
      <c r="G2239" s="283"/>
    </row>
    <row r="2240" spans="1:7" s="284" customFormat="1">
      <c r="A2240" s="307"/>
      <c r="B2240" s="308"/>
      <c r="C2240" s="309"/>
      <c r="D2240" s="310"/>
      <c r="E2240" s="302"/>
      <c r="F2240" s="302"/>
      <c r="G2240" s="283"/>
    </row>
    <row r="2241" spans="1:7" s="284" customFormat="1">
      <c r="A2241" s="307"/>
      <c r="B2241" s="308"/>
      <c r="C2241" s="309"/>
      <c r="D2241" s="310"/>
      <c r="E2241" s="302"/>
      <c r="F2241" s="302"/>
      <c r="G2241" s="283"/>
    </row>
    <row r="2242" spans="1:7" s="284" customFormat="1">
      <c r="A2242" s="307"/>
      <c r="B2242" s="308"/>
      <c r="C2242" s="309"/>
      <c r="D2242" s="310"/>
      <c r="E2242" s="302"/>
      <c r="F2242" s="302"/>
      <c r="G2242" s="283"/>
    </row>
    <row r="2243" spans="1:7" s="284" customFormat="1">
      <c r="A2243" s="307"/>
      <c r="B2243" s="308"/>
      <c r="C2243" s="309"/>
      <c r="D2243" s="310"/>
      <c r="E2243" s="302"/>
      <c r="F2243" s="302"/>
      <c r="G2243" s="283"/>
    </row>
    <row r="2244" spans="1:7" s="284" customFormat="1">
      <c r="A2244" s="307"/>
      <c r="B2244" s="308"/>
      <c r="C2244" s="309"/>
      <c r="D2244" s="310"/>
      <c r="E2244" s="302"/>
      <c r="F2244" s="302"/>
      <c r="G2244" s="283"/>
    </row>
    <row r="2245" spans="1:7" s="284" customFormat="1">
      <c r="A2245" s="307"/>
      <c r="B2245" s="308"/>
      <c r="C2245" s="309"/>
      <c r="D2245" s="310"/>
      <c r="E2245" s="302"/>
      <c r="F2245" s="302"/>
      <c r="G2245" s="283"/>
    </row>
    <row r="2246" spans="1:7" s="284" customFormat="1">
      <c r="A2246" s="307"/>
      <c r="B2246" s="308"/>
      <c r="C2246" s="309"/>
      <c r="D2246" s="310"/>
      <c r="E2246" s="302"/>
      <c r="F2246" s="302"/>
      <c r="G2246" s="283"/>
    </row>
    <row r="2247" spans="1:7" s="284" customFormat="1">
      <c r="A2247" s="307"/>
      <c r="B2247" s="308"/>
      <c r="C2247" s="309"/>
      <c r="D2247" s="310"/>
      <c r="E2247" s="302"/>
      <c r="F2247" s="302"/>
      <c r="G2247" s="283"/>
    </row>
    <row r="2248" spans="1:7" s="284" customFormat="1">
      <c r="A2248" s="307"/>
      <c r="B2248" s="308"/>
      <c r="C2248" s="309"/>
      <c r="D2248" s="310"/>
      <c r="E2248" s="302"/>
      <c r="F2248" s="302"/>
      <c r="G2248" s="283"/>
    </row>
    <row r="2249" spans="1:7" s="284" customFormat="1" ht="13.5" customHeight="1">
      <c r="A2249" s="307"/>
      <c r="B2249" s="308"/>
      <c r="C2249" s="309"/>
      <c r="D2249" s="310"/>
      <c r="E2249" s="302"/>
      <c r="F2249" s="302"/>
      <c r="G2249" s="283"/>
    </row>
    <row r="2250" spans="1:7" s="284" customFormat="1">
      <c r="A2250" s="307"/>
      <c r="B2250" s="308"/>
      <c r="C2250" s="309"/>
      <c r="D2250" s="310"/>
      <c r="E2250" s="302"/>
      <c r="F2250" s="302"/>
      <c r="G2250" s="283"/>
    </row>
    <row r="2251" spans="1:7" s="284" customFormat="1">
      <c r="A2251" s="307"/>
      <c r="B2251" s="308"/>
      <c r="C2251" s="309"/>
      <c r="D2251" s="310"/>
      <c r="E2251" s="302"/>
      <c r="F2251" s="302"/>
      <c r="G2251" s="283"/>
    </row>
    <row r="2252" spans="1:7" s="284" customFormat="1">
      <c r="A2252" s="307"/>
      <c r="B2252" s="308"/>
      <c r="C2252" s="309"/>
      <c r="D2252" s="310"/>
      <c r="E2252" s="302"/>
      <c r="F2252" s="302"/>
      <c r="G2252" s="283"/>
    </row>
    <row r="2253" spans="1:7" s="284" customFormat="1">
      <c r="A2253" s="307"/>
      <c r="B2253" s="308"/>
      <c r="C2253" s="309"/>
      <c r="D2253" s="310"/>
      <c r="E2253" s="302"/>
      <c r="F2253" s="302"/>
      <c r="G2253" s="283"/>
    </row>
    <row r="2254" spans="1:7" s="284" customFormat="1">
      <c r="A2254" s="307"/>
      <c r="B2254" s="308"/>
      <c r="C2254" s="309"/>
      <c r="D2254" s="310"/>
      <c r="E2254" s="302"/>
      <c r="F2254" s="302"/>
      <c r="G2254" s="283"/>
    </row>
    <row r="2255" spans="1:7" s="284" customFormat="1">
      <c r="A2255" s="307"/>
      <c r="B2255" s="308"/>
      <c r="C2255" s="309"/>
      <c r="D2255" s="310"/>
      <c r="E2255" s="302"/>
      <c r="F2255" s="302"/>
      <c r="G2255" s="283"/>
    </row>
    <row r="2256" spans="1:7" s="284" customFormat="1">
      <c r="A2256" s="307"/>
      <c r="B2256" s="308"/>
      <c r="C2256" s="309"/>
      <c r="D2256" s="310"/>
      <c r="E2256" s="302"/>
      <c r="F2256" s="302"/>
      <c r="G2256" s="283"/>
    </row>
    <row r="2257" spans="1:7" s="284" customFormat="1">
      <c r="A2257" s="307"/>
      <c r="B2257" s="308"/>
      <c r="C2257" s="309"/>
      <c r="D2257" s="310"/>
      <c r="E2257" s="302"/>
      <c r="F2257" s="302"/>
      <c r="G2257" s="283"/>
    </row>
    <row r="2258" spans="1:7" s="284" customFormat="1">
      <c r="A2258" s="307"/>
      <c r="B2258" s="308"/>
      <c r="C2258" s="309"/>
      <c r="D2258" s="310"/>
      <c r="E2258" s="302"/>
      <c r="F2258" s="302"/>
      <c r="G2258" s="283"/>
    </row>
    <row r="2259" spans="1:7" s="284" customFormat="1">
      <c r="A2259" s="307"/>
      <c r="B2259" s="308"/>
      <c r="C2259" s="309"/>
      <c r="D2259" s="310"/>
      <c r="E2259" s="302"/>
      <c r="F2259" s="302"/>
      <c r="G2259" s="283"/>
    </row>
    <row r="2260" spans="1:7" s="284" customFormat="1">
      <c r="A2260" s="307"/>
      <c r="B2260" s="308"/>
      <c r="C2260" s="309"/>
      <c r="D2260" s="310"/>
      <c r="E2260" s="302"/>
      <c r="F2260" s="302"/>
      <c r="G2260" s="283"/>
    </row>
    <row r="2261" spans="1:7" s="284" customFormat="1">
      <c r="A2261" s="307"/>
      <c r="B2261" s="308"/>
      <c r="C2261" s="309"/>
      <c r="D2261" s="310"/>
      <c r="E2261" s="302"/>
      <c r="F2261" s="302"/>
      <c r="G2261" s="283"/>
    </row>
    <row r="2262" spans="1:7" s="284" customFormat="1">
      <c r="A2262" s="307"/>
      <c r="B2262" s="308"/>
      <c r="C2262" s="309"/>
      <c r="D2262" s="310"/>
      <c r="E2262" s="302"/>
      <c r="F2262" s="302"/>
      <c r="G2262" s="283"/>
    </row>
    <row r="2263" spans="1:7" s="284" customFormat="1">
      <c r="A2263" s="307"/>
      <c r="B2263" s="308"/>
      <c r="C2263" s="309"/>
      <c r="D2263" s="310"/>
      <c r="E2263" s="302"/>
      <c r="F2263" s="302"/>
      <c r="G2263" s="283"/>
    </row>
    <row r="2264" spans="1:7" s="284" customFormat="1">
      <c r="A2264" s="307"/>
      <c r="B2264" s="308"/>
      <c r="C2264" s="309"/>
      <c r="D2264" s="310"/>
      <c r="E2264" s="302"/>
      <c r="F2264" s="302"/>
      <c r="G2264" s="283"/>
    </row>
    <row r="2265" spans="1:7" s="284" customFormat="1">
      <c r="A2265" s="307"/>
      <c r="B2265" s="308"/>
      <c r="C2265" s="309"/>
      <c r="D2265" s="310"/>
      <c r="E2265" s="302"/>
      <c r="F2265" s="302"/>
      <c r="G2265" s="283"/>
    </row>
    <row r="2266" spans="1:7" s="284" customFormat="1">
      <c r="A2266" s="307"/>
      <c r="B2266" s="308"/>
      <c r="C2266" s="309"/>
      <c r="D2266" s="310"/>
      <c r="E2266" s="302"/>
      <c r="F2266" s="302"/>
      <c r="G2266" s="283"/>
    </row>
    <row r="2267" spans="1:7" s="284" customFormat="1">
      <c r="A2267" s="307"/>
      <c r="B2267" s="308"/>
      <c r="C2267" s="309"/>
      <c r="D2267" s="310"/>
      <c r="E2267" s="302"/>
      <c r="F2267" s="302"/>
      <c r="G2267" s="283"/>
    </row>
    <row r="2268" spans="1:7" s="284" customFormat="1">
      <c r="A2268" s="307"/>
      <c r="B2268" s="308"/>
      <c r="C2268" s="309"/>
      <c r="D2268" s="310"/>
      <c r="E2268" s="302"/>
      <c r="F2268" s="302"/>
      <c r="G2268" s="283"/>
    </row>
    <row r="2269" spans="1:7" s="284" customFormat="1">
      <c r="A2269" s="307"/>
      <c r="B2269" s="308"/>
      <c r="C2269" s="309"/>
      <c r="D2269" s="310"/>
      <c r="E2269" s="302"/>
      <c r="F2269" s="302"/>
      <c r="G2269" s="283"/>
    </row>
    <row r="2270" spans="1:7" s="284" customFormat="1">
      <c r="A2270" s="307"/>
      <c r="B2270" s="308"/>
      <c r="C2270" s="309"/>
      <c r="D2270" s="310"/>
      <c r="E2270" s="302"/>
      <c r="F2270" s="302"/>
      <c r="G2270" s="283"/>
    </row>
    <row r="2271" spans="1:7" s="284" customFormat="1">
      <c r="A2271" s="307"/>
      <c r="B2271" s="308"/>
      <c r="C2271" s="309"/>
      <c r="D2271" s="310"/>
      <c r="E2271" s="302"/>
      <c r="F2271" s="302"/>
      <c r="G2271" s="283"/>
    </row>
    <row r="2272" spans="1:7" s="284" customFormat="1">
      <c r="A2272" s="307"/>
      <c r="B2272" s="308"/>
      <c r="C2272" s="309"/>
      <c r="D2272" s="310"/>
      <c r="E2272" s="302"/>
      <c r="F2272" s="302"/>
      <c r="G2272" s="283"/>
    </row>
    <row r="2273" spans="1:7" s="284" customFormat="1">
      <c r="A2273" s="307"/>
      <c r="B2273" s="308"/>
      <c r="C2273" s="309"/>
      <c r="D2273" s="310"/>
      <c r="E2273" s="302"/>
      <c r="F2273" s="302"/>
      <c r="G2273" s="283"/>
    </row>
    <row r="2274" spans="1:7" s="284" customFormat="1">
      <c r="A2274" s="307"/>
      <c r="B2274" s="308"/>
      <c r="C2274" s="309"/>
      <c r="D2274" s="310"/>
      <c r="E2274" s="302"/>
      <c r="F2274" s="302"/>
      <c r="G2274" s="283"/>
    </row>
    <row r="2275" spans="1:7" s="284" customFormat="1">
      <c r="A2275" s="307"/>
      <c r="B2275" s="308"/>
      <c r="C2275" s="309"/>
      <c r="D2275" s="310"/>
      <c r="E2275" s="302"/>
      <c r="F2275" s="302"/>
      <c r="G2275" s="283"/>
    </row>
    <row r="2276" spans="1:7" s="284" customFormat="1">
      <c r="A2276" s="307"/>
      <c r="B2276" s="308"/>
      <c r="C2276" s="309"/>
      <c r="D2276" s="310"/>
      <c r="E2276" s="302"/>
      <c r="F2276" s="302"/>
      <c r="G2276" s="283"/>
    </row>
    <row r="2277" spans="1:7" s="284" customFormat="1">
      <c r="A2277" s="307"/>
      <c r="B2277" s="308"/>
      <c r="C2277" s="309"/>
      <c r="D2277" s="310"/>
      <c r="E2277" s="302"/>
      <c r="F2277" s="302"/>
      <c r="G2277" s="283"/>
    </row>
    <row r="2278" spans="1:7" s="284" customFormat="1">
      <c r="A2278" s="307"/>
      <c r="B2278" s="308"/>
      <c r="C2278" s="309"/>
      <c r="D2278" s="310"/>
      <c r="E2278" s="302"/>
      <c r="F2278" s="302"/>
      <c r="G2278" s="283"/>
    </row>
    <row r="2279" spans="1:7" s="284" customFormat="1">
      <c r="A2279" s="307"/>
      <c r="B2279" s="308"/>
      <c r="C2279" s="309"/>
      <c r="D2279" s="310"/>
      <c r="E2279" s="302"/>
      <c r="F2279" s="302"/>
      <c r="G2279" s="283"/>
    </row>
    <row r="2280" spans="1:7" s="284" customFormat="1">
      <c r="A2280" s="307"/>
      <c r="B2280" s="308"/>
      <c r="C2280" s="309"/>
      <c r="D2280" s="310"/>
      <c r="E2280" s="302"/>
      <c r="F2280" s="302"/>
      <c r="G2280" s="283"/>
    </row>
    <row r="2281" spans="1:7" s="284" customFormat="1">
      <c r="A2281" s="307"/>
      <c r="B2281" s="308"/>
      <c r="C2281" s="309"/>
      <c r="D2281" s="310"/>
      <c r="E2281" s="302"/>
      <c r="F2281" s="302"/>
      <c r="G2281" s="283"/>
    </row>
    <row r="2282" spans="1:7" s="284" customFormat="1">
      <c r="A2282" s="307"/>
      <c r="B2282" s="308"/>
      <c r="C2282" s="309"/>
      <c r="D2282" s="310"/>
      <c r="E2282" s="302"/>
      <c r="F2282" s="302"/>
      <c r="G2282" s="283"/>
    </row>
    <row r="2283" spans="1:7" s="284" customFormat="1">
      <c r="A2283" s="307"/>
      <c r="B2283" s="308"/>
      <c r="C2283" s="309"/>
      <c r="D2283" s="310"/>
      <c r="E2283" s="302"/>
      <c r="F2283" s="302"/>
      <c r="G2283" s="283"/>
    </row>
    <row r="2284" spans="1:7" s="284" customFormat="1">
      <c r="A2284" s="307"/>
      <c r="B2284" s="308"/>
      <c r="C2284" s="309"/>
      <c r="D2284" s="310"/>
      <c r="E2284" s="302"/>
      <c r="F2284" s="302"/>
      <c r="G2284" s="283"/>
    </row>
    <row r="2285" spans="1:7" s="284" customFormat="1">
      <c r="A2285" s="307"/>
      <c r="B2285" s="308"/>
      <c r="C2285" s="309"/>
      <c r="D2285" s="310"/>
      <c r="E2285" s="302"/>
      <c r="F2285" s="302"/>
      <c r="G2285" s="283"/>
    </row>
    <row r="2286" spans="1:7" s="284" customFormat="1">
      <c r="A2286" s="307"/>
      <c r="B2286" s="308"/>
      <c r="C2286" s="309"/>
      <c r="D2286" s="310"/>
      <c r="E2286" s="302"/>
      <c r="F2286" s="302"/>
      <c r="G2286" s="283"/>
    </row>
    <row r="2287" spans="1:7" s="284" customFormat="1">
      <c r="A2287" s="307"/>
      <c r="B2287" s="308"/>
      <c r="C2287" s="309"/>
      <c r="D2287" s="310"/>
      <c r="E2287" s="302"/>
      <c r="F2287" s="302"/>
      <c r="G2287" s="283"/>
    </row>
    <row r="2288" spans="1:7" s="284" customFormat="1">
      <c r="A2288" s="307"/>
      <c r="B2288" s="308"/>
      <c r="C2288" s="309"/>
      <c r="D2288" s="310"/>
      <c r="E2288" s="302"/>
      <c r="F2288" s="302"/>
      <c r="G2288" s="283"/>
    </row>
    <row r="2289" spans="1:7" s="284" customFormat="1">
      <c r="A2289" s="307"/>
      <c r="B2289" s="308"/>
      <c r="C2289" s="309"/>
      <c r="D2289" s="310"/>
      <c r="E2289" s="302"/>
      <c r="F2289" s="302"/>
      <c r="G2289" s="283"/>
    </row>
    <row r="2290" spans="1:7" s="284" customFormat="1">
      <c r="A2290" s="307"/>
      <c r="B2290" s="308"/>
      <c r="C2290" s="309"/>
      <c r="D2290" s="310"/>
      <c r="E2290" s="302"/>
      <c r="F2290" s="302"/>
      <c r="G2290" s="283"/>
    </row>
    <row r="2291" spans="1:7" s="284" customFormat="1">
      <c r="A2291" s="307"/>
      <c r="B2291" s="308"/>
      <c r="C2291" s="309"/>
      <c r="D2291" s="310"/>
      <c r="E2291" s="302"/>
      <c r="F2291" s="302"/>
      <c r="G2291" s="283"/>
    </row>
    <row r="2292" spans="1:7" s="284" customFormat="1">
      <c r="A2292" s="307"/>
      <c r="B2292" s="308"/>
      <c r="C2292" s="309"/>
      <c r="D2292" s="310"/>
      <c r="E2292" s="302"/>
      <c r="F2292" s="302"/>
      <c r="G2292" s="283"/>
    </row>
    <row r="2293" spans="1:7" s="284" customFormat="1">
      <c r="A2293" s="307"/>
      <c r="B2293" s="308"/>
      <c r="C2293" s="309"/>
      <c r="D2293" s="310"/>
      <c r="E2293" s="302"/>
      <c r="F2293" s="302"/>
      <c r="G2293" s="283"/>
    </row>
    <row r="2294" spans="1:7" s="284" customFormat="1">
      <c r="A2294" s="307"/>
      <c r="B2294" s="308"/>
      <c r="C2294" s="309"/>
      <c r="D2294" s="310"/>
      <c r="E2294" s="302"/>
      <c r="F2294" s="302"/>
      <c r="G2294" s="283"/>
    </row>
    <row r="2295" spans="1:7" s="284" customFormat="1">
      <c r="A2295" s="307"/>
      <c r="B2295" s="308"/>
      <c r="C2295" s="309"/>
      <c r="D2295" s="310"/>
      <c r="E2295" s="302"/>
      <c r="F2295" s="302"/>
      <c r="G2295" s="283"/>
    </row>
    <row r="2296" spans="1:7" s="284" customFormat="1">
      <c r="A2296" s="307"/>
      <c r="B2296" s="308"/>
      <c r="C2296" s="309"/>
      <c r="D2296" s="310"/>
      <c r="E2296" s="302"/>
      <c r="F2296" s="302"/>
      <c r="G2296" s="283"/>
    </row>
    <row r="2297" spans="1:7" s="284" customFormat="1">
      <c r="A2297" s="307"/>
      <c r="B2297" s="308"/>
      <c r="C2297" s="309"/>
      <c r="D2297" s="310"/>
      <c r="E2297" s="302"/>
      <c r="F2297" s="302"/>
      <c r="G2297" s="283"/>
    </row>
    <row r="2298" spans="1:7" s="284" customFormat="1">
      <c r="A2298" s="307"/>
      <c r="B2298" s="308"/>
      <c r="C2298" s="309"/>
      <c r="D2298" s="310"/>
      <c r="E2298" s="302"/>
      <c r="F2298" s="302"/>
      <c r="G2298" s="283"/>
    </row>
    <row r="2299" spans="1:7" s="284" customFormat="1">
      <c r="A2299" s="307"/>
      <c r="B2299" s="308"/>
      <c r="C2299" s="309"/>
      <c r="D2299" s="310"/>
      <c r="E2299" s="302"/>
      <c r="F2299" s="302"/>
      <c r="G2299" s="283"/>
    </row>
    <row r="2300" spans="1:7" s="284" customFormat="1">
      <c r="A2300" s="307"/>
      <c r="B2300" s="308"/>
      <c r="C2300" s="309"/>
      <c r="D2300" s="310"/>
      <c r="E2300" s="302"/>
      <c r="F2300" s="302"/>
      <c r="G2300" s="283"/>
    </row>
    <row r="2301" spans="1:7" s="284" customFormat="1">
      <c r="A2301" s="307"/>
      <c r="B2301" s="308"/>
      <c r="C2301" s="309"/>
      <c r="D2301" s="310"/>
      <c r="E2301" s="302"/>
      <c r="F2301" s="302"/>
      <c r="G2301" s="283"/>
    </row>
    <row r="2302" spans="1:7" s="284" customFormat="1">
      <c r="A2302" s="307"/>
      <c r="B2302" s="308"/>
      <c r="C2302" s="309"/>
      <c r="D2302" s="310"/>
      <c r="E2302" s="302"/>
      <c r="F2302" s="302"/>
      <c r="G2302" s="283"/>
    </row>
    <row r="2303" spans="1:7" s="284" customFormat="1">
      <c r="A2303" s="307"/>
      <c r="B2303" s="308"/>
      <c r="C2303" s="309"/>
      <c r="D2303" s="310"/>
      <c r="E2303" s="302"/>
      <c r="F2303" s="302"/>
      <c r="G2303" s="283"/>
    </row>
    <row r="2304" spans="1:7" s="284" customFormat="1">
      <c r="A2304" s="307"/>
      <c r="B2304" s="308"/>
      <c r="C2304" s="309"/>
      <c r="D2304" s="310"/>
      <c r="E2304" s="302"/>
      <c r="F2304" s="302"/>
      <c r="G2304" s="283"/>
    </row>
    <row r="2305" spans="1:7" s="284" customFormat="1">
      <c r="A2305" s="307"/>
      <c r="B2305" s="308"/>
      <c r="C2305" s="309"/>
      <c r="D2305" s="310"/>
      <c r="E2305" s="302"/>
      <c r="F2305" s="302"/>
      <c r="G2305" s="283"/>
    </row>
    <row r="2306" spans="1:7" s="284" customFormat="1" ht="17.25" customHeight="1">
      <c r="A2306" s="307"/>
      <c r="B2306" s="308"/>
      <c r="C2306" s="309"/>
      <c r="D2306" s="310"/>
      <c r="E2306" s="302"/>
      <c r="F2306" s="302"/>
      <c r="G2306" s="283"/>
    </row>
    <row r="2307" spans="1:7" s="284" customFormat="1">
      <c r="A2307" s="307"/>
      <c r="B2307" s="308"/>
      <c r="C2307" s="309"/>
      <c r="D2307" s="310"/>
      <c r="E2307" s="302"/>
      <c r="F2307" s="302"/>
      <c r="G2307" s="283"/>
    </row>
    <row r="2308" spans="1:7" s="284" customFormat="1">
      <c r="A2308" s="307"/>
      <c r="B2308" s="308"/>
      <c r="C2308" s="309"/>
      <c r="D2308" s="310"/>
      <c r="E2308" s="302"/>
      <c r="F2308" s="302"/>
      <c r="G2308" s="283"/>
    </row>
    <row r="2309" spans="1:7" s="284" customFormat="1">
      <c r="A2309" s="307"/>
      <c r="B2309" s="308"/>
      <c r="C2309" s="309"/>
      <c r="D2309" s="310"/>
      <c r="E2309" s="302"/>
      <c r="F2309" s="302"/>
      <c r="G2309" s="283"/>
    </row>
    <row r="2311" spans="1:7" ht="15" customHeight="1"/>
    <row r="2312" spans="1:7" ht="16.5" customHeight="1">
      <c r="G2312" s="285"/>
    </row>
    <row r="2313" spans="1:7" ht="22.5" customHeight="1"/>
    <row r="2315" spans="1:7" s="284" customFormat="1">
      <c r="A2315" s="307"/>
      <c r="B2315" s="308"/>
      <c r="C2315" s="309"/>
      <c r="D2315" s="310"/>
      <c r="E2315" s="302"/>
      <c r="F2315" s="302"/>
      <c r="G2315" s="283"/>
    </row>
    <row r="2316" spans="1:7" s="284" customFormat="1">
      <c r="A2316" s="307"/>
      <c r="B2316" s="308"/>
      <c r="C2316" s="309"/>
      <c r="D2316" s="310"/>
      <c r="E2316" s="302"/>
      <c r="F2316" s="302"/>
      <c r="G2316" s="283"/>
    </row>
    <row r="2317" spans="1:7" s="284" customFormat="1">
      <c r="A2317" s="307"/>
      <c r="B2317" s="308"/>
      <c r="C2317" s="309"/>
      <c r="D2317" s="310"/>
      <c r="E2317" s="302"/>
      <c r="F2317" s="302"/>
      <c r="G2317" s="283"/>
    </row>
    <row r="2318" spans="1:7" s="284" customFormat="1">
      <c r="A2318" s="307"/>
      <c r="B2318" s="308"/>
      <c r="C2318" s="309"/>
      <c r="D2318" s="310"/>
      <c r="E2318" s="302"/>
      <c r="F2318" s="302"/>
      <c r="G2318" s="283"/>
    </row>
    <row r="2319" spans="1:7" s="284" customFormat="1">
      <c r="A2319" s="307"/>
      <c r="B2319" s="308"/>
      <c r="C2319" s="309"/>
      <c r="D2319" s="310"/>
      <c r="E2319" s="302"/>
      <c r="F2319" s="302"/>
      <c r="G2319" s="283"/>
    </row>
    <row r="2320" spans="1:7" s="284" customFormat="1">
      <c r="A2320" s="307"/>
      <c r="B2320" s="308"/>
      <c r="C2320" s="309"/>
      <c r="D2320" s="310"/>
      <c r="E2320" s="302"/>
      <c r="F2320" s="302"/>
      <c r="G2320" s="283"/>
    </row>
    <row r="2321" spans="1:7" s="284" customFormat="1">
      <c r="A2321" s="307"/>
      <c r="B2321" s="308"/>
      <c r="C2321" s="309"/>
      <c r="D2321" s="310"/>
      <c r="E2321" s="302"/>
      <c r="F2321" s="302"/>
      <c r="G2321" s="283"/>
    </row>
    <row r="2322" spans="1:7" s="284" customFormat="1">
      <c r="A2322" s="307"/>
      <c r="B2322" s="308"/>
      <c r="C2322" s="309"/>
      <c r="D2322" s="310"/>
      <c r="E2322" s="302"/>
      <c r="F2322" s="302"/>
      <c r="G2322" s="283"/>
    </row>
    <row r="2323" spans="1:7" s="284" customFormat="1">
      <c r="A2323" s="307"/>
      <c r="B2323" s="308"/>
      <c r="C2323" s="309"/>
      <c r="D2323" s="310"/>
      <c r="E2323" s="302"/>
      <c r="F2323" s="302"/>
      <c r="G2323" s="283"/>
    </row>
    <row r="2324" spans="1:7" s="284" customFormat="1">
      <c r="A2324" s="307"/>
      <c r="B2324" s="308"/>
      <c r="C2324" s="309"/>
      <c r="D2324" s="310"/>
      <c r="E2324" s="302"/>
      <c r="F2324" s="302"/>
      <c r="G2324" s="283"/>
    </row>
    <row r="2325" spans="1:7" s="284" customFormat="1">
      <c r="A2325" s="307"/>
      <c r="B2325" s="308"/>
      <c r="C2325" s="309"/>
      <c r="D2325" s="310"/>
      <c r="E2325" s="302"/>
      <c r="F2325" s="302"/>
      <c r="G2325" s="283"/>
    </row>
    <row r="2326" spans="1:7" s="284" customFormat="1">
      <c r="A2326" s="307"/>
      <c r="B2326" s="308"/>
      <c r="C2326" s="309"/>
      <c r="D2326" s="310"/>
      <c r="E2326" s="302"/>
      <c r="F2326" s="302"/>
      <c r="G2326" s="283"/>
    </row>
    <row r="2327" spans="1:7" s="284" customFormat="1">
      <c r="A2327" s="307"/>
      <c r="B2327" s="308"/>
      <c r="C2327" s="309"/>
      <c r="D2327" s="310"/>
      <c r="E2327" s="302"/>
      <c r="F2327" s="302"/>
      <c r="G2327" s="283"/>
    </row>
    <row r="2328" spans="1:7" s="284" customFormat="1">
      <c r="A2328" s="307"/>
      <c r="B2328" s="308"/>
      <c r="C2328" s="309"/>
      <c r="D2328" s="310"/>
      <c r="E2328" s="302"/>
      <c r="F2328" s="302"/>
      <c r="G2328" s="283"/>
    </row>
    <row r="2329" spans="1:7" s="284" customFormat="1">
      <c r="A2329" s="307"/>
      <c r="B2329" s="308"/>
      <c r="C2329" s="309"/>
      <c r="D2329" s="310"/>
      <c r="E2329" s="302"/>
      <c r="F2329" s="302"/>
      <c r="G2329" s="283"/>
    </row>
    <row r="2330" spans="1:7" s="284" customFormat="1">
      <c r="A2330" s="307"/>
      <c r="B2330" s="308"/>
      <c r="C2330" s="309"/>
      <c r="D2330" s="310"/>
      <c r="E2330" s="302"/>
      <c r="F2330" s="302"/>
      <c r="G2330" s="283"/>
    </row>
    <row r="2331" spans="1:7" s="284" customFormat="1">
      <c r="A2331" s="307"/>
      <c r="B2331" s="308"/>
      <c r="C2331" s="309"/>
      <c r="D2331" s="310"/>
      <c r="E2331" s="302"/>
      <c r="F2331" s="302"/>
      <c r="G2331" s="283"/>
    </row>
    <row r="2332" spans="1:7" s="284" customFormat="1">
      <c r="A2332" s="307"/>
      <c r="B2332" s="308"/>
      <c r="C2332" s="309"/>
      <c r="D2332" s="310"/>
      <c r="E2332" s="302"/>
      <c r="F2332" s="302"/>
      <c r="G2332" s="283"/>
    </row>
    <row r="2333" spans="1:7" s="284" customFormat="1">
      <c r="A2333" s="307"/>
      <c r="B2333" s="308"/>
      <c r="C2333" s="309"/>
      <c r="D2333" s="310"/>
      <c r="E2333" s="302"/>
      <c r="F2333" s="302"/>
      <c r="G2333" s="283"/>
    </row>
    <row r="2334" spans="1:7" s="284" customFormat="1">
      <c r="A2334" s="307"/>
      <c r="B2334" s="308"/>
      <c r="C2334" s="309"/>
      <c r="D2334" s="310"/>
      <c r="E2334" s="302"/>
      <c r="F2334" s="302"/>
      <c r="G2334" s="283"/>
    </row>
    <row r="2335" spans="1:7" s="284" customFormat="1">
      <c r="A2335" s="307"/>
      <c r="B2335" s="308"/>
      <c r="C2335" s="309"/>
      <c r="D2335" s="310"/>
      <c r="E2335" s="302"/>
      <c r="F2335" s="302"/>
      <c r="G2335" s="283"/>
    </row>
    <row r="2336" spans="1:7" s="284" customFormat="1">
      <c r="A2336" s="307"/>
      <c r="B2336" s="308"/>
      <c r="C2336" s="309"/>
      <c r="D2336" s="310"/>
      <c r="E2336" s="302"/>
      <c r="F2336" s="302"/>
      <c r="G2336" s="283"/>
    </row>
    <row r="2337" spans="1:7" s="284" customFormat="1">
      <c r="A2337" s="307"/>
      <c r="B2337" s="308"/>
      <c r="C2337" s="309"/>
      <c r="D2337" s="310"/>
      <c r="E2337" s="302"/>
      <c r="F2337" s="302"/>
      <c r="G2337" s="283"/>
    </row>
    <row r="2338" spans="1:7" s="284" customFormat="1">
      <c r="A2338" s="307"/>
      <c r="B2338" s="308"/>
      <c r="C2338" s="309"/>
      <c r="D2338" s="310"/>
      <c r="E2338" s="302"/>
      <c r="F2338" s="302"/>
      <c r="G2338" s="283"/>
    </row>
    <row r="2339" spans="1:7" s="284" customFormat="1">
      <c r="A2339" s="307"/>
      <c r="B2339" s="308"/>
      <c r="C2339" s="309"/>
      <c r="D2339" s="310"/>
      <c r="E2339" s="302"/>
      <c r="F2339" s="302"/>
      <c r="G2339" s="283"/>
    </row>
    <row r="2340" spans="1:7" s="284" customFormat="1">
      <c r="A2340" s="307"/>
      <c r="B2340" s="308"/>
      <c r="C2340" s="309"/>
      <c r="D2340" s="310"/>
      <c r="E2340" s="302"/>
      <c r="F2340" s="302"/>
      <c r="G2340" s="283"/>
    </row>
    <row r="2341" spans="1:7" s="284" customFormat="1">
      <c r="A2341" s="307"/>
      <c r="B2341" s="308"/>
      <c r="C2341" s="309"/>
      <c r="D2341" s="310"/>
      <c r="E2341" s="302"/>
      <c r="F2341" s="302"/>
      <c r="G2341" s="283"/>
    </row>
    <row r="2342" spans="1:7" s="284" customFormat="1">
      <c r="A2342" s="307"/>
      <c r="B2342" s="308"/>
      <c r="C2342" s="309"/>
      <c r="D2342" s="310"/>
      <c r="E2342" s="302"/>
      <c r="F2342" s="302"/>
      <c r="G2342" s="283"/>
    </row>
    <row r="2343" spans="1:7" s="284" customFormat="1">
      <c r="A2343" s="307"/>
      <c r="B2343" s="308"/>
      <c r="C2343" s="309"/>
      <c r="D2343" s="310"/>
      <c r="E2343" s="302"/>
      <c r="F2343" s="302"/>
      <c r="G2343" s="283"/>
    </row>
    <row r="2344" spans="1:7" s="284" customFormat="1">
      <c r="A2344" s="307"/>
      <c r="B2344" s="308"/>
      <c r="C2344" s="309"/>
      <c r="D2344" s="310"/>
      <c r="E2344" s="302"/>
      <c r="F2344" s="302"/>
      <c r="G2344" s="283"/>
    </row>
    <row r="2345" spans="1:7" s="284" customFormat="1">
      <c r="A2345" s="307"/>
      <c r="B2345" s="308"/>
      <c r="C2345" s="309"/>
      <c r="D2345" s="310"/>
      <c r="E2345" s="302"/>
      <c r="F2345" s="302"/>
      <c r="G2345" s="283"/>
    </row>
    <row r="2346" spans="1:7" s="284" customFormat="1">
      <c r="A2346" s="307"/>
      <c r="B2346" s="308"/>
      <c r="C2346" s="309"/>
      <c r="D2346" s="310"/>
      <c r="E2346" s="302"/>
      <c r="F2346" s="302"/>
      <c r="G2346" s="283"/>
    </row>
    <row r="2347" spans="1:7" s="284" customFormat="1">
      <c r="A2347" s="307"/>
      <c r="B2347" s="308"/>
      <c r="C2347" s="309"/>
      <c r="D2347" s="310"/>
      <c r="E2347" s="302"/>
      <c r="F2347" s="302"/>
      <c r="G2347" s="283"/>
    </row>
    <row r="2348" spans="1:7" s="284" customFormat="1">
      <c r="A2348" s="307"/>
      <c r="B2348" s="308"/>
      <c r="C2348" s="309"/>
      <c r="D2348" s="310"/>
      <c r="E2348" s="302"/>
      <c r="F2348" s="302"/>
      <c r="G2348" s="283"/>
    </row>
    <row r="2349" spans="1:7" s="284" customFormat="1">
      <c r="A2349" s="307"/>
      <c r="B2349" s="308"/>
      <c r="C2349" s="309"/>
      <c r="D2349" s="310"/>
      <c r="E2349" s="302"/>
      <c r="F2349" s="302"/>
      <c r="G2349" s="283"/>
    </row>
    <row r="2350" spans="1:7" s="284" customFormat="1">
      <c r="A2350" s="307"/>
      <c r="B2350" s="308"/>
      <c r="C2350" s="309"/>
      <c r="D2350" s="310"/>
      <c r="E2350" s="302"/>
      <c r="F2350" s="302"/>
      <c r="G2350" s="283"/>
    </row>
    <row r="2351" spans="1:7" s="284" customFormat="1">
      <c r="A2351" s="307"/>
      <c r="B2351" s="308"/>
      <c r="C2351" s="309"/>
      <c r="D2351" s="310"/>
      <c r="E2351" s="302"/>
      <c r="F2351" s="302"/>
      <c r="G2351" s="283"/>
    </row>
    <row r="2352" spans="1:7" s="284" customFormat="1">
      <c r="A2352" s="307"/>
      <c r="B2352" s="308"/>
      <c r="C2352" s="309"/>
      <c r="D2352" s="310"/>
      <c r="E2352" s="302"/>
      <c r="F2352" s="302"/>
      <c r="G2352" s="283"/>
    </row>
    <row r="2353" spans="1:7" s="284" customFormat="1">
      <c r="A2353" s="307"/>
      <c r="B2353" s="308"/>
      <c r="C2353" s="309"/>
      <c r="D2353" s="310"/>
      <c r="E2353" s="302"/>
      <c r="F2353" s="302"/>
      <c r="G2353" s="283"/>
    </row>
    <row r="2354" spans="1:7" s="284" customFormat="1">
      <c r="A2354" s="307"/>
      <c r="B2354" s="308"/>
      <c r="C2354" s="309"/>
      <c r="D2354" s="310"/>
      <c r="E2354" s="302"/>
      <c r="F2354" s="302"/>
      <c r="G2354" s="283"/>
    </row>
    <row r="2355" spans="1:7" s="284" customFormat="1">
      <c r="A2355" s="307"/>
      <c r="B2355" s="308"/>
      <c r="C2355" s="309"/>
      <c r="D2355" s="310"/>
      <c r="E2355" s="302"/>
      <c r="F2355" s="302"/>
      <c r="G2355" s="283"/>
    </row>
    <row r="2356" spans="1:7" s="284" customFormat="1">
      <c r="A2356" s="307"/>
      <c r="B2356" s="308"/>
      <c r="C2356" s="309"/>
      <c r="D2356" s="310"/>
      <c r="E2356" s="302"/>
      <c r="F2356" s="302"/>
      <c r="G2356" s="283"/>
    </row>
    <row r="2357" spans="1:7" s="284" customFormat="1">
      <c r="A2357" s="307"/>
      <c r="B2357" s="308"/>
      <c r="C2357" s="309"/>
      <c r="D2357" s="310"/>
      <c r="E2357" s="302"/>
      <c r="F2357" s="302"/>
      <c r="G2357" s="283"/>
    </row>
    <row r="2358" spans="1:7" s="284" customFormat="1">
      <c r="A2358" s="307"/>
      <c r="B2358" s="308"/>
      <c r="C2358" s="309"/>
      <c r="D2358" s="310"/>
      <c r="E2358" s="302"/>
      <c r="F2358" s="302"/>
      <c r="G2358" s="283"/>
    </row>
    <row r="2359" spans="1:7" s="284" customFormat="1">
      <c r="A2359" s="307"/>
      <c r="B2359" s="308"/>
      <c r="C2359" s="309"/>
      <c r="D2359" s="310"/>
      <c r="E2359" s="302"/>
      <c r="F2359" s="302"/>
      <c r="G2359" s="283"/>
    </row>
    <row r="2360" spans="1:7" s="284" customFormat="1">
      <c r="A2360" s="307"/>
      <c r="B2360" s="308"/>
      <c r="C2360" s="309"/>
      <c r="D2360" s="310"/>
      <c r="E2360" s="302"/>
      <c r="F2360" s="302"/>
      <c r="G2360" s="283"/>
    </row>
    <row r="2361" spans="1:7" s="284" customFormat="1">
      <c r="A2361" s="307"/>
      <c r="B2361" s="308"/>
      <c r="C2361" s="309"/>
      <c r="D2361" s="310"/>
      <c r="E2361" s="302"/>
      <c r="F2361" s="302"/>
      <c r="G2361" s="283"/>
    </row>
    <row r="2362" spans="1:7" s="284" customFormat="1">
      <c r="A2362" s="307"/>
      <c r="B2362" s="308"/>
      <c r="C2362" s="309"/>
      <c r="D2362" s="310"/>
      <c r="E2362" s="302"/>
      <c r="F2362" s="302"/>
      <c r="G2362" s="283"/>
    </row>
    <row r="2363" spans="1:7" s="284" customFormat="1">
      <c r="A2363" s="307"/>
      <c r="B2363" s="308"/>
      <c r="C2363" s="309"/>
      <c r="D2363" s="310"/>
      <c r="E2363" s="302"/>
      <c r="F2363" s="302"/>
      <c r="G2363" s="283"/>
    </row>
    <row r="2364" spans="1:7" s="284" customFormat="1">
      <c r="A2364" s="307"/>
      <c r="B2364" s="308"/>
      <c r="C2364" s="309"/>
      <c r="D2364" s="310"/>
      <c r="E2364" s="302"/>
      <c r="F2364" s="302"/>
      <c r="G2364" s="283"/>
    </row>
    <row r="2365" spans="1:7" s="284" customFormat="1">
      <c r="A2365" s="307"/>
      <c r="B2365" s="308"/>
      <c r="C2365" s="309"/>
      <c r="D2365" s="310"/>
      <c r="E2365" s="302"/>
      <c r="F2365" s="302"/>
      <c r="G2365" s="283"/>
    </row>
    <row r="2366" spans="1:7" s="284" customFormat="1">
      <c r="A2366" s="307"/>
      <c r="B2366" s="308"/>
      <c r="C2366" s="309"/>
      <c r="D2366" s="310"/>
      <c r="E2366" s="302"/>
      <c r="F2366" s="302"/>
      <c r="G2366" s="283"/>
    </row>
    <row r="2367" spans="1:7" s="284" customFormat="1">
      <c r="A2367" s="307"/>
      <c r="B2367" s="308"/>
      <c r="C2367" s="309"/>
      <c r="D2367" s="310"/>
      <c r="E2367" s="302"/>
      <c r="F2367" s="302"/>
      <c r="G2367" s="283"/>
    </row>
    <row r="2368" spans="1:7" s="284" customFormat="1">
      <c r="A2368" s="307"/>
      <c r="B2368" s="308"/>
      <c r="C2368" s="309"/>
      <c r="D2368" s="310"/>
      <c r="E2368" s="302"/>
      <c r="F2368" s="302"/>
      <c r="G2368" s="283"/>
    </row>
    <row r="2369" spans="1:7" s="284" customFormat="1">
      <c r="A2369" s="307"/>
      <c r="B2369" s="308"/>
      <c r="C2369" s="309"/>
      <c r="D2369" s="310"/>
      <c r="E2369" s="302"/>
      <c r="F2369" s="302"/>
      <c r="G2369" s="283"/>
    </row>
    <row r="2370" spans="1:7" s="284" customFormat="1">
      <c r="A2370" s="307"/>
      <c r="B2370" s="308"/>
      <c r="C2370" s="309"/>
      <c r="D2370" s="310"/>
      <c r="E2370" s="302"/>
      <c r="F2370" s="302"/>
      <c r="G2370" s="283"/>
    </row>
    <row r="2371" spans="1:7" s="284" customFormat="1">
      <c r="A2371" s="307"/>
      <c r="B2371" s="308"/>
      <c r="C2371" s="309"/>
      <c r="D2371" s="310"/>
      <c r="E2371" s="302"/>
      <c r="F2371" s="302"/>
      <c r="G2371" s="283"/>
    </row>
    <row r="2372" spans="1:7" s="284" customFormat="1">
      <c r="A2372" s="307"/>
      <c r="B2372" s="308"/>
      <c r="C2372" s="309"/>
      <c r="D2372" s="310"/>
      <c r="E2372" s="302"/>
      <c r="F2372" s="302"/>
      <c r="G2372" s="283"/>
    </row>
    <row r="2373" spans="1:7" s="284" customFormat="1">
      <c r="A2373" s="307"/>
      <c r="B2373" s="308"/>
      <c r="C2373" s="309"/>
      <c r="D2373" s="310"/>
      <c r="E2373" s="302"/>
      <c r="F2373" s="302"/>
      <c r="G2373" s="283"/>
    </row>
    <row r="2374" spans="1:7" s="284" customFormat="1">
      <c r="A2374" s="307"/>
      <c r="B2374" s="308"/>
      <c r="C2374" s="309"/>
      <c r="D2374" s="310"/>
      <c r="E2374" s="302"/>
      <c r="F2374" s="302"/>
      <c r="G2374" s="283"/>
    </row>
    <row r="2375" spans="1:7" s="284" customFormat="1">
      <c r="A2375" s="307"/>
      <c r="B2375" s="308"/>
      <c r="C2375" s="309"/>
      <c r="D2375" s="310"/>
      <c r="E2375" s="302"/>
      <c r="F2375" s="302"/>
      <c r="G2375" s="283"/>
    </row>
    <row r="2376" spans="1:7" s="284" customFormat="1">
      <c r="A2376" s="307"/>
      <c r="B2376" s="308"/>
      <c r="C2376" s="309"/>
      <c r="D2376" s="310"/>
      <c r="E2376" s="302"/>
      <c r="F2376" s="302"/>
      <c r="G2376" s="283"/>
    </row>
    <row r="2377" spans="1:7" s="284" customFormat="1">
      <c r="A2377" s="307"/>
      <c r="B2377" s="308"/>
      <c r="C2377" s="309"/>
      <c r="D2377" s="310"/>
      <c r="E2377" s="302"/>
      <c r="F2377" s="302"/>
      <c r="G2377" s="283"/>
    </row>
    <row r="2378" spans="1:7" s="284" customFormat="1">
      <c r="A2378" s="307"/>
      <c r="B2378" s="308"/>
      <c r="C2378" s="309"/>
      <c r="D2378" s="310"/>
      <c r="E2378" s="302"/>
      <c r="F2378" s="302"/>
      <c r="G2378" s="283"/>
    </row>
    <row r="2379" spans="1:7" s="284" customFormat="1">
      <c r="A2379" s="307"/>
      <c r="B2379" s="308"/>
      <c r="C2379" s="309"/>
      <c r="D2379" s="310"/>
      <c r="E2379" s="302"/>
      <c r="F2379" s="302"/>
      <c r="G2379" s="283"/>
    </row>
    <row r="2380" spans="1:7" s="284" customFormat="1">
      <c r="A2380" s="307"/>
      <c r="B2380" s="308"/>
      <c r="C2380" s="309"/>
      <c r="D2380" s="310"/>
      <c r="E2380" s="302"/>
      <c r="F2380" s="302"/>
      <c r="G2380" s="283"/>
    </row>
    <row r="2381" spans="1:7" s="284" customFormat="1">
      <c r="A2381" s="307"/>
      <c r="B2381" s="308"/>
      <c r="C2381" s="309"/>
      <c r="D2381" s="310"/>
      <c r="E2381" s="302"/>
      <c r="F2381" s="302"/>
      <c r="G2381" s="283"/>
    </row>
    <row r="2382" spans="1:7" s="284" customFormat="1">
      <c r="A2382" s="307"/>
      <c r="B2382" s="308"/>
      <c r="C2382" s="309"/>
      <c r="D2382" s="310"/>
      <c r="E2382" s="302"/>
      <c r="F2382" s="302"/>
      <c r="G2382" s="283"/>
    </row>
    <row r="2383" spans="1:7" s="284" customFormat="1">
      <c r="A2383" s="307"/>
      <c r="B2383" s="308"/>
      <c r="C2383" s="309"/>
      <c r="D2383" s="310"/>
      <c r="E2383" s="302"/>
      <c r="F2383" s="302"/>
      <c r="G2383" s="283"/>
    </row>
    <row r="2384" spans="1:7" s="284" customFormat="1">
      <c r="A2384" s="307"/>
      <c r="B2384" s="308"/>
      <c r="C2384" s="309"/>
      <c r="D2384" s="310"/>
      <c r="E2384" s="302"/>
      <c r="F2384" s="302"/>
      <c r="G2384" s="283"/>
    </row>
    <row r="2385" spans="1:7" s="284" customFormat="1">
      <c r="A2385" s="307"/>
      <c r="B2385" s="308"/>
      <c r="C2385" s="309"/>
      <c r="D2385" s="310"/>
      <c r="E2385" s="302"/>
      <c r="F2385" s="302"/>
      <c r="G2385" s="283"/>
    </row>
    <row r="2386" spans="1:7" s="284" customFormat="1">
      <c r="A2386" s="307"/>
      <c r="B2386" s="308"/>
      <c r="C2386" s="309"/>
      <c r="D2386" s="310"/>
      <c r="E2386" s="302"/>
      <c r="F2386" s="302"/>
      <c r="G2386" s="283"/>
    </row>
    <row r="2387" spans="1:7" s="284" customFormat="1">
      <c r="A2387" s="307"/>
      <c r="B2387" s="308"/>
      <c r="C2387" s="309"/>
      <c r="D2387" s="310"/>
      <c r="E2387" s="302"/>
      <c r="F2387" s="302"/>
      <c r="G2387" s="283"/>
    </row>
    <row r="2388" spans="1:7" s="284" customFormat="1">
      <c r="A2388" s="307"/>
      <c r="B2388" s="308"/>
      <c r="C2388" s="309"/>
      <c r="D2388" s="310"/>
      <c r="E2388" s="302"/>
      <c r="F2388" s="302"/>
      <c r="G2388" s="283"/>
    </row>
    <row r="2389" spans="1:7" s="284" customFormat="1">
      <c r="A2389" s="307"/>
      <c r="B2389" s="308"/>
      <c r="C2389" s="309"/>
      <c r="D2389" s="310"/>
      <c r="E2389" s="302"/>
      <c r="F2389" s="302"/>
      <c r="G2389" s="283"/>
    </row>
    <row r="2390" spans="1:7" s="284" customFormat="1">
      <c r="A2390" s="307"/>
      <c r="B2390" s="308"/>
      <c r="C2390" s="309"/>
      <c r="D2390" s="310"/>
      <c r="E2390" s="302"/>
      <c r="F2390" s="302"/>
      <c r="G2390" s="283"/>
    </row>
    <row r="2391" spans="1:7" s="284" customFormat="1">
      <c r="A2391" s="307"/>
      <c r="B2391" s="308"/>
      <c r="C2391" s="309"/>
      <c r="D2391" s="310"/>
      <c r="E2391" s="302"/>
      <c r="F2391" s="302"/>
      <c r="G2391" s="283"/>
    </row>
    <row r="2392" spans="1:7" s="284" customFormat="1">
      <c r="A2392" s="307"/>
      <c r="B2392" s="308"/>
      <c r="C2392" s="309"/>
      <c r="D2392" s="310"/>
      <c r="E2392" s="302"/>
      <c r="F2392" s="302"/>
      <c r="G2392" s="283"/>
    </row>
    <row r="2393" spans="1:7" s="284" customFormat="1">
      <c r="A2393" s="307"/>
      <c r="B2393" s="308"/>
      <c r="C2393" s="309"/>
      <c r="D2393" s="310"/>
      <c r="E2393" s="302"/>
      <c r="F2393" s="302"/>
      <c r="G2393" s="283"/>
    </row>
    <row r="2394" spans="1:7" s="284" customFormat="1">
      <c r="A2394" s="307"/>
      <c r="B2394" s="308"/>
      <c r="C2394" s="309"/>
      <c r="D2394" s="310"/>
      <c r="E2394" s="302"/>
      <c r="F2394" s="302"/>
      <c r="G2394" s="283"/>
    </row>
    <row r="2395" spans="1:7" s="284" customFormat="1">
      <c r="A2395" s="307"/>
      <c r="B2395" s="308"/>
      <c r="C2395" s="309"/>
      <c r="D2395" s="310"/>
      <c r="E2395" s="302"/>
      <c r="F2395" s="302"/>
      <c r="G2395" s="283"/>
    </row>
    <row r="2396" spans="1:7" s="284" customFormat="1">
      <c r="A2396" s="307"/>
      <c r="B2396" s="308"/>
      <c r="C2396" s="309"/>
      <c r="D2396" s="310"/>
      <c r="E2396" s="302"/>
      <c r="F2396" s="302"/>
      <c r="G2396" s="283"/>
    </row>
    <row r="2397" spans="1:7" s="284" customFormat="1">
      <c r="A2397" s="307"/>
      <c r="B2397" s="308"/>
      <c r="C2397" s="309"/>
      <c r="D2397" s="310"/>
      <c r="E2397" s="302"/>
      <c r="F2397" s="302"/>
      <c r="G2397" s="283"/>
    </row>
    <row r="2398" spans="1:7" s="284" customFormat="1">
      <c r="A2398" s="307"/>
      <c r="B2398" s="308"/>
      <c r="C2398" s="309"/>
      <c r="D2398" s="310"/>
      <c r="E2398" s="302"/>
      <c r="F2398" s="302"/>
      <c r="G2398" s="283"/>
    </row>
    <row r="2399" spans="1:7" s="284" customFormat="1">
      <c r="A2399" s="307"/>
      <c r="B2399" s="308"/>
      <c r="C2399" s="309"/>
      <c r="D2399" s="310"/>
      <c r="E2399" s="302"/>
      <c r="F2399" s="302"/>
      <c r="G2399" s="283"/>
    </row>
    <row r="2400" spans="1:7" s="284" customFormat="1">
      <c r="A2400" s="307"/>
      <c r="B2400" s="308"/>
      <c r="C2400" s="309"/>
      <c r="D2400" s="310"/>
      <c r="E2400" s="302"/>
      <c r="F2400" s="302"/>
      <c r="G2400" s="283"/>
    </row>
    <row r="2401" spans="1:7" s="284" customFormat="1">
      <c r="A2401" s="307"/>
      <c r="B2401" s="308"/>
      <c r="C2401" s="309"/>
      <c r="D2401" s="310"/>
      <c r="E2401" s="302"/>
      <c r="F2401" s="302"/>
      <c r="G2401" s="283"/>
    </row>
    <row r="2402" spans="1:7" s="284" customFormat="1">
      <c r="A2402" s="307"/>
      <c r="B2402" s="308"/>
      <c r="C2402" s="309"/>
      <c r="D2402" s="310"/>
      <c r="E2402" s="302"/>
      <c r="F2402" s="302"/>
      <c r="G2402" s="283"/>
    </row>
    <row r="2403" spans="1:7" s="284" customFormat="1">
      <c r="A2403" s="307"/>
      <c r="B2403" s="308"/>
      <c r="C2403" s="309"/>
      <c r="D2403" s="310"/>
      <c r="E2403" s="302"/>
      <c r="F2403" s="302"/>
      <c r="G2403" s="283"/>
    </row>
    <row r="2404" spans="1:7" s="284" customFormat="1">
      <c r="A2404" s="307"/>
      <c r="B2404" s="308"/>
      <c r="C2404" s="309"/>
      <c r="D2404" s="310"/>
      <c r="E2404" s="302"/>
      <c r="F2404" s="302"/>
      <c r="G2404" s="283"/>
    </row>
    <row r="2405" spans="1:7" s="284" customFormat="1">
      <c r="A2405" s="307"/>
      <c r="B2405" s="308"/>
      <c r="C2405" s="309"/>
      <c r="D2405" s="310"/>
      <c r="E2405" s="302"/>
      <c r="F2405" s="302"/>
      <c r="G2405" s="283"/>
    </row>
    <row r="2406" spans="1:7" s="284" customFormat="1">
      <c r="A2406" s="307"/>
      <c r="B2406" s="308"/>
      <c r="C2406" s="309"/>
      <c r="D2406" s="310"/>
      <c r="E2406" s="302"/>
      <c r="F2406" s="302"/>
      <c r="G2406" s="283"/>
    </row>
    <row r="2407" spans="1:7" s="284" customFormat="1">
      <c r="A2407" s="307"/>
      <c r="B2407" s="308"/>
      <c r="C2407" s="309"/>
      <c r="D2407" s="310"/>
      <c r="E2407" s="302"/>
      <c r="F2407" s="302"/>
      <c r="G2407" s="283"/>
    </row>
    <row r="2408" spans="1:7" s="284" customFormat="1">
      <c r="A2408" s="307"/>
      <c r="B2408" s="308"/>
      <c r="C2408" s="309"/>
      <c r="D2408" s="310"/>
      <c r="E2408" s="302"/>
      <c r="F2408" s="302"/>
      <c r="G2408" s="283"/>
    </row>
    <row r="2409" spans="1:7" s="284" customFormat="1">
      <c r="A2409" s="307"/>
      <c r="B2409" s="308"/>
      <c r="C2409" s="309"/>
      <c r="D2409" s="310"/>
      <c r="E2409" s="302"/>
      <c r="F2409" s="302"/>
      <c r="G2409" s="283"/>
    </row>
    <row r="2410" spans="1:7" s="284" customFormat="1">
      <c r="A2410" s="307"/>
      <c r="B2410" s="308"/>
      <c r="C2410" s="309"/>
      <c r="D2410" s="310"/>
      <c r="E2410" s="302"/>
      <c r="F2410" s="302"/>
      <c r="G2410" s="283"/>
    </row>
    <row r="2411" spans="1:7" s="284" customFormat="1">
      <c r="A2411" s="307"/>
      <c r="B2411" s="308"/>
      <c r="C2411" s="309"/>
      <c r="D2411" s="310"/>
      <c r="E2411" s="302"/>
      <c r="F2411" s="302"/>
      <c r="G2411" s="283"/>
    </row>
    <row r="2412" spans="1:7" s="284" customFormat="1">
      <c r="A2412" s="307"/>
      <c r="B2412" s="308"/>
      <c r="C2412" s="309"/>
      <c r="D2412" s="310"/>
      <c r="E2412" s="302"/>
      <c r="F2412" s="302"/>
      <c r="G2412" s="283"/>
    </row>
    <row r="2413" spans="1:7" s="284" customFormat="1">
      <c r="A2413" s="307"/>
      <c r="B2413" s="308"/>
      <c r="C2413" s="309"/>
      <c r="D2413" s="310"/>
      <c r="E2413" s="302"/>
      <c r="F2413" s="302"/>
      <c r="G2413" s="283"/>
    </row>
    <row r="2414" spans="1:7" s="284" customFormat="1">
      <c r="A2414" s="307"/>
      <c r="B2414" s="308"/>
      <c r="C2414" s="309"/>
      <c r="D2414" s="310"/>
      <c r="E2414" s="302"/>
      <c r="F2414" s="302"/>
      <c r="G2414" s="283"/>
    </row>
    <row r="2415" spans="1:7" s="284" customFormat="1">
      <c r="A2415" s="307"/>
      <c r="B2415" s="308"/>
      <c r="C2415" s="309"/>
      <c r="D2415" s="310"/>
      <c r="E2415" s="302"/>
      <c r="F2415" s="302"/>
      <c r="G2415" s="283"/>
    </row>
    <row r="2416" spans="1:7" s="284" customFormat="1">
      <c r="A2416" s="307"/>
      <c r="B2416" s="308"/>
      <c r="C2416" s="309"/>
      <c r="D2416" s="310"/>
      <c r="E2416" s="302"/>
      <c r="F2416" s="302"/>
      <c r="G2416" s="283"/>
    </row>
    <row r="2417" spans="1:7" s="284" customFormat="1">
      <c r="A2417" s="307"/>
      <c r="B2417" s="308"/>
      <c r="C2417" s="309"/>
      <c r="D2417" s="310"/>
      <c r="E2417" s="302"/>
      <c r="F2417" s="302"/>
      <c r="G2417" s="283"/>
    </row>
    <row r="2418" spans="1:7" s="284" customFormat="1">
      <c r="A2418" s="307"/>
      <c r="B2418" s="308"/>
      <c r="C2418" s="309"/>
      <c r="D2418" s="310"/>
      <c r="E2418" s="302"/>
      <c r="F2418" s="302"/>
      <c r="G2418" s="283"/>
    </row>
    <row r="2419" spans="1:7" s="284" customFormat="1">
      <c r="A2419" s="307"/>
      <c r="B2419" s="308"/>
      <c r="C2419" s="309"/>
      <c r="D2419" s="310"/>
      <c r="E2419" s="302"/>
      <c r="F2419" s="302"/>
      <c r="G2419" s="283"/>
    </row>
    <row r="2420" spans="1:7" s="284" customFormat="1">
      <c r="A2420" s="307"/>
      <c r="B2420" s="308"/>
      <c r="C2420" s="309"/>
      <c r="D2420" s="310"/>
      <c r="E2420" s="302"/>
      <c r="F2420" s="302"/>
      <c r="G2420" s="283"/>
    </row>
    <row r="2421" spans="1:7" s="284" customFormat="1">
      <c r="A2421" s="307"/>
      <c r="B2421" s="308"/>
      <c r="C2421" s="309"/>
      <c r="D2421" s="310"/>
      <c r="E2421" s="302"/>
      <c r="F2421" s="302"/>
      <c r="G2421" s="283"/>
    </row>
    <row r="2422" spans="1:7" s="284" customFormat="1">
      <c r="A2422" s="307"/>
      <c r="B2422" s="308"/>
      <c r="C2422" s="309"/>
      <c r="D2422" s="310"/>
      <c r="E2422" s="302"/>
      <c r="F2422" s="302"/>
      <c r="G2422" s="283"/>
    </row>
    <row r="2423" spans="1:7" s="284" customFormat="1">
      <c r="A2423" s="307"/>
      <c r="B2423" s="308"/>
      <c r="C2423" s="309"/>
      <c r="D2423" s="310"/>
      <c r="E2423" s="302"/>
      <c r="F2423" s="302"/>
      <c r="G2423" s="283"/>
    </row>
    <row r="2424" spans="1:7" s="284" customFormat="1">
      <c r="A2424" s="307"/>
      <c r="B2424" s="308"/>
      <c r="C2424" s="309"/>
      <c r="D2424" s="310"/>
      <c r="E2424" s="302"/>
      <c r="F2424" s="302"/>
      <c r="G2424" s="283"/>
    </row>
    <row r="2425" spans="1:7" s="284" customFormat="1">
      <c r="A2425" s="307"/>
      <c r="B2425" s="308"/>
      <c r="C2425" s="309"/>
      <c r="D2425" s="310"/>
      <c r="E2425" s="302"/>
      <c r="F2425" s="302"/>
      <c r="G2425" s="283"/>
    </row>
    <row r="2426" spans="1:7" s="284" customFormat="1">
      <c r="A2426" s="307"/>
      <c r="B2426" s="308"/>
      <c r="C2426" s="309"/>
      <c r="D2426" s="310"/>
      <c r="E2426" s="302"/>
      <c r="F2426" s="302"/>
      <c r="G2426" s="283"/>
    </row>
    <row r="2427" spans="1:7" s="284" customFormat="1">
      <c r="A2427" s="307"/>
      <c r="B2427" s="308"/>
      <c r="C2427" s="309"/>
      <c r="D2427" s="310"/>
      <c r="E2427" s="302"/>
      <c r="F2427" s="302"/>
      <c r="G2427" s="283"/>
    </row>
    <row r="2428" spans="1:7" s="284" customFormat="1">
      <c r="A2428" s="307"/>
      <c r="B2428" s="308"/>
      <c r="C2428" s="309"/>
      <c r="D2428" s="310"/>
      <c r="E2428" s="302"/>
      <c r="F2428" s="302"/>
      <c r="G2428" s="283"/>
    </row>
    <row r="2429" spans="1:7" s="284" customFormat="1">
      <c r="A2429" s="307"/>
      <c r="B2429" s="308"/>
      <c r="C2429" s="309"/>
      <c r="D2429" s="310"/>
      <c r="E2429" s="302"/>
      <c r="F2429" s="302"/>
      <c r="G2429" s="283"/>
    </row>
    <row r="2430" spans="1:7" s="284" customFormat="1">
      <c r="A2430" s="307"/>
      <c r="B2430" s="308"/>
      <c r="C2430" s="309"/>
      <c r="D2430" s="310"/>
      <c r="E2430" s="302"/>
      <c r="F2430" s="302"/>
      <c r="G2430" s="283"/>
    </row>
    <row r="2431" spans="1:7" s="284" customFormat="1">
      <c r="A2431" s="307"/>
      <c r="B2431" s="308"/>
      <c r="C2431" s="309"/>
      <c r="D2431" s="310"/>
      <c r="E2431" s="302"/>
      <c r="F2431" s="302"/>
      <c r="G2431" s="283"/>
    </row>
    <row r="2432" spans="1:7" s="284" customFormat="1">
      <c r="A2432" s="307"/>
      <c r="B2432" s="308"/>
      <c r="C2432" s="309"/>
      <c r="D2432" s="310"/>
      <c r="E2432" s="302"/>
      <c r="F2432" s="302"/>
      <c r="G2432" s="283"/>
    </row>
    <row r="2433" spans="1:7" s="284" customFormat="1">
      <c r="A2433" s="307"/>
      <c r="B2433" s="308"/>
      <c r="C2433" s="309"/>
      <c r="D2433" s="310"/>
      <c r="E2433" s="302"/>
      <c r="F2433" s="302"/>
      <c r="G2433" s="283"/>
    </row>
    <row r="2434" spans="1:7" s="284" customFormat="1">
      <c r="A2434" s="307"/>
      <c r="B2434" s="308"/>
      <c r="C2434" s="309"/>
      <c r="D2434" s="310"/>
      <c r="E2434" s="302"/>
      <c r="F2434" s="302"/>
      <c r="G2434" s="283"/>
    </row>
    <row r="2435" spans="1:7" s="284" customFormat="1">
      <c r="A2435" s="307"/>
      <c r="B2435" s="308"/>
      <c r="C2435" s="309"/>
      <c r="D2435" s="310"/>
      <c r="E2435" s="302"/>
      <c r="F2435" s="302"/>
      <c r="G2435" s="283"/>
    </row>
    <row r="2436" spans="1:7" s="284" customFormat="1">
      <c r="A2436" s="307"/>
      <c r="B2436" s="308"/>
      <c r="C2436" s="309"/>
      <c r="D2436" s="310"/>
      <c r="E2436" s="302"/>
      <c r="F2436" s="302"/>
      <c r="G2436" s="283"/>
    </row>
    <row r="2437" spans="1:7" s="284" customFormat="1">
      <c r="A2437" s="307"/>
      <c r="B2437" s="308"/>
      <c r="C2437" s="309"/>
      <c r="D2437" s="310"/>
      <c r="E2437" s="302"/>
      <c r="F2437" s="302"/>
      <c r="G2437" s="283"/>
    </row>
    <row r="2438" spans="1:7" s="284" customFormat="1">
      <c r="A2438" s="307"/>
      <c r="B2438" s="308"/>
      <c r="C2438" s="309"/>
      <c r="D2438" s="310"/>
      <c r="E2438" s="302"/>
      <c r="F2438" s="302"/>
      <c r="G2438" s="283"/>
    </row>
    <row r="2439" spans="1:7" s="284" customFormat="1">
      <c r="A2439" s="307"/>
      <c r="B2439" s="308"/>
      <c r="C2439" s="309"/>
      <c r="D2439" s="310"/>
      <c r="E2439" s="302"/>
      <c r="F2439" s="302"/>
      <c r="G2439" s="283"/>
    </row>
    <row r="2440" spans="1:7" s="284" customFormat="1">
      <c r="A2440" s="307"/>
      <c r="B2440" s="308"/>
      <c r="C2440" s="309"/>
      <c r="D2440" s="310"/>
      <c r="E2440" s="302"/>
      <c r="F2440" s="302"/>
      <c r="G2440" s="283"/>
    </row>
    <row r="2441" spans="1:7" s="284" customFormat="1">
      <c r="A2441" s="307"/>
      <c r="B2441" s="308"/>
      <c r="C2441" s="309"/>
      <c r="D2441" s="310"/>
      <c r="E2441" s="302"/>
      <c r="F2441" s="302"/>
      <c r="G2441" s="283"/>
    </row>
    <row r="2442" spans="1:7" s="284" customFormat="1">
      <c r="A2442" s="307"/>
      <c r="B2442" s="308"/>
      <c r="C2442" s="309"/>
      <c r="D2442" s="310"/>
      <c r="E2442" s="302"/>
      <c r="F2442" s="302"/>
      <c r="G2442" s="283"/>
    </row>
    <row r="2443" spans="1:7" s="284" customFormat="1">
      <c r="A2443" s="307"/>
      <c r="B2443" s="308"/>
      <c r="C2443" s="309"/>
      <c r="D2443" s="310"/>
      <c r="E2443" s="302"/>
      <c r="F2443" s="302"/>
      <c r="G2443" s="283"/>
    </row>
    <row r="2444" spans="1:7" s="284" customFormat="1">
      <c r="A2444" s="307"/>
      <c r="B2444" s="308"/>
      <c r="C2444" s="309"/>
      <c r="D2444" s="310"/>
      <c r="E2444" s="302"/>
      <c r="F2444" s="302"/>
      <c r="G2444" s="283"/>
    </row>
    <row r="2445" spans="1:7" s="284" customFormat="1">
      <c r="A2445" s="307"/>
      <c r="B2445" s="308"/>
      <c r="C2445" s="309"/>
      <c r="D2445" s="310"/>
      <c r="E2445" s="302"/>
      <c r="F2445" s="302"/>
      <c r="G2445" s="283"/>
    </row>
    <row r="2446" spans="1:7" s="284" customFormat="1">
      <c r="A2446" s="307"/>
      <c r="B2446" s="308"/>
      <c r="C2446" s="309"/>
      <c r="D2446" s="310"/>
      <c r="E2446" s="302"/>
      <c r="F2446" s="302"/>
      <c r="G2446" s="283"/>
    </row>
    <row r="2447" spans="1:7" s="284" customFormat="1">
      <c r="A2447" s="307"/>
      <c r="B2447" s="308"/>
      <c r="C2447" s="309"/>
      <c r="D2447" s="310"/>
      <c r="E2447" s="302"/>
      <c r="F2447" s="302"/>
      <c r="G2447" s="283"/>
    </row>
    <row r="2448" spans="1:7" s="284" customFormat="1">
      <c r="A2448" s="307"/>
      <c r="B2448" s="308"/>
      <c r="C2448" s="309"/>
      <c r="D2448" s="310"/>
      <c r="E2448" s="302"/>
      <c r="F2448" s="302"/>
      <c r="G2448" s="283"/>
    </row>
    <row r="2449" spans="1:7" s="284" customFormat="1">
      <c r="A2449" s="307"/>
      <c r="B2449" s="308"/>
      <c r="C2449" s="309"/>
      <c r="D2449" s="310"/>
      <c r="E2449" s="302"/>
      <c r="F2449" s="302"/>
      <c r="G2449" s="283"/>
    </row>
    <row r="2450" spans="1:7" s="284" customFormat="1">
      <c r="A2450" s="307"/>
      <c r="B2450" s="308"/>
      <c r="C2450" s="309"/>
      <c r="D2450" s="310"/>
      <c r="E2450" s="302"/>
      <c r="F2450" s="302"/>
      <c r="G2450" s="283"/>
    </row>
    <row r="2451" spans="1:7" s="284" customFormat="1">
      <c r="A2451" s="307"/>
      <c r="B2451" s="308"/>
      <c r="C2451" s="309"/>
      <c r="D2451" s="310"/>
      <c r="E2451" s="302"/>
      <c r="F2451" s="302"/>
      <c r="G2451" s="283"/>
    </row>
    <row r="2452" spans="1:7" s="284" customFormat="1">
      <c r="A2452" s="307"/>
      <c r="B2452" s="308"/>
      <c r="C2452" s="309"/>
      <c r="D2452" s="310"/>
      <c r="E2452" s="302"/>
      <c r="F2452" s="302"/>
      <c r="G2452" s="283"/>
    </row>
    <row r="2453" spans="1:7" s="284" customFormat="1">
      <c r="A2453" s="307"/>
      <c r="B2453" s="308"/>
      <c r="C2453" s="309"/>
      <c r="D2453" s="310"/>
      <c r="E2453" s="302"/>
      <c r="F2453" s="302"/>
      <c r="G2453" s="283"/>
    </row>
    <row r="2454" spans="1:7" s="284" customFormat="1">
      <c r="A2454" s="307"/>
      <c r="B2454" s="308"/>
      <c r="C2454" s="309"/>
      <c r="D2454" s="310"/>
      <c r="E2454" s="302"/>
      <c r="F2454" s="302"/>
      <c r="G2454" s="283"/>
    </row>
    <row r="2455" spans="1:7" s="284" customFormat="1">
      <c r="A2455" s="307"/>
      <c r="B2455" s="308"/>
      <c r="C2455" s="309"/>
      <c r="D2455" s="310"/>
      <c r="E2455" s="302"/>
      <c r="F2455" s="302"/>
      <c r="G2455" s="283"/>
    </row>
    <row r="2456" spans="1:7" s="284" customFormat="1">
      <c r="A2456" s="307"/>
      <c r="B2456" s="308"/>
      <c r="C2456" s="309"/>
      <c r="D2456" s="310"/>
      <c r="E2456" s="302"/>
      <c r="F2456" s="302"/>
      <c r="G2456" s="283"/>
    </row>
    <row r="2457" spans="1:7" s="284" customFormat="1">
      <c r="A2457" s="307"/>
      <c r="B2457" s="308"/>
      <c r="C2457" s="309"/>
      <c r="D2457" s="310"/>
      <c r="E2457" s="302"/>
      <c r="F2457" s="302"/>
      <c r="G2457" s="283"/>
    </row>
    <row r="2458" spans="1:7" s="284" customFormat="1">
      <c r="A2458" s="307"/>
      <c r="B2458" s="308"/>
      <c r="C2458" s="309"/>
      <c r="D2458" s="310"/>
      <c r="E2458" s="302"/>
      <c r="F2458" s="302"/>
      <c r="G2458" s="283"/>
    </row>
    <row r="2459" spans="1:7" s="284" customFormat="1">
      <c r="A2459" s="307"/>
      <c r="B2459" s="308"/>
      <c r="C2459" s="309"/>
      <c r="D2459" s="310"/>
      <c r="E2459" s="302"/>
      <c r="F2459" s="302"/>
      <c r="G2459" s="283"/>
    </row>
    <row r="2460" spans="1:7" s="284" customFormat="1">
      <c r="A2460" s="307"/>
      <c r="B2460" s="308"/>
      <c r="C2460" s="309"/>
      <c r="D2460" s="310"/>
      <c r="E2460" s="302"/>
      <c r="F2460" s="302"/>
      <c r="G2460" s="283"/>
    </row>
    <row r="2461" spans="1:7" s="284" customFormat="1">
      <c r="A2461" s="307"/>
      <c r="B2461" s="308"/>
      <c r="C2461" s="309"/>
      <c r="D2461" s="310"/>
      <c r="E2461" s="302"/>
      <c r="F2461" s="302"/>
      <c r="G2461" s="283"/>
    </row>
    <row r="2462" spans="1:7" s="284" customFormat="1">
      <c r="A2462" s="307"/>
      <c r="B2462" s="308"/>
      <c r="C2462" s="309"/>
      <c r="D2462" s="310"/>
      <c r="E2462" s="302"/>
      <c r="F2462" s="302"/>
      <c r="G2462" s="283"/>
    </row>
    <row r="2463" spans="1:7" s="284" customFormat="1">
      <c r="A2463" s="307"/>
      <c r="B2463" s="308"/>
      <c r="C2463" s="309"/>
      <c r="D2463" s="310"/>
      <c r="E2463" s="302"/>
      <c r="F2463" s="302"/>
      <c r="G2463" s="283"/>
    </row>
    <row r="2464" spans="1:7" s="277" customFormat="1" ht="12.75" customHeight="1">
      <c r="A2464" s="307"/>
      <c r="B2464" s="308"/>
      <c r="C2464" s="309"/>
      <c r="D2464" s="310"/>
      <c r="E2464" s="302"/>
      <c r="F2464" s="302"/>
      <c r="G2464" s="306"/>
    </row>
    <row r="2465" spans="1:7" s="277" customFormat="1" ht="12.75" customHeight="1">
      <c r="A2465" s="307"/>
      <c r="B2465" s="308"/>
      <c r="C2465" s="309"/>
      <c r="D2465" s="310"/>
      <c r="E2465" s="302"/>
      <c r="F2465" s="302"/>
      <c r="G2465" s="306"/>
    </row>
    <row r="2466" spans="1:7" s="277" customFormat="1" ht="12.75" customHeight="1">
      <c r="A2466" s="307"/>
      <c r="B2466" s="308"/>
      <c r="C2466" s="309"/>
      <c r="D2466" s="310"/>
      <c r="E2466" s="302"/>
      <c r="F2466" s="302"/>
      <c r="G2466" s="306"/>
    </row>
    <row r="2467" spans="1:7" s="277" customFormat="1" ht="12.75" customHeight="1">
      <c r="A2467" s="307"/>
      <c r="B2467" s="308"/>
      <c r="C2467" s="309"/>
      <c r="D2467" s="310"/>
      <c r="E2467" s="302"/>
      <c r="F2467" s="302"/>
      <c r="G2467" s="306"/>
    </row>
    <row r="2468" spans="1:7" s="277" customFormat="1" ht="12.75" customHeight="1">
      <c r="A2468" s="307"/>
      <c r="B2468" s="308"/>
      <c r="C2468" s="309"/>
      <c r="D2468" s="310"/>
      <c r="E2468" s="302"/>
      <c r="F2468" s="302"/>
      <c r="G2468" s="306"/>
    </row>
    <row r="2469" spans="1:7" s="277" customFormat="1" ht="12.75" customHeight="1">
      <c r="A2469" s="307"/>
      <c r="B2469" s="308"/>
      <c r="C2469" s="309"/>
      <c r="D2469" s="310"/>
      <c r="E2469" s="302"/>
      <c r="F2469" s="302"/>
      <c r="G2469" s="306"/>
    </row>
    <row r="2470" spans="1:7" s="277" customFormat="1" ht="12.75" customHeight="1">
      <c r="A2470" s="307"/>
      <c r="B2470" s="308"/>
      <c r="C2470" s="309"/>
      <c r="D2470" s="310"/>
      <c r="E2470" s="302"/>
      <c r="F2470" s="302"/>
      <c r="G2470" s="306"/>
    </row>
    <row r="2471" spans="1:7" s="277" customFormat="1" ht="12.75" customHeight="1">
      <c r="A2471" s="307"/>
      <c r="B2471" s="308"/>
      <c r="C2471" s="309"/>
      <c r="D2471" s="310"/>
      <c r="E2471" s="302"/>
      <c r="F2471" s="302"/>
      <c r="G2471" s="306"/>
    </row>
    <row r="2472" spans="1:7" s="277" customFormat="1" ht="12.75" customHeight="1">
      <c r="A2472" s="307"/>
      <c r="B2472" s="308"/>
      <c r="C2472" s="309"/>
      <c r="D2472" s="310"/>
      <c r="E2472" s="302"/>
      <c r="F2472" s="302"/>
      <c r="G2472" s="306"/>
    </row>
    <row r="2473" spans="1:7" s="277" customFormat="1" ht="12.75" customHeight="1">
      <c r="A2473" s="307"/>
      <c r="B2473" s="308"/>
      <c r="C2473" s="309"/>
      <c r="D2473" s="310"/>
      <c r="E2473" s="302"/>
      <c r="F2473" s="302"/>
      <c r="G2473" s="306"/>
    </row>
    <row r="2474" spans="1:7" s="277" customFormat="1" ht="12.75" customHeight="1">
      <c r="A2474" s="307"/>
      <c r="B2474" s="308"/>
      <c r="C2474" s="309"/>
      <c r="D2474" s="310"/>
      <c r="E2474" s="302"/>
      <c r="F2474" s="302"/>
      <c r="G2474" s="306"/>
    </row>
    <row r="2475" spans="1:7" s="277" customFormat="1" ht="27" customHeight="1">
      <c r="A2475" s="307"/>
      <c r="B2475" s="308"/>
      <c r="C2475" s="309"/>
      <c r="D2475" s="310"/>
      <c r="E2475" s="302"/>
      <c r="F2475" s="302"/>
      <c r="G2475" s="306"/>
    </row>
    <row r="2476" spans="1:7" s="277" customFormat="1" ht="12.75" customHeight="1">
      <c r="A2476" s="307"/>
      <c r="B2476" s="308"/>
      <c r="C2476" s="309"/>
      <c r="D2476" s="310"/>
      <c r="E2476" s="302"/>
      <c r="F2476" s="302"/>
      <c r="G2476" s="306"/>
    </row>
    <row r="2477" spans="1:7" s="277" customFormat="1" ht="12.75" customHeight="1">
      <c r="A2477" s="307"/>
      <c r="B2477" s="308"/>
      <c r="C2477" s="309"/>
      <c r="D2477" s="310"/>
      <c r="E2477" s="302"/>
      <c r="F2477" s="302"/>
      <c r="G2477" s="306"/>
    </row>
    <row r="2478" spans="1:7" s="284" customFormat="1">
      <c r="A2478" s="307"/>
      <c r="B2478" s="308"/>
      <c r="C2478" s="309"/>
      <c r="D2478" s="310"/>
      <c r="E2478" s="302"/>
      <c r="F2478" s="302"/>
      <c r="G2478" s="283"/>
    </row>
    <row r="2479" spans="1:7" s="284" customFormat="1">
      <c r="A2479" s="307"/>
      <c r="B2479" s="308"/>
      <c r="C2479" s="309"/>
      <c r="D2479" s="310"/>
      <c r="E2479" s="302"/>
      <c r="F2479" s="302"/>
      <c r="G2479" s="283"/>
    </row>
    <row r="2480" spans="1:7" s="284" customFormat="1">
      <c r="A2480" s="307"/>
      <c r="B2480" s="308"/>
      <c r="C2480" s="309"/>
      <c r="D2480" s="310"/>
      <c r="E2480" s="302"/>
      <c r="F2480" s="302"/>
      <c r="G2480" s="283"/>
    </row>
    <row r="2481" spans="1:7" s="284" customFormat="1">
      <c r="A2481" s="307"/>
      <c r="B2481" s="308"/>
      <c r="C2481" s="309"/>
      <c r="D2481" s="310"/>
      <c r="E2481" s="302"/>
      <c r="F2481" s="302"/>
      <c r="G2481" s="283"/>
    </row>
    <row r="2482" spans="1:7" s="284" customFormat="1">
      <c r="A2482" s="307"/>
      <c r="B2482" s="308"/>
      <c r="C2482" s="309"/>
      <c r="D2482" s="310"/>
      <c r="E2482" s="302"/>
      <c r="F2482" s="302"/>
      <c r="G2482" s="283"/>
    </row>
    <row r="2483" spans="1:7" s="284" customFormat="1">
      <c r="A2483" s="307"/>
      <c r="B2483" s="308"/>
      <c r="C2483" s="309"/>
      <c r="D2483" s="310"/>
      <c r="E2483" s="302"/>
      <c r="F2483" s="302"/>
      <c r="G2483" s="283"/>
    </row>
    <row r="2484" spans="1:7" s="284" customFormat="1">
      <c r="A2484" s="307"/>
      <c r="B2484" s="308"/>
      <c r="C2484" s="309"/>
      <c r="D2484" s="310"/>
      <c r="E2484" s="302"/>
      <c r="F2484" s="302"/>
      <c r="G2484" s="283"/>
    </row>
    <row r="2485" spans="1:7" s="284" customFormat="1">
      <c r="A2485" s="307"/>
      <c r="B2485" s="308"/>
      <c r="C2485" s="309"/>
      <c r="D2485" s="310"/>
      <c r="E2485" s="302"/>
      <c r="F2485" s="302"/>
      <c r="G2485" s="283"/>
    </row>
    <row r="2486" spans="1:7" s="284" customFormat="1">
      <c r="A2486" s="307"/>
      <c r="B2486" s="308"/>
      <c r="C2486" s="309"/>
      <c r="D2486" s="310"/>
      <c r="E2486" s="302"/>
      <c r="F2486" s="302"/>
      <c r="G2486" s="283"/>
    </row>
    <row r="2487" spans="1:7" s="284" customFormat="1">
      <c r="A2487" s="307"/>
      <c r="B2487" s="308"/>
      <c r="C2487" s="309"/>
      <c r="D2487" s="310"/>
      <c r="E2487" s="302"/>
      <c r="F2487" s="302"/>
      <c r="G2487" s="283"/>
    </row>
    <row r="2488" spans="1:7" s="284" customFormat="1">
      <c r="A2488" s="307"/>
      <c r="B2488" s="308"/>
      <c r="C2488" s="309"/>
      <c r="D2488" s="310"/>
      <c r="E2488" s="302"/>
      <c r="F2488" s="302"/>
      <c r="G2488" s="283"/>
    </row>
    <row r="2489" spans="1:7" s="284" customFormat="1">
      <c r="A2489" s="307"/>
      <c r="B2489" s="308"/>
      <c r="C2489" s="309"/>
      <c r="D2489" s="310"/>
      <c r="E2489" s="302"/>
      <c r="F2489" s="302"/>
      <c r="G2489" s="283"/>
    </row>
    <row r="2490" spans="1:7" s="284" customFormat="1">
      <c r="A2490" s="307"/>
      <c r="B2490" s="308"/>
      <c r="C2490" s="309"/>
      <c r="D2490" s="310"/>
      <c r="E2490" s="302"/>
      <c r="F2490" s="302"/>
      <c r="G2490" s="283"/>
    </row>
    <row r="2491" spans="1:7" s="284" customFormat="1">
      <c r="A2491" s="307"/>
      <c r="B2491" s="308"/>
      <c r="C2491" s="309"/>
      <c r="D2491" s="310"/>
      <c r="E2491" s="302"/>
      <c r="F2491" s="302"/>
      <c r="G2491" s="283"/>
    </row>
    <row r="2492" spans="1:7" s="284" customFormat="1">
      <c r="A2492" s="307"/>
      <c r="B2492" s="308"/>
      <c r="C2492" s="309"/>
      <c r="D2492" s="310"/>
      <c r="E2492" s="302"/>
      <c r="F2492" s="302"/>
      <c r="G2492" s="283"/>
    </row>
    <row r="2493" spans="1:7" s="284" customFormat="1">
      <c r="A2493" s="307"/>
      <c r="B2493" s="308"/>
      <c r="C2493" s="309"/>
      <c r="D2493" s="310"/>
      <c r="E2493" s="302"/>
      <c r="F2493" s="302"/>
      <c r="G2493" s="283"/>
    </row>
    <row r="2494" spans="1:7" s="284" customFormat="1">
      <c r="A2494" s="307"/>
      <c r="B2494" s="308"/>
      <c r="C2494" s="309"/>
      <c r="D2494" s="310"/>
      <c r="E2494" s="302"/>
      <c r="F2494" s="302"/>
      <c r="G2494" s="283"/>
    </row>
    <row r="2495" spans="1:7" s="284" customFormat="1">
      <c r="A2495" s="307"/>
      <c r="B2495" s="308"/>
      <c r="C2495" s="309"/>
      <c r="D2495" s="310"/>
      <c r="E2495" s="302"/>
      <c r="F2495" s="302"/>
      <c r="G2495" s="283"/>
    </row>
    <row r="2496" spans="1:7" s="284" customFormat="1">
      <c r="A2496" s="307"/>
      <c r="B2496" s="308"/>
      <c r="C2496" s="309"/>
      <c r="D2496" s="310"/>
      <c r="E2496" s="302"/>
      <c r="F2496" s="302"/>
      <c r="G2496" s="283"/>
    </row>
    <row r="2497" spans="1:7" s="284" customFormat="1">
      <c r="A2497" s="307"/>
      <c r="B2497" s="308"/>
      <c r="C2497" s="309"/>
      <c r="D2497" s="310"/>
      <c r="E2497" s="302"/>
      <c r="F2497" s="302"/>
      <c r="G2497" s="283"/>
    </row>
    <row r="2498" spans="1:7" s="284" customFormat="1">
      <c r="A2498" s="307"/>
      <c r="B2498" s="308"/>
      <c r="C2498" s="309"/>
      <c r="D2498" s="310"/>
      <c r="E2498" s="302"/>
      <c r="F2498" s="302"/>
      <c r="G2498" s="283"/>
    </row>
    <row r="2499" spans="1:7" s="284" customFormat="1">
      <c r="A2499" s="307"/>
      <c r="B2499" s="308"/>
      <c r="C2499" s="309"/>
      <c r="D2499" s="310"/>
      <c r="E2499" s="302"/>
      <c r="F2499" s="302"/>
      <c r="G2499" s="283"/>
    </row>
    <row r="2500" spans="1:7" s="284" customFormat="1">
      <c r="A2500" s="307"/>
      <c r="B2500" s="308"/>
      <c r="C2500" s="309"/>
      <c r="D2500" s="310"/>
      <c r="E2500" s="302"/>
      <c r="F2500" s="302"/>
      <c r="G2500" s="283"/>
    </row>
    <row r="2501" spans="1:7" s="284" customFormat="1">
      <c r="A2501" s="307"/>
      <c r="B2501" s="308"/>
      <c r="C2501" s="309"/>
      <c r="D2501" s="310"/>
      <c r="E2501" s="302"/>
      <c r="F2501" s="302"/>
      <c r="G2501" s="283"/>
    </row>
    <row r="2502" spans="1:7" s="284" customFormat="1">
      <c r="A2502" s="307"/>
      <c r="B2502" s="308"/>
      <c r="C2502" s="309"/>
      <c r="D2502" s="310"/>
      <c r="E2502" s="302"/>
      <c r="F2502" s="302"/>
      <c r="G2502" s="283"/>
    </row>
    <row r="2503" spans="1:7" s="284" customFormat="1">
      <c r="A2503" s="307"/>
      <c r="B2503" s="308"/>
      <c r="C2503" s="309"/>
      <c r="D2503" s="310"/>
      <c r="E2503" s="302"/>
      <c r="F2503" s="302"/>
      <c r="G2503" s="283"/>
    </row>
    <row r="2504" spans="1:7" s="284" customFormat="1">
      <c r="A2504" s="307"/>
      <c r="B2504" s="308"/>
      <c r="C2504" s="309"/>
      <c r="D2504" s="310"/>
      <c r="E2504" s="302"/>
      <c r="F2504" s="302"/>
      <c r="G2504" s="283"/>
    </row>
    <row r="2505" spans="1:7" s="284" customFormat="1">
      <c r="A2505" s="307"/>
      <c r="B2505" s="308"/>
      <c r="C2505" s="309"/>
      <c r="D2505" s="310"/>
      <c r="E2505" s="302"/>
      <c r="F2505" s="302"/>
      <c r="G2505" s="283"/>
    </row>
    <row r="2506" spans="1:7" s="284" customFormat="1">
      <c r="A2506" s="307"/>
      <c r="B2506" s="308"/>
      <c r="C2506" s="309"/>
      <c r="D2506" s="310"/>
      <c r="E2506" s="302"/>
      <c r="F2506" s="302"/>
      <c r="G2506" s="283"/>
    </row>
    <row r="2507" spans="1:7" s="284" customFormat="1">
      <c r="A2507" s="307"/>
      <c r="B2507" s="308"/>
      <c r="C2507" s="309"/>
      <c r="D2507" s="310"/>
      <c r="E2507" s="302"/>
      <c r="F2507" s="302"/>
      <c r="G2507" s="283"/>
    </row>
    <row r="2508" spans="1:7" s="284" customFormat="1">
      <c r="A2508" s="307"/>
      <c r="B2508" s="308"/>
      <c r="C2508" s="309"/>
      <c r="D2508" s="310"/>
      <c r="E2508" s="302"/>
      <c r="F2508" s="302"/>
      <c r="G2508" s="283"/>
    </row>
    <row r="2509" spans="1:7" s="284" customFormat="1">
      <c r="A2509" s="307"/>
      <c r="B2509" s="308"/>
      <c r="C2509" s="309"/>
      <c r="D2509" s="310"/>
      <c r="E2509" s="302"/>
      <c r="F2509" s="302"/>
      <c r="G2509" s="283"/>
    </row>
    <row r="2510" spans="1:7" s="284" customFormat="1">
      <c r="A2510" s="307"/>
      <c r="B2510" s="308"/>
      <c r="C2510" s="309"/>
      <c r="D2510" s="310"/>
      <c r="E2510" s="302"/>
      <c r="F2510" s="302"/>
      <c r="G2510" s="283"/>
    </row>
    <row r="2511" spans="1:7" s="284" customFormat="1">
      <c r="A2511" s="307"/>
      <c r="B2511" s="308"/>
      <c r="C2511" s="309"/>
      <c r="D2511" s="310"/>
      <c r="E2511" s="302"/>
      <c r="F2511" s="302"/>
      <c r="G2511" s="283"/>
    </row>
    <row r="2512" spans="1:7" s="284" customFormat="1">
      <c r="A2512" s="307"/>
      <c r="B2512" s="308"/>
      <c r="C2512" s="309"/>
      <c r="D2512" s="310"/>
      <c r="E2512" s="302"/>
      <c r="F2512" s="302"/>
      <c r="G2512" s="283"/>
    </row>
    <row r="2513" spans="1:7" s="284" customFormat="1">
      <c r="A2513" s="307"/>
      <c r="B2513" s="308"/>
      <c r="C2513" s="309"/>
      <c r="D2513" s="310"/>
      <c r="E2513" s="302"/>
      <c r="F2513" s="302"/>
      <c r="G2513" s="283"/>
    </row>
    <row r="2514" spans="1:7" s="284" customFormat="1">
      <c r="A2514" s="307"/>
      <c r="B2514" s="308"/>
      <c r="C2514" s="309"/>
      <c r="D2514" s="310"/>
      <c r="E2514" s="302"/>
      <c r="F2514" s="302"/>
      <c r="G2514" s="283"/>
    </row>
    <row r="2515" spans="1:7" s="284" customFormat="1">
      <c r="A2515" s="307"/>
      <c r="B2515" s="308"/>
      <c r="C2515" s="309"/>
      <c r="D2515" s="310"/>
      <c r="E2515" s="302"/>
      <c r="F2515" s="302"/>
      <c r="G2515" s="283"/>
    </row>
    <row r="2516" spans="1:7" s="284" customFormat="1">
      <c r="A2516" s="307"/>
      <c r="B2516" s="308"/>
      <c r="C2516" s="309"/>
      <c r="D2516" s="310"/>
      <c r="E2516" s="302"/>
      <c r="F2516" s="302"/>
      <c r="G2516" s="283"/>
    </row>
    <row r="2517" spans="1:7" s="284" customFormat="1">
      <c r="A2517" s="307"/>
      <c r="B2517" s="308"/>
      <c r="C2517" s="309"/>
      <c r="D2517" s="310"/>
      <c r="E2517" s="302"/>
      <c r="F2517" s="302"/>
      <c r="G2517" s="283"/>
    </row>
    <row r="2518" spans="1:7" s="284" customFormat="1">
      <c r="A2518" s="307"/>
      <c r="B2518" s="308"/>
      <c r="C2518" s="309"/>
      <c r="D2518" s="310"/>
      <c r="E2518" s="302"/>
      <c r="F2518" s="302"/>
      <c r="G2518" s="283"/>
    </row>
    <row r="2519" spans="1:7" s="284" customFormat="1">
      <c r="A2519" s="307"/>
      <c r="B2519" s="308"/>
      <c r="C2519" s="309"/>
      <c r="D2519" s="310"/>
      <c r="E2519" s="302"/>
      <c r="F2519" s="302"/>
      <c r="G2519" s="283"/>
    </row>
    <row r="2521" spans="1:7" ht="15" customHeight="1"/>
    <row r="2522" spans="1:7" ht="16.5" customHeight="1"/>
    <row r="2523" spans="1:7" ht="22.5" customHeight="1"/>
    <row r="2525" spans="1:7" s="284" customFormat="1" ht="12.75" customHeight="1">
      <c r="A2525" s="307"/>
      <c r="B2525" s="308"/>
      <c r="C2525" s="309"/>
      <c r="D2525" s="310"/>
      <c r="E2525" s="302"/>
      <c r="F2525" s="302"/>
      <c r="G2525" s="304"/>
    </row>
    <row r="2526" spans="1:7" s="284" customFormat="1" ht="12.75" customHeight="1">
      <c r="A2526" s="307"/>
      <c r="B2526" s="308"/>
      <c r="C2526" s="309"/>
      <c r="D2526" s="310"/>
      <c r="E2526" s="302"/>
      <c r="F2526" s="302"/>
      <c r="G2526" s="304"/>
    </row>
    <row r="2527" spans="1:7" s="284" customFormat="1" ht="12.75" customHeight="1">
      <c r="A2527" s="307"/>
      <c r="B2527" s="308"/>
      <c r="C2527" s="309"/>
      <c r="D2527" s="310"/>
      <c r="E2527" s="302"/>
      <c r="F2527" s="302"/>
      <c r="G2527" s="304"/>
    </row>
    <row r="2528" spans="1:7" s="284" customFormat="1" ht="12.75" customHeight="1">
      <c r="A2528" s="307"/>
      <c r="B2528" s="308"/>
      <c r="C2528" s="309"/>
      <c r="D2528" s="310"/>
      <c r="E2528" s="302"/>
      <c r="F2528" s="302"/>
      <c r="G2528" s="304"/>
    </row>
    <row r="2529" spans="1:7" s="284" customFormat="1">
      <c r="A2529" s="307"/>
      <c r="B2529" s="308"/>
      <c r="C2529" s="309"/>
      <c r="D2529" s="310"/>
      <c r="E2529" s="302"/>
      <c r="F2529" s="302"/>
      <c r="G2529" s="283"/>
    </row>
    <row r="2530" spans="1:7" s="284" customFormat="1">
      <c r="A2530" s="307"/>
      <c r="B2530" s="308"/>
      <c r="C2530" s="309"/>
      <c r="D2530" s="310"/>
      <c r="E2530" s="302"/>
      <c r="F2530" s="302"/>
      <c r="G2530" s="283"/>
    </row>
    <row r="2531" spans="1:7" s="284" customFormat="1" ht="12.75" customHeight="1">
      <c r="A2531" s="307"/>
      <c r="B2531" s="308"/>
      <c r="C2531" s="309"/>
      <c r="D2531" s="310"/>
      <c r="E2531" s="302"/>
      <c r="F2531" s="302"/>
      <c r="G2531" s="304"/>
    </row>
    <row r="2532" spans="1:7" s="284" customFormat="1" ht="12.75" customHeight="1">
      <c r="A2532" s="307"/>
      <c r="B2532" s="308"/>
      <c r="C2532" s="309"/>
      <c r="D2532" s="310"/>
      <c r="E2532" s="302"/>
      <c r="F2532" s="302"/>
      <c r="G2532" s="304"/>
    </row>
    <row r="2533" spans="1:7" s="284" customFormat="1" ht="12.75" customHeight="1">
      <c r="A2533" s="307"/>
      <c r="B2533" s="308"/>
      <c r="C2533" s="309"/>
      <c r="D2533" s="310"/>
      <c r="E2533" s="302"/>
      <c r="F2533" s="302"/>
      <c r="G2533" s="304"/>
    </row>
    <row r="2534" spans="1:7" s="284" customFormat="1" ht="12.75" customHeight="1">
      <c r="A2534" s="307"/>
      <c r="B2534" s="308"/>
      <c r="C2534" s="309"/>
      <c r="D2534" s="310"/>
      <c r="E2534" s="302"/>
      <c r="F2534" s="302"/>
      <c r="G2534" s="304"/>
    </row>
    <row r="2535" spans="1:7" s="284" customFormat="1" ht="12.75" customHeight="1">
      <c r="A2535" s="307"/>
      <c r="B2535" s="308"/>
      <c r="C2535" s="309"/>
      <c r="D2535" s="310"/>
      <c r="E2535" s="302"/>
      <c r="F2535" s="302"/>
      <c r="G2535" s="304"/>
    </row>
    <row r="2536" spans="1:7" s="284" customFormat="1" ht="12.75" customHeight="1">
      <c r="A2536" s="307"/>
      <c r="B2536" s="308"/>
      <c r="C2536" s="309"/>
      <c r="D2536" s="310"/>
      <c r="E2536" s="302"/>
      <c r="F2536" s="302"/>
      <c r="G2536" s="304"/>
    </row>
    <row r="2537" spans="1:7" s="284" customFormat="1" ht="12.75" customHeight="1">
      <c r="A2537" s="307"/>
      <c r="B2537" s="308"/>
      <c r="C2537" s="309"/>
      <c r="D2537" s="310"/>
      <c r="E2537" s="302"/>
      <c r="F2537" s="302"/>
      <c r="G2537" s="304"/>
    </row>
    <row r="2538" spans="1:7" s="284" customFormat="1" ht="12.75" customHeight="1">
      <c r="A2538" s="307"/>
      <c r="B2538" s="308"/>
      <c r="C2538" s="309"/>
      <c r="D2538" s="310"/>
      <c r="E2538" s="302"/>
      <c r="F2538" s="302"/>
      <c r="G2538" s="304"/>
    </row>
    <row r="2539" spans="1:7" s="284" customFormat="1" ht="12.75" customHeight="1">
      <c r="A2539" s="307"/>
      <c r="B2539" s="308"/>
      <c r="C2539" s="309"/>
      <c r="D2539" s="310"/>
      <c r="E2539" s="302"/>
      <c r="F2539" s="302"/>
      <c r="G2539" s="304"/>
    </row>
    <row r="2540" spans="1:7" s="284" customFormat="1" ht="12.75" customHeight="1">
      <c r="A2540" s="307"/>
      <c r="B2540" s="308"/>
      <c r="C2540" s="309"/>
      <c r="D2540" s="310"/>
      <c r="E2540" s="302"/>
      <c r="F2540" s="302"/>
      <c r="G2540" s="304"/>
    </row>
    <row r="2541" spans="1:7" s="284" customFormat="1" ht="12.75" customHeight="1">
      <c r="A2541" s="307"/>
      <c r="B2541" s="308"/>
      <c r="C2541" s="309"/>
      <c r="D2541" s="310"/>
      <c r="E2541" s="302"/>
      <c r="F2541" s="302"/>
      <c r="G2541" s="304"/>
    </row>
    <row r="2542" spans="1:7" s="284" customFormat="1" ht="12.75" customHeight="1">
      <c r="A2542" s="307"/>
      <c r="B2542" s="308"/>
      <c r="C2542" s="309"/>
      <c r="D2542" s="310"/>
      <c r="E2542" s="302"/>
      <c r="F2542" s="302"/>
      <c r="G2542" s="304"/>
    </row>
    <row r="2543" spans="1:7" s="284" customFormat="1" ht="12.75" customHeight="1">
      <c r="A2543" s="307"/>
      <c r="B2543" s="308"/>
      <c r="C2543" s="309"/>
      <c r="D2543" s="310"/>
      <c r="E2543" s="302"/>
      <c r="F2543" s="302"/>
      <c r="G2543" s="304"/>
    </row>
    <row r="2544" spans="1:7" s="284" customFormat="1" ht="12.75" customHeight="1">
      <c r="A2544" s="307"/>
      <c r="B2544" s="308"/>
      <c r="C2544" s="309"/>
      <c r="D2544" s="310"/>
      <c r="E2544" s="302"/>
      <c r="F2544" s="302"/>
      <c r="G2544" s="304"/>
    </row>
    <row r="2545" spans="1:7" s="284" customFormat="1" ht="12.75" customHeight="1">
      <c r="A2545" s="307"/>
      <c r="B2545" s="308"/>
      <c r="C2545" s="309"/>
      <c r="D2545" s="310"/>
      <c r="E2545" s="302"/>
      <c r="F2545" s="302"/>
      <c r="G2545" s="304"/>
    </row>
    <row r="2546" spans="1:7" s="284" customFormat="1">
      <c r="A2546" s="307"/>
      <c r="B2546" s="308"/>
      <c r="C2546" s="309"/>
      <c r="D2546" s="310"/>
      <c r="E2546" s="302"/>
      <c r="F2546" s="302"/>
      <c r="G2546" s="283"/>
    </row>
    <row r="2547" spans="1:7" s="284" customFormat="1">
      <c r="A2547" s="307"/>
      <c r="B2547" s="308"/>
      <c r="C2547" s="309"/>
      <c r="D2547" s="310"/>
      <c r="E2547" s="302"/>
      <c r="F2547" s="302"/>
      <c r="G2547" s="283"/>
    </row>
    <row r="2548" spans="1:7" s="284" customFormat="1" ht="12.75" customHeight="1">
      <c r="A2548" s="307"/>
      <c r="B2548" s="308"/>
      <c r="C2548" s="309"/>
      <c r="D2548" s="310"/>
      <c r="E2548" s="302"/>
      <c r="F2548" s="302"/>
      <c r="G2548" s="304"/>
    </row>
    <row r="2549" spans="1:7" s="284" customFormat="1" ht="12.75" customHeight="1">
      <c r="A2549" s="307"/>
      <c r="B2549" s="308"/>
      <c r="C2549" s="309"/>
      <c r="D2549" s="310"/>
      <c r="E2549" s="302"/>
      <c r="F2549" s="302"/>
      <c r="G2549" s="304"/>
    </row>
    <row r="2551" spans="1:7" ht="15" customHeight="1"/>
    <row r="2552" spans="1:7" ht="16.5" customHeight="1"/>
    <row r="2553" spans="1:7" ht="22.5" customHeight="1"/>
    <row r="2555" spans="1:7" s="284" customFormat="1" ht="12.75" customHeight="1">
      <c r="A2555" s="307"/>
      <c r="B2555" s="308"/>
      <c r="C2555" s="309"/>
      <c r="D2555" s="310"/>
      <c r="E2555" s="302"/>
      <c r="F2555" s="302"/>
      <c r="G2555" s="304"/>
    </row>
    <row r="2556" spans="1:7" s="284" customFormat="1" ht="12.75" customHeight="1">
      <c r="A2556" s="307"/>
      <c r="B2556" s="308"/>
      <c r="C2556" s="309"/>
      <c r="D2556" s="310"/>
      <c r="E2556" s="302"/>
      <c r="F2556" s="302"/>
      <c r="G2556" s="304"/>
    </row>
    <row r="2557" spans="1:7" s="284" customFormat="1" ht="12.75" customHeight="1">
      <c r="A2557" s="307"/>
      <c r="B2557" s="308"/>
      <c r="C2557" s="309"/>
      <c r="D2557" s="310"/>
      <c r="E2557" s="302"/>
      <c r="F2557" s="302"/>
      <c r="G2557" s="304"/>
    </row>
    <row r="2558" spans="1:7" s="284" customFormat="1" ht="12.75" customHeight="1">
      <c r="A2558" s="307"/>
      <c r="B2558" s="308"/>
      <c r="C2558" s="309"/>
      <c r="D2558" s="310"/>
      <c r="E2558" s="302"/>
      <c r="F2558" s="302"/>
      <c r="G2558" s="304"/>
    </row>
    <row r="2559" spans="1:7" s="284" customFormat="1" ht="12.75" customHeight="1">
      <c r="A2559" s="307"/>
      <c r="B2559" s="308"/>
      <c r="C2559" s="309"/>
      <c r="D2559" s="310"/>
      <c r="E2559" s="302"/>
      <c r="F2559" s="302"/>
      <c r="G2559" s="304"/>
    </row>
    <row r="2560" spans="1:7" s="284" customFormat="1" ht="12.75" customHeight="1">
      <c r="A2560" s="307"/>
      <c r="B2560" s="308"/>
      <c r="C2560" s="309"/>
      <c r="D2560" s="310"/>
      <c r="E2560" s="302"/>
      <c r="F2560" s="302"/>
      <c r="G2560" s="304"/>
    </row>
    <row r="2561" spans="1:7" s="284" customFormat="1" ht="12.75" customHeight="1">
      <c r="A2561" s="307"/>
      <c r="B2561" s="308"/>
      <c r="C2561" s="309"/>
      <c r="D2561" s="310"/>
      <c r="E2561" s="302"/>
      <c r="F2561" s="302"/>
      <c r="G2561" s="304"/>
    </row>
    <row r="2562" spans="1:7" s="284" customFormat="1" ht="12.75" customHeight="1">
      <c r="A2562" s="307"/>
      <c r="B2562" s="308"/>
      <c r="C2562" s="309"/>
      <c r="D2562" s="310"/>
      <c r="E2562" s="302"/>
      <c r="F2562" s="302"/>
      <c r="G2562" s="304"/>
    </row>
    <row r="2563" spans="1:7" s="284" customFormat="1" ht="12.75" customHeight="1">
      <c r="A2563" s="307"/>
      <c r="B2563" s="308"/>
      <c r="C2563" s="309"/>
      <c r="D2563" s="310"/>
      <c r="E2563" s="302"/>
      <c r="F2563" s="302"/>
      <c r="G2563" s="304"/>
    </row>
    <row r="2564" spans="1:7" s="284" customFormat="1">
      <c r="A2564" s="307"/>
      <c r="B2564" s="308"/>
      <c r="C2564" s="309"/>
      <c r="D2564" s="310"/>
      <c r="E2564" s="302"/>
      <c r="F2564" s="302"/>
      <c r="G2564" s="283"/>
    </row>
    <row r="2565" spans="1:7" s="284" customFormat="1">
      <c r="A2565" s="307"/>
      <c r="B2565" s="308"/>
      <c r="C2565" s="309"/>
      <c r="D2565" s="310"/>
      <c r="E2565" s="302"/>
      <c r="F2565" s="302"/>
      <c r="G2565" s="283"/>
    </row>
    <row r="2566" spans="1:7" s="284" customFormat="1" ht="12.75" customHeight="1">
      <c r="A2566" s="307"/>
      <c r="B2566" s="308"/>
      <c r="C2566" s="309"/>
      <c r="D2566" s="310"/>
      <c r="E2566" s="302"/>
      <c r="F2566" s="302"/>
      <c r="G2566" s="304"/>
    </row>
    <row r="2567" spans="1:7" s="284" customFormat="1" ht="12.75" customHeight="1">
      <c r="A2567" s="307"/>
      <c r="B2567" s="308"/>
      <c r="C2567" s="309"/>
      <c r="D2567" s="310"/>
      <c r="E2567" s="302"/>
      <c r="F2567" s="302"/>
      <c r="G2567" s="304"/>
    </row>
    <row r="2569" spans="1:7" ht="15" customHeight="1"/>
    <row r="2570" spans="1:7" ht="16.5" customHeight="1"/>
    <row r="2571" spans="1:7" ht="22.5" customHeight="1"/>
    <row r="2573" spans="1:7" s="284" customFormat="1">
      <c r="A2573" s="307"/>
      <c r="B2573" s="308"/>
      <c r="C2573" s="309"/>
      <c r="D2573" s="310"/>
      <c r="E2573" s="302"/>
      <c r="F2573" s="302"/>
      <c r="G2573" s="283"/>
    </row>
    <row r="2574" spans="1:7" s="284" customFormat="1">
      <c r="A2574" s="307"/>
      <c r="B2574" s="308"/>
      <c r="C2574" s="309"/>
      <c r="D2574" s="310"/>
      <c r="E2574" s="302"/>
      <c r="F2574" s="302"/>
      <c r="G2574" s="283"/>
    </row>
    <row r="2575" spans="1:7" s="284" customFormat="1">
      <c r="A2575" s="307"/>
      <c r="B2575" s="308"/>
      <c r="C2575" s="309"/>
      <c r="D2575" s="310"/>
      <c r="E2575" s="302"/>
      <c r="F2575" s="302"/>
      <c r="G2575" s="283"/>
    </row>
    <row r="2576" spans="1:7" s="284" customFormat="1">
      <c r="A2576" s="307"/>
      <c r="B2576" s="308"/>
      <c r="C2576" s="309"/>
      <c r="D2576" s="310"/>
      <c r="E2576" s="302"/>
      <c r="F2576" s="302"/>
      <c r="G2576" s="283"/>
    </row>
    <row r="2577" spans="1:7" s="284" customFormat="1">
      <c r="A2577" s="307"/>
      <c r="B2577" s="308"/>
      <c r="C2577" s="309"/>
      <c r="D2577" s="310"/>
      <c r="E2577" s="302"/>
      <c r="F2577" s="302"/>
      <c r="G2577" s="283"/>
    </row>
    <row r="2578" spans="1:7" s="284" customFormat="1">
      <c r="A2578" s="307"/>
      <c r="B2578" s="308"/>
      <c r="C2578" s="309"/>
      <c r="D2578" s="310"/>
      <c r="E2578" s="302"/>
      <c r="F2578" s="302"/>
      <c r="G2578" s="283"/>
    </row>
    <row r="2579" spans="1:7" s="284" customFormat="1">
      <c r="A2579" s="307"/>
      <c r="B2579" s="308"/>
      <c r="C2579" s="309"/>
      <c r="D2579" s="310"/>
      <c r="E2579" s="302"/>
      <c r="F2579" s="302"/>
      <c r="G2579" s="283"/>
    </row>
    <row r="2580" spans="1:7" s="284" customFormat="1">
      <c r="A2580" s="307"/>
      <c r="B2580" s="308"/>
      <c r="C2580" s="309"/>
      <c r="D2580" s="310"/>
      <c r="E2580" s="302"/>
      <c r="F2580" s="302"/>
      <c r="G2580" s="283"/>
    </row>
    <row r="2581" spans="1:7" s="284" customFormat="1">
      <c r="A2581" s="307"/>
      <c r="B2581" s="308"/>
      <c r="C2581" s="309"/>
      <c r="D2581" s="310"/>
      <c r="E2581" s="302"/>
      <c r="F2581" s="302"/>
      <c r="G2581" s="283"/>
    </row>
    <row r="2582" spans="1:7" s="284" customFormat="1">
      <c r="A2582" s="307"/>
      <c r="B2582" s="308"/>
      <c r="C2582" s="309"/>
      <c r="D2582" s="310"/>
      <c r="E2582" s="302"/>
      <c r="F2582" s="302"/>
      <c r="G2582" s="283"/>
    </row>
    <row r="2583" spans="1:7" s="284" customFormat="1">
      <c r="A2583" s="307"/>
      <c r="B2583" s="308"/>
      <c r="C2583" s="309"/>
      <c r="D2583" s="310"/>
      <c r="E2583" s="302"/>
      <c r="F2583" s="302"/>
      <c r="G2583" s="283"/>
    </row>
    <row r="2584" spans="1:7" s="284" customFormat="1">
      <c r="A2584" s="307"/>
      <c r="B2584" s="308"/>
      <c r="C2584" s="309"/>
      <c r="D2584" s="310"/>
      <c r="E2584" s="302"/>
      <c r="F2584" s="302"/>
      <c r="G2584" s="283"/>
    </row>
    <row r="2585" spans="1:7" s="284" customFormat="1">
      <c r="A2585" s="307"/>
      <c r="B2585" s="308"/>
      <c r="C2585" s="309"/>
      <c r="D2585" s="310"/>
      <c r="E2585" s="302"/>
      <c r="F2585" s="302"/>
      <c r="G2585" s="283"/>
    </row>
    <row r="2586" spans="1:7" s="284" customFormat="1">
      <c r="A2586" s="307"/>
      <c r="B2586" s="308"/>
      <c r="C2586" s="309"/>
      <c r="D2586" s="310"/>
      <c r="E2586" s="302"/>
      <c r="F2586" s="302"/>
      <c r="G2586" s="283"/>
    </row>
    <row r="2587" spans="1:7" s="284" customFormat="1">
      <c r="A2587" s="307"/>
      <c r="B2587" s="308"/>
      <c r="C2587" s="309"/>
      <c r="D2587" s="310"/>
      <c r="E2587" s="302"/>
      <c r="F2587" s="302"/>
      <c r="G2587" s="283"/>
    </row>
    <row r="2588" spans="1:7" s="284" customFormat="1">
      <c r="A2588" s="307"/>
      <c r="B2588" s="308"/>
      <c r="C2588" s="309"/>
      <c r="D2588" s="310"/>
      <c r="E2588" s="302"/>
      <c r="F2588" s="302"/>
      <c r="G2588" s="283"/>
    </row>
    <row r="2589" spans="1:7" s="284" customFormat="1">
      <c r="A2589" s="307"/>
      <c r="B2589" s="308"/>
      <c r="C2589" s="309"/>
      <c r="D2589" s="310"/>
      <c r="E2589" s="302"/>
      <c r="F2589" s="302"/>
      <c r="G2589" s="283"/>
    </row>
    <row r="2590" spans="1:7" s="284" customFormat="1">
      <c r="A2590" s="307"/>
      <c r="B2590" s="308"/>
      <c r="C2590" s="309"/>
      <c r="D2590" s="310"/>
      <c r="E2590" s="302"/>
      <c r="F2590" s="302"/>
      <c r="G2590" s="283"/>
    </row>
    <row r="2591" spans="1:7" s="284" customFormat="1">
      <c r="A2591" s="307"/>
      <c r="B2591" s="308"/>
      <c r="C2591" s="309"/>
      <c r="D2591" s="310"/>
      <c r="E2591" s="302"/>
      <c r="F2591" s="302"/>
      <c r="G2591" s="283"/>
    </row>
    <row r="2592" spans="1:7" s="284" customFormat="1">
      <c r="A2592" s="307"/>
      <c r="B2592" s="308"/>
      <c r="C2592" s="309"/>
      <c r="D2592" s="310"/>
      <c r="E2592" s="302"/>
      <c r="F2592" s="302"/>
      <c r="G2592" s="283"/>
    </row>
    <row r="2593" spans="1:7" s="284" customFormat="1">
      <c r="A2593" s="307"/>
      <c r="B2593" s="308"/>
      <c r="C2593" s="309"/>
      <c r="D2593" s="310"/>
      <c r="E2593" s="302"/>
      <c r="F2593" s="302"/>
      <c r="G2593" s="283"/>
    </row>
    <row r="2594" spans="1:7" s="284" customFormat="1">
      <c r="A2594" s="307"/>
      <c r="B2594" s="308"/>
      <c r="C2594" s="309"/>
      <c r="D2594" s="310"/>
      <c r="E2594" s="302"/>
      <c r="F2594" s="302"/>
      <c r="G2594" s="283"/>
    </row>
    <row r="2595" spans="1:7" s="284" customFormat="1">
      <c r="A2595" s="307"/>
      <c r="B2595" s="308"/>
      <c r="C2595" s="309"/>
      <c r="D2595" s="310"/>
      <c r="E2595" s="302"/>
      <c r="F2595" s="302"/>
      <c r="G2595" s="283"/>
    </row>
    <row r="2596" spans="1:7" s="284" customFormat="1">
      <c r="A2596" s="307"/>
      <c r="B2596" s="308"/>
      <c r="C2596" s="309"/>
      <c r="D2596" s="310"/>
      <c r="E2596" s="302"/>
      <c r="F2596" s="302"/>
      <c r="G2596" s="283"/>
    </row>
    <row r="2597" spans="1:7" s="284" customFormat="1">
      <c r="A2597" s="307"/>
      <c r="B2597" s="308"/>
      <c r="C2597" s="309"/>
      <c r="D2597" s="310"/>
      <c r="E2597" s="302"/>
      <c r="F2597" s="302"/>
      <c r="G2597" s="283"/>
    </row>
    <row r="2598" spans="1:7" s="284" customFormat="1">
      <c r="A2598" s="307"/>
      <c r="B2598" s="308"/>
      <c r="C2598" s="309"/>
      <c r="D2598" s="310"/>
      <c r="E2598" s="302"/>
      <c r="F2598" s="302"/>
      <c r="G2598" s="283"/>
    </row>
    <row r="2599" spans="1:7" s="284" customFormat="1">
      <c r="A2599" s="307"/>
      <c r="B2599" s="308"/>
      <c r="C2599" s="309"/>
      <c r="D2599" s="310"/>
      <c r="E2599" s="302"/>
      <c r="F2599" s="302"/>
      <c r="G2599" s="283"/>
    </row>
    <row r="2600" spans="1:7" s="284" customFormat="1">
      <c r="A2600" s="307"/>
      <c r="B2600" s="308"/>
      <c r="C2600" s="309"/>
      <c r="D2600" s="310"/>
      <c r="E2600" s="302"/>
      <c r="F2600" s="302"/>
      <c r="G2600" s="283"/>
    </row>
    <row r="2602" spans="1:7" ht="15" customHeight="1"/>
    <row r="2603" spans="1:7" ht="16.5" customHeight="1"/>
    <row r="2604" spans="1:7" ht="22.5" customHeight="1"/>
    <row r="2606" spans="1:7" ht="13.5" customHeight="1"/>
    <row r="2607" spans="1:7" ht="13.5" customHeight="1"/>
    <row r="2608" spans="1:7" ht="13.5" customHeight="1"/>
    <row r="2609" spans="1:6" ht="13.5" customHeight="1">
      <c r="A2609" s="291"/>
      <c r="B2609" s="291"/>
      <c r="C2609" s="291"/>
      <c r="D2609" s="291"/>
      <c r="E2609" s="291"/>
      <c r="F2609" s="291"/>
    </row>
    <row r="2610" spans="1:6" ht="13.5" customHeight="1">
      <c r="A2610" s="291"/>
      <c r="B2610" s="291"/>
      <c r="C2610" s="291"/>
      <c r="D2610" s="291"/>
      <c r="E2610" s="291"/>
      <c r="F2610" s="291"/>
    </row>
    <row r="2611" spans="1:6" ht="13.5" customHeight="1">
      <c r="A2611" s="291"/>
      <c r="B2611" s="291"/>
      <c r="C2611" s="291"/>
      <c r="D2611" s="291"/>
      <c r="E2611" s="291"/>
      <c r="F2611" s="291"/>
    </row>
    <row r="2612" spans="1:6" ht="13.5" customHeight="1">
      <c r="A2612" s="291"/>
      <c r="B2612" s="291"/>
      <c r="C2612" s="291"/>
      <c r="D2612" s="291"/>
      <c r="E2612" s="291"/>
      <c r="F2612" s="291"/>
    </row>
    <row r="2613" spans="1:6" ht="13.5" customHeight="1">
      <c r="A2613" s="291"/>
      <c r="B2613" s="291"/>
      <c r="C2613" s="291"/>
      <c r="D2613" s="291"/>
      <c r="E2613" s="291"/>
      <c r="F2613" s="291"/>
    </row>
    <row r="2614" spans="1:6" ht="13.5" customHeight="1">
      <c r="A2614" s="291"/>
      <c r="B2614" s="291"/>
      <c r="C2614" s="291"/>
      <c r="D2614" s="291"/>
      <c r="E2614" s="291"/>
      <c r="F2614" s="291"/>
    </row>
    <row r="2615" spans="1:6" ht="13.5" customHeight="1">
      <c r="A2615" s="291"/>
      <c r="B2615" s="291"/>
      <c r="C2615" s="291"/>
      <c r="D2615" s="291"/>
      <c r="E2615" s="291"/>
      <c r="F2615" s="291"/>
    </row>
    <row r="2616" spans="1:6" ht="13.5" customHeight="1">
      <c r="A2616" s="291"/>
      <c r="B2616" s="291"/>
      <c r="C2616" s="291"/>
      <c r="D2616" s="291"/>
      <c r="E2616" s="291"/>
      <c r="F2616" s="291"/>
    </row>
    <row r="2617" spans="1:6" ht="13.5" customHeight="1">
      <c r="A2617" s="291"/>
      <c r="B2617" s="291"/>
      <c r="C2617" s="291"/>
      <c r="D2617" s="291"/>
      <c r="E2617" s="291"/>
      <c r="F2617" s="291"/>
    </row>
    <row r="2618" spans="1:6" ht="13.5" customHeight="1">
      <c r="A2618" s="291"/>
      <c r="B2618" s="291"/>
      <c r="C2618" s="291"/>
      <c r="D2618" s="291"/>
      <c r="E2618" s="291"/>
      <c r="F2618" s="291"/>
    </row>
    <row r="2619" spans="1:6" ht="13.5" customHeight="1">
      <c r="A2619" s="291"/>
      <c r="B2619" s="291"/>
      <c r="C2619" s="291"/>
      <c r="D2619" s="291"/>
      <c r="E2619" s="291"/>
      <c r="F2619" s="291"/>
    </row>
    <row r="2620" spans="1:6" ht="13.5" customHeight="1">
      <c r="A2620" s="291"/>
      <c r="B2620" s="291"/>
      <c r="C2620" s="291"/>
      <c r="D2620" s="291"/>
      <c r="E2620" s="291"/>
      <c r="F2620" s="291"/>
    </row>
    <row r="2621" spans="1:6" ht="13.5" customHeight="1">
      <c r="A2621" s="291"/>
      <c r="B2621" s="291"/>
      <c r="C2621" s="291"/>
      <c r="D2621" s="291"/>
      <c r="E2621" s="291"/>
      <c r="F2621" s="291"/>
    </row>
    <row r="2622" spans="1:6" ht="13.5" customHeight="1">
      <c r="A2622" s="291"/>
      <c r="B2622" s="291"/>
      <c r="C2622" s="291"/>
      <c r="D2622" s="291"/>
      <c r="E2622" s="291"/>
      <c r="F2622" s="291"/>
    </row>
    <row r="2623" spans="1:6" ht="13.5" customHeight="1">
      <c r="A2623" s="291"/>
      <c r="B2623" s="291"/>
      <c r="C2623" s="291"/>
      <c r="D2623" s="291"/>
      <c r="E2623" s="291"/>
      <c r="F2623" s="291"/>
    </row>
    <row r="2624" spans="1:6" ht="13.5" customHeight="1">
      <c r="A2624" s="291"/>
      <c r="B2624" s="291"/>
      <c r="C2624" s="291"/>
      <c r="D2624" s="291"/>
      <c r="E2624" s="291"/>
      <c r="F2624" s="291"/>
    </row>
    <row r="2625" spans="1:6" ht="13.5" customHeight="1">
      <c r="A2625" s="291"/>
      <c r="B2625" s="291"/>
      <c r="C2625" s="291"/>
      <c r="D2625" s="291"/>
      <c r="E2625" s="291"/>
      <c r="F2625" s="291"/>
    </row>
    <row r="2626" spans="1:6" ht="13.5" customHeight="1">
      <c r="A2626" s="291"/>
      <c r="B2626" s="291"/>
      <c r="C2626" s="291"/>
      <c r="D2626" s="291"/>
      <c r="E2626" s="291"/>
      <c r="F2626" s="291"/>
    </row>
    <row r="2627" spans="1:6" ht="13.5" customHeight="1">
      <c r="A2627" s="291"/>
      <c r="B2627" s="291"/>
      <c r="C2627" s="291"/>
      <c r="D2627" s="291"/>
      <c r="E2627" s="291"/>
      <c r="F2627" s="291"/>
    </row>
    <row r="2628" spans="1:6" ht="13.5" customHeight="1">
      <c r="A2628" s="291"/>
      <c r="B2628" s="291"/>
      <c r="C2628" s="291"/>
      <c r="D2628" s="291"/>
      <c r="E2628" s="291"/>
      <c r="F2628" s="291"/>
    </row>
    <row r="2629" spans="1:6" ht="13.5" customHeight="1">
      <c r="A2629" s="291"/>
      <c r="B2629" s="291"/>
      <c r="C2629" s="291"/>
      <c r="D2629" s="291"/>
      <c r="E2629" s="291"/>
      <c r="F2629" s="291"/>
    </row>
    <row r="2630" spans="1:6" ht="13.5" customHeight="1">
      <c r="A2630" s="291"/>
      <c r="B2630" s="291"/>
      <c r="C2630" s="291"/>
      <c r="D2630" s="291"/>
      <c r="E2630" s="291"/>
      <c r="F2630" s="291"/>
    </row>
    <row r="2631" spans="1:6" ht="13.5" customHeight="1">
      <c r="A2631" s="291"/>
      <c r="B2631" s="291"/>
      <c r="C2631" s="291"/>
      <c r="D2631" s="291"/>
      <c r="E2631" s="291"/>
      <c r="F2631" s="291"/>
    </row>
    <row r="2632" spans="1:6" ht="13.5" customHeight="1">
      <c r="A2632" s="291"/>
      <c r="B2632" s="291"/>
      <c r="C2632" s="291"/>
      <c r="D2632" s="291"/>
      <c r="E2632" s="291"/>
      <c r="F2632" s="291"/>
    </row>
    <row r="2633" spans="1:6" ht="13.5" customHeight="1">
      <c r="A2633" s="291"/>
      <c r="B2633" s="291"/>
      <c r="C2633" s="291"/>
      <c r="D2633" s="291"/>
      <c r="E2633" s="291"/>
      <c r="F2633" s="291"/>
    </row>
    <row r="2634" spans="1:6" ht="13.5" customHeight="1">
      <c r="A2634" s="291"/>
      <c r="B2634" s="291"/>
      <c r="C2634" s="291"/>
      <c r="D2634" s="291"/>
      <c r="E2634" s="291"/>
      <c r="F2634" s="291"/>
    </row>
    <row r="2635" spans="1:6" ht="13.5" customHeight="1">
      <c r="A2635" s="291"/>
      <c r="B2635" s="291"/>
      <c r="C2635" s="291"/>
      <c r="D2635" s="291"/>
      <c r="E2635" s="291"/>
      <c r="F2635" s="291"/>
    </row>
    <row r="2636" spans="1:6" ht="13.5" customHeight="1">
      <c r="A2636" s="291"/>
      <c r="B2636" s="291"/>
      <c r="C2636" s="291"/>
      <c r="D2636" s="291"/>
      <c r="E2636" s="291"/>
      <c r="F2636" s="291"/>
    </row>
    <row r="2637" spans="1:6" ht="13.5" customHeight="1">
      <c r="A2637" s="291"/>
      <c r="B2637" s="291"/>
      <c r="C2637" s="291"/>
      <c r="D2637" s="291"/>
      <c r="E2637" s="291"/>
      <c r="F2637" s="291"/>
    </row>
    <row r="2638" spans="1:6" ht="13.5" customHeight="1">
      <c r="A2638" s="291"/>
      <c r="B2638" s="291"/>
      <c r="C2638" s="291"/>
      <c r="D2638" s="291"/>
      <c r="E2638" s="291"/>
      <c r="F2638" s="291"/>
    </row>
    <row r="2639" spans="1:6" ht="14.25" customHeight="1">
      <c r="A2639" s="291"/>
      <c r="B2639" s="291"/>
      <c r="C2639" s="291"/>
      <c r="D2639" s="291"/>
      <c r="E2639" s="291"/>
      <c r="F2639" s="291"/>
    </row>
    <row r="2641" spans="1:6" ht="13.5" customHeight="1">
      <c r="A2641" s="291"/>
      <c r="B2641" s="291"/>
      <c r="C2641" s="291"/>
      <c r="D2641" s="291"/>
      <c r="E2641" s="291"/>
      <c r="F2641" s="291"/>
    </row>
    <row r="2642" spans="1:6" ht="13.5" customHeight="1">
      <c r="A2642" s="291"/>
      <c r="B2642" s="291"/>
      <c r="C2642" s="291"/>
      <c r="D2642" s="291"/>
      <c r="E2642" s="291"/>
      <c r="F2642" s="291"/>
    </row>
    <row r="2643" spans="1:6" ht="13.5" customHeight="1">
      <c r="A2643" s="291"/>
      <c r="B2643" s="291"/>
      <c r="C2643" s="291"/>
      <c r="D2643" s="291"/>
      <c r="E2643" s="291"/>
      <c r="F2643" s="291"/>
    </row>
  </sheetData>
  <mergeCells count="12">
    <mergeCell ref="D30:F30"/>
    <mergeCell ref="D31:F31"/>
    <mergeCell ref="A1:A3"/>
    <mergeCell ref="B1:F3"/>
    <mergeCell ref="A11:F11"/>
    <mergeCell ref="B13:E13"/>
    <mergeCell ref="B14:E14"/>
    <mergeCell ref="B17:E17"/>
    <mergeCell ref="B18:E18"/>
    <mergeCell ref="B19:E19"/>
    <mergeCell ref="D24:F24"/>
    <mergeCell ref="B15:E15"/>
  </mergeCells>
  <pageMargins left="0.82677165354330717" right="0.19685039370078741" top="0.31496062992125984" bottom="0.31496062992125984" header="0.19685039370078741" footer="0.19685039370078741"/>
  <pageSetup paperSize="9" orientation="portrait" r:id="rId1"/>
  <headerFooter alignWithMargins="0">
    <oddFooter>&amp;Rстрана &amp;"Arial,Bold"&amp;P&amp;"Arial,Regular" од &amp;N</oddFooter>
  </headerFooter>
  <rowBreaks count="29" manualBreakCount="29">
    <brk id="1340" max="16383" man="1"/>
    <brk id="1378" max="16383" man="1"/>
    <brk id="1409" max="16383" man="1"/>
    <brk id="1521" max="16383" man="1"/>
    <brk id="1563" max="16383" man="1"/>
    <brk id="1635" max="16383" man="1"/>
    <brk id="1659" max="16383" man="1"/>
    <brk id="1702" max="16383" man="1"/>
    <brk id="1737" max="16383" man="1"/>
    <brk id="1777" max="16383" man="1"/>
    <brk id="1823" max="16383" man="1"/>
    <brk id="1868" max="16383" man="1"/>
    <brk id="1907" max="16383" man="1"/>
    <brk id="1986" max="16383" man="1"/>
    <brk id="2021" max="16383" man="1"/>
    <brk id="2057" max="16383" man="1"/>
    <brk id="2095" max="16383" man="1"/>
    <brk id="2137" max="16383" man="1"/>
    <brk id="2175" max="16383" man="1"/>
    <brk id="2257" max="16383" man="1"/>
    <brk id="2283" max="16383" man="1"/>
    <brk id="2312" max="16383" man="1"/>
    <brk id="2386" max="16383" man="1"/>
    <brk id="2463" max="16383" man="1"/>
    <brk id="2509" max="16383" man="1"/>
    <brk id="2522" max="16383" man="1"/>
    <brk id="2552" max="16383" man="1"/>
    <brk id="2570" max="16383" man="1"/>
    <brk id="2602" max="16383"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01 АГ РАДОВИ</vt:lpstr>
      <vt:lpstr>02_ЕЛЕКТРОИНСТАЛАЦИЈЕ</vt:lpstr>
      <vt:lpstr>03_ДОПУНА ПРЕДМЕРА АГ РАДОВА</vt:lpstr>
      <vt:lpstr>ЗБИРНА РЕКАПИТУЛАЦИЈА </vt:lpstr>
      <vt:lpstr>'01 АГ РАДОВИ'!Print_Area</vt:lpstr>
      <vt:lpstr>'02_ЕЛЕКТРОИНСТАЛАЦИЈЕ'!Print_Area</vt:lpstr>
      <vt:lpstr>'ЗБИРНА РЕКАПИТУЛАЦИЈА '!Print_Area</vt:lpstr>
      <vt:lpstr>'01 АГ РАДОВИ'!Print_Titles</vt:lpstr>
      <vt:lpstr>'02_ЕЛЕКТРОИНСТАЛАЦИЈЕ'!Print_Titles</vt:lpstr>
      <vt:lpstr>'03_ДОПУНА ПРЕДМЕРА АГ РАДОВА'!Print_Titles</vt:lpstr>
      <vt:lpstr>'ЗБИРНА РЕКАПИТУЛАЦИЈА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AG predmer</dc:title>
  <cp:lastModifiedBy>Esprimo2</cp:lastModifiedBy>
  <cp:lastPrinted>2017-08-28T13:04:44Z</cp:lastPrinted>
  <dcterms:created xsi:type="dcterms:W3CDTF">1996-12-26T11:58:47Z</dcterms:created>
  <dcterms:modified xsi:type="dcterms:W3CDTF">2017-08-28T13:06:39Z</dcterms:modified>
</cp:coreProperties>
</file>