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6"/>
  <workbookPr defaultThemeVersion="124226"/>
  <mc:AlternateContent xmlns:mc="http://schemas.openxmlformats.org/markup-compatibility/2006">
    <mc:Choice Requires="x15">
      <x15ac:absPath xmlns:x15ac="http://schemas.microsoft.com/office/spreadsheetml/2010/11/ac" url="C:\Users\mladen.savic\Desktop\New folder (8)\TENDER TRIJAŽA ISPRAVKA\"/>
    </mc:Choice>
  </mc:AlternateContent>
  <xr:revisionPtr revIDLastSave="0" documentId="13_ncr:1_{A4F32001-EB04-4873-AA29-976CB8F99EE2}" xr6:coauthVersionLast="36" xr6:coauthVersionMax="45" xr10:uidLastSave="{00000000-0000-0000-0000-000000000000}"/>
  <bookViews>
    <workbookView xWindow="0" yWindow="0" windowWidth="23040" windowHeight="9060" tabRatio="858" xr2:uid="{00000000-000D-0000-FFFF-FFFF00000000}"/>
  </bookViews>
  <sheets>
    <sheet name="1 RUŠENJE I DEMONTAŽA" sheetId="1" r:id="rId1"/>
    <sheet name="2 ZEMLJANI" sheetId="2" r:id="rId2"/>
    <sheet name="3 BETONSKI I ARM." sheetId="3" r:id="rId3"/>
    <sheet name="4 ARMIRAČKI" sheetId="4" r:id="rId4"/>
    <sheet name="5 ZIDARSKI" sheetId="5" r:id="rId5"/>
    <sheet name="6 TESARSKI" sheetId="6" r:id="rId6"/>
    <sheet name="7 IZOLATERSKI" sheetId="7" r:id="rId7"/>
    <sheet name="8 PVC STOL." sheetId="8" r:id="rId8"/>
    <sheet name="9 BRAVARSKI" sheetId="9" r:id="rId9"/>
    <sheet name="10 LIMARSKI" sheetId="10" r:id="rId10"/>
    <sheet name="11 KERAMIČARSKI" sheetId="11" r:id="rId11"/>
    <sheet name="12 PODOPOL." sheetId="12" r:id="rId12"/>
    <sheet name="13 SUVOMONTAŽNI" sheetId="13" r:id="rId13"/>
    <sheet name="14 MOL.-FARB." sheetId="14" r:id="rId14"/>
    <sheet name="15 FASADERSKI" sheetId="15" r:id="rId15"/>
    <sheet name="16 RAZNI" sheetId="16" r:id="rId16"/>
    <sheet name="REKAPITULACIJA" sheetId="17" r:id="rId17"/>
  </sheets>
  <definedNames>
    <definedName name="_xlnm.Print_Area" localSheetId="0">'1 RUŠENJE I DEMONTAŽA'!$A$1:$F$172</definedName>
    <definedName name="_xlnm.Print_Area" localSheetId="9">'10 LIMARSKI'!$A$1:$F$78</definedName>
    <definedName name="_xlnm.Print_Area" localSheetId="10">'11 KERAMIČARSKI'!$A$1:$F$38</definedName>
    <definedName name="_xlnm.Print_Area" localSheetId="11">'12 PODOPOL.'!$A$1:$F$52</definedName>
    <definedName name="_xlnm.Print_Area" localSheetId="12">'13 SUVOMONTAŽNI'!$A$1:$F$75</definedName>
    <definedName name="_xlnm.Print_Area" localSheetId="13">'14 MOL.-FARB.'!$A$1:$F$24</definedName>
    <definedName name="_xlnm.Print_Area" localSheetId="14">'15 FASADERSKI'!$A$1:$F$22</definedName>
    <definedName name="_xlnm.Print_Area" localSheetId="15">'16 RAZNI'!$A$1:$F$29</definedName>
    <definedName name="_xlnm.Print_Area" localSheetId="1">'2 ZEMLJANI'!$A$1:$F$79</definedName>
    <definedName name="_xlnm.Print_Area" localSheetId="2">'3 BETONSKI I ARM.'!$A$1:$F$116</definedName>
    <definedName name="_xlnm.Print_Area" localSheetId="3">'4 ARMIRAČKI'!$A$1:$F$12</definedName>
    <definedName name="_xlnm.Print_Area" localSheetId="4">'5 ZIDARSKI'!$A$1:$F$108</definedName>
    <definedName name="_xlnm.Print_Area" localSheetId="5">'6 TESARSKI'!$A$1:$F$35</definedName>
    <definedName name="_xlnm.Print_Area" localSheetId="6">'7 IZOLATERSKI'!$A$1:$F$104</definedName>
    <definedName name="_xlnm.Print_Area" localSheetId="7">'8 PVC STOL.'!$A$1:$F$70</definedName>
    <definedName name="_xlnm.Print_Area" localSheetId="8">'9 BRAVARSKI'!$A$1:$F$46</definedName>
    <definedName name="_xlnm.Print_Area" localSheetId="16">REKAPITULACIJA!$A$1:$F$27</definedName>
    <definedName name="_xlnm.Print_Titles" localSheetId="0">'1 RUŠENJE I DEMONTAŽA'!$1:$4</definedName>
    <definedName name="_xlnm.Print_Titles" localSheetId="9">'10 LIMARSKI'!$1:$4</definedName>
    <definedName name="_xlnm.Print_Titles" localSheetId="10">'11 KERAMIČARSKI'!$1:$4</definedName>
    <definedName name="_xlnm.Print_Titles" localSheetId="11">'12 PODOPOL.'!$1:$4</definedName>
    <definedName name="_xlnm.Print_Titles" localSheetId="12">'13 SUVOMONTAŽNI'!$1:$4</definedName>
    <definedName name="_xlnm.Print_Titles" localSheetId="13">'14 MOL.-FARB.'!$1:$4</definedName>
    <definedName name="_xlnm.Print_Titles" localSheetId="14">'15 FASADERSKI'!$1:$4</definedName>
    <definedName name="_xlnm.Print_Titles" localSheetId="15">'16 RAZNI'!$1:$4</definedName>
    <definedName name="_xlnm.Print_Titles" localSheetId="1">'2 ZEMLJANI'!$1:$4</definedName>
    <definedName name="_xlnm.Print_Titles" localSheetId="2">'3 BETONSKI I ARM.'!$1:$4</definedName>
    <definedName name="_xlnm.Print_Titles" localSheetId="3">'4 ARMIRAČKI'!$1:$4</definedName>
    <definedName name="_xlnm.Print_Titles" localSheetId="4">'5 ZIDARSKI'!$1:$4</definedName>
    <definedName name="_xlnm.Print_Titles" localSheetId="5">'6 TESARSKI'!$1:$4</definedName>
    <definedName name="_xlnm.Print_Titles" localSheetId="6">'7 IZOLATERSKI'!$1:$4</definedName>
    <definedName name="_xlnm.Print_Titles" localSheetId="7">'8 PVC STOL.'!$1:$4</definedName>
    <definedName name="_xlnm.Print_Titles" localSheetId="8">'9 BRAVARSKI'!$1:$4</definedName>
    <definedName name="_xlnm.Print_Titles" localSheetId="16">REKAPITULACIJA!$1:$4</definedName>
  </definedNames>
  <calcPr calcId="191029" fullPrecision="0"/>
</workbook>
</file>

<file path=xl/calcChain.xml><?xml version="1.0" encoding="utf-8"?>
<calcChain xmlns="http://schemas.openxmlformats.org/spreadsheetml/2006/main">
  <c r="F27" i="1" l="1"/>
  <c r="D26" i="16" l="1"/>
  <c r="D20" i="16"/>
  <c r="D11" i="16"/>
  <c r="D19" i="15"/>
  <c r="D10" i="15"/>
  <c r="F23" i="14"/>
  <c r="D22" i="14"/>
  <c r="D19" i="14"/>
  <c r="F16" i="14"/>
  <c r="D73" i="13"/>
  <c r="F53" i="13"/>
  <c r="D48" i="13"/>
  <c r="D39" i="13"/>
  <c r="D49" i="12"/>
  <c r="D11" i="12"/>
  <c r="D35" i="11"/>
  <c r="D12" i="11"/>
  <c r="F75" i="10"/>
  <c r="D72" i="10"/>
  <c r="D67" i="10"/>
  <c r="D51" i="10"/>
  <c r="D36" i="10"/>
  <c r="D29" i="10"/>
  <c r="D20" i="10"/>
  <c r="D9" i="10"/>
  <c r="F44" i="9"/>
  <c r="F43" i="9"/>
  <c r="F67" i="8"/>
  <c r="F52" i="8"/>
  <c r="F36" i="8"/>
  <c r="F32" i="8"/>
  <c r="F28" i="8"/>
  <c r="D101" i="7"/>
  <c r="D75" i="7"/>
  <c r="F69" i="7"/>
  <c r="D68" i="7"/>
  <c r="D57" i="7"/>
  <c r="D51" i="7"/>
  <c r="D38" i="7"/>
  <c r="F33" i="6"/>
  <c r="F32" i="6"/>
  <c r="D32" i="6"/>
  <c r="D26" i="6"/>
  <c r="F26" i="6" s="1"/>
  <c r="D21" i="6"/>
  <c r="D106" i="5"/>
  <c r="D95" i="5"/>
  <c r="D78" i="5"/>
  <c r="D59" i="5"/>
  <c r="D54" i="5"/>
  <c r="D44" i="5"/>
  <c r="F10" i="4"/>
  <c r="F12" i="4" s="1"/>
  <c r="F10" i="17" s="1"/>
  <c r="D113" i="3"/>
  <c r="D102" i="3"/>
  <c r="D93" i="3"/>
  <c r="D84" i="3"/>
  <c r="D81" i="3"/>
  <c r="D78" i="3"/>
  <c r="D67" i="3"/>
  <c r="D57" i="3"/>
  <c r="D54" i="3"/>
  <c r="D44" i="3"/>
  <c r="D34" i="3"/>
  <c r="D29" i="3"/>
  <c r="F20" i="3"/>
  <c r="D18" i="3"/>
  <c r="D14" i="3"/>
  <c r="F77" i="2"/>
  <c r="D76" i="2"/>
  <c r="D73" i="2"/>
  <c r="D70" i="2"/>
  <c r="F70" i="2" s="1"/>
  <c r="D55" i="2"/>
  <c r="F55" i="2" s="1"/>
  <c r="D45" i="2"/>
  <c r="D42" i="2"/>
  <c r="D29" i="2"/>
  <c r="D20" i="2"/>
  <c r="F12" i="11" l="1"/>
  <c r="F46" i="9"/>
  <c r="F15" i="17" s="1"/>
  <c r="F67" i="10"/>
  <c r="F19" i="15"/>
  <c r="F20" i="10"/>
  <c r="F18" i="3"/>
  <c r="F57" i="7"/>
  <c r="F73" i="13"/>
  <c r="F76" i="2"/>
  <c r="F73" i="2"/>
  <c r="F81" i="3"/>
  <c r="F14" i="3"/>
  <c r="F34" i="3"/>
  <c r="F67" i="3"/>
  <c r="F93" i="3"/>
  <c r="F78" i="5"/>
  <c r="F54" i="5"/>
  <c r="F44" i="5"/>
  <c r="F20" i="16"/>
  <c r="F49" i="12"/>
  <c r="F19" i="14"/>
  <c r="F42" i="2"/>
  <c r="F45" i="2"/>
  <c r="F20" i="2"/>
  <c r="F29" i="2"/>
  <c r="F102" i="3"/>
  <c r="F54" i="3"/>
  <c r="F59" i="5"/>
  <c r="F95" i="5"/>
  <c r="F106" i="5"/>
  <c r="F21" i="6"/>
  <c r="F35" i="6" s="1"/>
  <c r="F12" i="17" s="1"/>
  <c r="F101" i="7"/>
  <c r="F51" i="7"/>
  <c r="F68" i="7"/>
  <c r="F75" i="7"/>
  <c r="F38" i="7"/>
  <c r="F70" i="8"/>
  <c r="F14" i="17" s="1"/>
  <c r="F29" i="10"/>
  <c r="F51" i="10"/>
  <c r="F36" i="10"/>
  <c r="F9" i="10"/>
  <c r="F72" i="10"/>
  <c r="F35" i="11"/>
  <c r="F11" i="12"/>
  <c r="F39" i="13"/>
  <c r="F48" i="13"/>
  <c r="F22" i="14"/>
  <c r="F10" i="15"/>
  <c r="F26" i="16"/>
  <c r="F11" i="16"/>
  <c r="F29" i="3"/>
  <c r="F44" i="3"/>
  <c r="F57" i="3"/>
  <c r="F78" i="3"/>
  <c r="F84" i="3"/>
  <c r="F113" i="3"/>
  <c r="F22" i="15" l="1"/>
  <c r="F21" i="17" s="1"/>
  <c r="F24" i="14"/>
  <c r="F20" i="17" s="1"/>
  <c r="F38" i="11"/>
  <c r="F17" i="17" s="1"/>
  <c r="F108" i="5"/>
  <c r="F11" i="17" s="1"/>
  <c r="F29" i="16"/>
  <c r="F22" i="17" s="1"/>
  <c r="F75" i="13"/>
  <c r="F19" i="17" s="1"/>
  <c r="F79" i="2"/>
  <c r="F8" i="17" s="1"/>
  <c r="F52" i="12"/>
  <c r="F18" i="17" s="1"/>
  <c r="F116" i="3"/>
  <c r="F9" i="17" s="1"/>
  <c r="F104" i="7"/>
  <c r="F13" i="17" s="1"/>
  <c r="F78" i="10"/>
  <c r="F16" i="17" s="1"/>
  <c r="F114" i="1" l="1"/>
  <c r="F93" i="1"/>
  <c r="F54" i="1"/>
  <c r="F50" i="1"/>
  <c r="F46" i="1"/>
  <c r="F43" i="1"/>
  <c r="F40" i="1"/>
  <c r="F38" i="1"/>
  <c r="D167" i="1" l="1"/>
  <c r="F167" i="1" l="1"/>
  <c r="D154" i="1" l="1"/>
  <c r="D135" i="1" l="1"/>
  <c r="F135" i="1" s="1"/>
  <c r="D128" i="1"/>
  <c r="F128" i="1" s="1"/>
  <c r="D83" i="1"/>
  <c r="F83" i="1" s="1"/>
  <c r="D121" i="1"/>
  <c r="F121" i="1" s="1"/>
  <c r="D106" i="1" l="1"/>
  <c r="F106" i="1" s="1"/>
  <c r="D69" i="1" l="1"/>
  <c r="F69" i="1" s="1"/>
  <c r="D62" i="1" l="1"/>
  <c r="F62" i="1" s="1"/>
  <c r="F154" i="1" l="1"/>
  <c r="F170" i="1" l="1"/>
  <c r="F70" i="1" l="1"/>
  <c r="F172" i="1" l="1"/>
  <c r="F7" i="17" s="1"/>
  <c r="F23" i="17" s="1"/>
</calcChain>
</file>

<file path=xl/sharedStrings.xml><?xml version="1.0" encoding="utf-8"?>
<sst xmlns="http://schemas.openxmlformats.org/spreadsheetml/2006/main" count="1216" uniqueCount="869">
  <si>
    <t>ТЕСАРСКИ РАДОВИ</t>
  </si>
  <si>
    <t xml:space="preserve">РЕКАПИТУЛАЦИЈА  </t>
  </si>
  <si>
    <t>РАЗНИ РАДОВИ - укупно:</t>
  </si>
  <si>
    <t xml:space="preserve">ТЕСАРСКИ РАДОВИ </t>
  </si>
  <si>
    <t>м³</t>
  </si>
  <si>
    <t>Обрачун по м³.</t>
  </si>
  <si>
    <t>БЕТОНСКИ И АРМИРАНО БЕТОНСКИ РАДОВИ</t>
  </si>
  <si>
    <t>м²</t>
  </si>
  <si>
    <t>Обрачун по м²</t>
  </si>
  <si>
    <t xml:space="preserve">АРМИРАЧКИ РАДОВИ </t>
  </si>
  <si>
    <t>Обрачун по килограму.</t>
  </si>
  <si>
    <t>кг</t>
  </si>
  <si>
    <t>ЗИДАРСКИ РАДОВИ</t>
  </si>
  <si>
    <t xml:space="preserve">м² </t>
  </si>
  <si>
    <t>Обрачун по м².</t>
  </si>
  <si>
    <t xml:space="preserve">ИЗОЛАТЕРСКИ РАДОВИ </t>
  </si>
  <si>
    <t>ком</t>
  </si>
  <si>
    <t>ЛИМАРСКИ РАДОВИ</t>
  </si>
  <si>
    <t>м¹</t>
  </si>
  <si>
    <t>ЛИМАРСКИ РАДОВИ - укупно:</t>
  </si>
  <si>
    <t>МОЛЕРСКО-ФАРБАРСКИ РАДОВИ</t>
  </si>
  <si>
    <t>МОЛЕРСКО-ФАРБАРСКИ РАДОВИ - укупно</t>
  </si>
  <si>
    <t>ФАСАДЕРСКИ РАДОВИ</t>
  </si>
  <si>
    <t xml:space="preserve"> ФАСАДЕРСКИ РАДОВИ - укупно:</t>
  </si>
  <si>
    <t>РАЗНИ РАДОВИ</t>
  </si>
  <si>
    <t xml:space="preserve">БЕТОНСКИ И АРМИРАНО БЕТОНСКИ РАДОВИ </t>
  </si>
  <si>
    <t xml:space="preserve">ЗИДАРСКИ РАДОВИ </t>
  </si>
  <si>
    <t>ИЗОЛАТЕРСКИ РАДОВИ</t>
  </si>
  <si>
    <t>Напомена:</t>
  </si>
  <si>
    <t>Бр.</t>
  </si>
  <si>
    <t>Опис радова</t>
  </si>
  <si>
    <t>Јед. мере</t>
  </si>
  <si>
    <t>Количина</t>
  </si>
  <si>
    <t>Јединична цена (дин)</t>
  </si>
  <si>
    <t>Цена (дин)</t>
  </si>
  <si>
    <t>А</t>
  </si>
  <si>
    <t>Б</t>
  </si>
  <si>
    <t>АxБ</t>
  </si>
  <si>
    <t>Обрачун по м¹.</t>
  </si>
  <si>
    <t>ИЗОЛАТЕРСКИ РАДОВИ - укупно</t>
  </si>
  <si>
    <t>ТЕСАРСКИ РАДОВИ - укупно</t>
  </si>
  <si>
    <t>ЗИДАРСКИ РАДОВИ - укупно</t>
  </si>
  <si>
    <t>АРМИРАЧКИ РАДОВИ - укупно</t>
  </si>
  <si>
    <t>10.</t>
  </si>
  <si>
    <t>11.</t>
  </si>
  <si>
    <t>12.</t>
  </si>
  <si>
    <t>Обрачун по м², мерено по косини крова.</t>
  </si>
  <si>
    <t>КЕРАМИЧАРСКИ РАДОВИ</t>
  </si>
  <si>
    <t>КЕРАМИЧАРСКИ РАДОВИ - укупно:</t>
  </si>
  <si>
    <t>13.</t>
  </si>
  <si>
    <t>Дрвене елементе заштитити против инсеката и труљења.</t>
  </si>
  <si>
    <t>Поједине делове олучних цеви увући један у други минимум 50 мм и залепити барсилом.</t>
  </si>
  <si>
    <t>Набавка материјала и постављање фасадне цевасте скеле око објекта за радове који се изводе на фасади.</t>
  </si>
  <si>
    <t>Фасадну скелу урадити по прописима (статичком прорачуну) елемената, добро их учврстити и уземљити.</t>
  </si>
  <si>
    <t>Ценом обухватити и дистанцере који фиксирају удаљеност арматуре од оплате.</t>
  </si>
  <si>
    <t>БЕТОНСКИ И АРМ. БЕТОНСКИ РАДОВИ - укупно</t>
  </si>
  <si>
    <t>РАДОВИ ДЕМОНТАЖЕ И РУШЕЊА</t>
  </si>
  <si>
    <t>Демонтажа постојеће фасадне и</t>
  </si>
  <si>
    <t>01.</t>
  </si>
  <si>
    <t>01.01.</t>
  </si>
  <si>
    <t>прозор</t>
  </si>
  <si>
    <t>РАДОВИ ДЕМОНТАЖЕ И РУШЕЊА - укупно</t>
  </si>
  <si>
    <t>01.02.</t>
  </si>
  <si>
    <t>Обрачун по комаду са одвожењем на</t>
  </si>
  <si>
    <t>депонију.</t>
  </si>
  <si>
    <t>По обијању плочица зидове очистити</t>
  </si>
  <si>
    <t>Обрачун по м² обијене површине са</t>
  </si>
  <si>
    <t>помоћном скелом.</t>
  </si>
  <si>
    <t>челичним четкама а спојнице очистити</t>
  </si>
  <si>
    <t>до дубине 2 цм. Површине опеке</t>
  </si>
  <si>
    <t>очистити челичним четкама и опрати</t>
  </si>
  <si>
    <t>зидове водом. Шут прикупити, изнети,</t>
  </si>
  <si>
    <t>утоварити и одвести на депонију.</t>
  </si>
  <si>
    <t xml:space="preserve">Обрачун по м¹ са одвожењем шута на </t>
  </si>
  <si>
    <t>02.</t>
  </si>
  <si>
    <t>02.01.</t>
  </si>
  <si>
    <t>03.</t>
  </si>
  <si>
    <t>Набавка, чишћење, сечење, савијање, монтажа и уграђивање арматуре (Б500 и МАГ).</t>
  </si>
  <si>
    <t>04.</t>
  </si>
  <si>
    <t>04.01.</t>
  </si>
  <si>
    <t>05.</t>
  </si>
  <si>
    <t>06.</t>
  </si>
  <si>
    <t>06.01.</t>
  </si>
  <si>
    <t>07.</t>
  </si>
  <si>
    <t>07.01.</t>
  </si>
  <si>
    <t>Набавка материјала и израда</t>
  </si>
  <si>
    <t>хоризонталне хидроизолације плоче</t>
  </si>
  <si>
    <t>Израда двокомпонентне, влакнима ојачане, пластично модификоване битуменске хидроизолације, еластичне и отпорне на притисак, типа "Deuxan 2C-Koster" или одговарајуће.</t>
  </si>
  <si>
    <t xml:space="preserve">Основа је битумен-гума са прашкастом </t>
  </si>
  <si>
    <t>подлоге 5-30ºС.</t>
  </si>
  <si>
    <t>Изолација се изводи у два слоја,</t>
  </si>
  <si>
    <t>укупне дебљине до 7 мм, са стакленом</t>
  </si>
  <si>
    <t>мрежицом у међуслоју. Изолација се</t>
  </si>
  <si>
    <t>изводи преко постојеће арм.бет. плоче</t>
  </si>
  <si>
    <t>претодно добро очишћене од</t>
  </si>
  <si>
    <t>механичких и других нечистоћа, са</t>
  </si>
  <si>
    <t>претходним наношењем прајмера, а</t>
  </si>
  <si>
    <t>преко изолације поставити 2хРЕ фолију,</t>
  </si>
  <si>
    <t>као слој за одвајање.</t>
  </si>
  <si>
    <t>Обрачун по м² израђене хидроизолације</t>
  </si>
  <si>
    <t>са достављеним атестом.</t>
  </si>
  <si>
    <t>Хидроизолацију радити у свему према</t>
  </si>
  <si>
    <t>спецификацији произвођача, за коју</t>
  </si>
  <si>
    <t>обавезно треба доставити атесте и</t>
  </si>
  <si>
    <t>гаранцију од минимум 10 година.</t>
  </si>
  <si>
    <t>Обрачун по м² обложених зидова са</t>
  </si>
  <si>
    <t>подлогом.</t>
  </si>
  <si>
    <t>08.</t>
  </si>
  <si>
    <t>09.</t>
  </si>
  <si>
    <t>Обујмице са држачима од пластифицираног челичног лима поставити на размаку од 200 цм.</t>
  </si>
  <si>
    <t>Завршетак олучне цеви по детаљу. Пластификација у тону према избору пројектанта.</t>
  </si>
  <si>
    <t>12.01.</t>
  </si>
  <si>
    <t>бојење плафона</t>
  </si>
  <si>
    <t xml:space="preserve">Набавка материјала, израда и монтажа </t>
  </si>
  <si>
    <t xml:space="preserve">одводних олучних вертикала, од </t>
  </si>
  <si>
    <t>лима дебљине д=0,55 мм.</t>
  </si>
  <si>
    <t>поцинкованог челичног,пластифицираног</t>
  </si>
  <si>
    <t>пројектанта.</t>
  </si>
  <si>
    <t>Набавка материјала и бојење</t>
  </si>
  <si>
    <t>13.01.</t>
  </si>
  <si>
    <t>млеком са додатком просејаног шљунка.</t>
  </si>
  <si>
    <t>14.</t>
  </si>
  <si>
    <t>14.01.</t>
  </si>
  <si>
    <t>Набавка материјала и бетонирање</t>
  </si>
  <si>
    <t>Набавка материјала и малтерисање</t>
  </si>
  <si>
    <t>Обрачун по комаду.</t>
  </si>
  <si>
    <t>Изолацију извести у свему према</t>
  </si>
  <si>
    <t>спецификацији и упутству произвођача.</t>
  </si>
  <si>
    <t>појединачним описима шема, детаљима</t>
  </si>
  <si>
    <t xml:space="preserve">и овереним радионичким цртежима. </t>
  </si>
  <si>
    <t>Радионичку документацију ради извођач</t>
  </si>
  <si>
    <t xml:space="preserve">радова, на основу својих технолошких </t>
  </si>
  <si>
    <t xml:space="preserve">решења, а одобрење за израду </t>
  </si>
  <si>
    <t xml:space="preserve">елемената је потписана радионичка </t>
  </si>
  <si>
    <t>документација од стране пројектанта или</t>
  </si>
  <si>
    <t>Надзорног органа.</t>
  </si>
  <si>
    <t>од стандардних челичних профила,</t>
  </si>
  <si>
    <t>лимова, вучених кутијастих профила.</t>
  </si>
  <si>
    <t>антикорозивно штити (одговарајућим</t>
  </si>
  <si>
    <t>антикорозивним средствима) и боји</t>
  </si>
  <si>
    <t>квалитетним емајл лаком (бојом за</t>
  </si>
  <si>
    <t>метал), у тону по усвојеном узорку. У</t>
  </si>
  <si>
    <t>спровођењу антикорозивне заштите</t>
  </si>
  <si>
    <t>морају се спровести све операције</t>
  </si>
  <si>
    <t>(одмашћивање, чишћење од рђе,</t>
  </si>
  <si>
    <t>премазивање).</t>
  </si>
  <si>
    <t>Радити у свему према статичком</t>
  </si>
  <si>
    <t>прорачуну и детаљима арматуре.</t>
  </si>
  <si>
    <t>и одвести на депонију.</t>
  </si>
  <si>
    <t>Обијање зидних керамичких плочица са</t>
  </si>
  <si>
    <t>олучна вертикала</t>
  </si>
  <si>
    <t>ЗЕМЉАНИ РАДОВИ</t>
  </si>
  <si>
    <t>ЗЕМЉАНИ РАДОВИ - укупно:</t>
  </si>
  <si>
    <t>Набавка материјала и израда подне</t>
  </si>
  <si>
    <t>пливајуће плоче, армираним бетоном</t>
  </si>
  <si>
    <t>Набавка материјала и израда цементне</t>
  </si>
  <si>
    <t>кошуљице размере 1:3, која се лије као</t>
  </si>
  <si>
    <t>Први слој дебљине д=1,5 цм радити од</t>
  </si>
  <si>
    <t>грубог, несејаног малтера, а други слој</t>
  </si>
  <si>
    <t>од просејаног малтера дебљине д=0,5цм.</t>
  </si>
  <si>
    <t>Пре малтерисања површине очистити од</t>
  </si>
  <si>
    <t>прашине, опрати и прскати цементним</t>
  </si>
  <si>
    <t>Делове од бетона претходно испрскати</t>
  </si>
  <si>
    <t>слоја продужним малтером размере</t>
  </si>
  <si>
    <t>1:3:9, у два слоја.</t>
  </si>
  <si>
    <t xml:space="preserve">Набавка материјала и израда </t>
  </si>
  <si>
    <t>полистирен дебљине по пројекту.</t>
  </si>
  <si>
    <t xml:space="preserve">Уграђена термоизолација мора имати </t>
  </si>
  <si>
    <t>Термоизолација је екструдирани</t>
  </si>
  <si>
    <t>се полаже преко одговарајуће подлоге,</t>
  </si>
  <si>
    <t>зидном керамиком "А" класе. Керамика</t>
  </si>
  <si>
    <t xml:space="preserve">Набавка материјала и облагање зидова </t>
  </si>
  <si>
    <t>После облагања зидова, све шупљине</t>
  </si>
  <si>
    <t>између плочица и зида залити ретким</t>
  </si>
  <si>
    <t xml:space="preserve">цементним малтером. </t>
  </si>
  <si>
    <t>масом за фуговање. На свим истуреним</t>
  </si>
  <si>
    <t>угловима урадити типске алуминијумске</t>
  </si>
  <si>
    <t xml:space="preserve">Фуге извести са дистанцерима. </t>
  </si>
  <si>
    <t>По завршеном раду, спојнице фуговати</t>
  </si>
  <si>
    <t>заштитнике, што је саставни део позиције.</t>
  </si>
  <si>
    <t>СУВОМОНТАЖНИ РАДОВИ</t>
  </si>
  <si>
    <t>СУВОМОНТАЖНИ РАДОВИ - укупно:</t>
  </si>
  <si>
    <t>03.02.</t>
  </si>
  <si>
    <t>06.02.</t>
  </si>
  <si>
    <t>15.</t>
  </si>
  <si>
    <t>15.01.</t>
  </si>
  <si>
    <t>16.</t>
  </si>
  <si>
    <t>16.01.</t>
  </si>
  <si>
    <t>хоризонтална хидроизолација са</t>
  </si>
  <si>
    <t>подизањем уз зидове</t>
  </si>
  <si>
    <t xml:space="preserve">компонентом; - специфична густина </t>
  </si>
  <si>
    <t xml:space="preserve">1,07 gr/m²; - отпорност на топлоту 70ºС; </t>
  </si>
  <si>
    <t xml:space="preserve">- еластичност до пуцања 100%; </t>
  </si>
  <si>
    <t xml:space="preserve">- издржљивост до 5 bar; - температура </t>
  </si>
  <si>
    <t xml:space="preserve">Хоризонталну хидроизолацију подићи 13-16см уз зидове, преко залучених холкера, у свему према спецификацији произвођача, што је саставни део позиције. </t>
  </si>
  <si>
    <t>05.01.</t>
  </si>
  <si>
    <t>05.02.</t>
  </si>
  <si>
    <t>09.01.</t>
  </si>
  <si>
    <t>10.01.</t>
  </si>
  <si>
    <t>унутрашње браварије и столарије, са</t>
  </si>
  <si>
    <t>демонтирањем штокова, опшава,</t>
  </si>
  <si>
    <t>перваза, парапетних даски.</t>
  </si>
  <si>
    <t>фасадна столарија и браварија</t>
  </si>
  <si>
    <t>У јединичне цене демонтаже и</t>
  </si>
  <si>
    <t>рушења урачунати и изношење шута</t>
  </si>
  <si>
    <t>из објекта, утовар у камионе,</t>
  </si>
  <si>
    <t>транспорт до депоније и истовар уз</t>
  </si>
  <si>
    <t xml:space="preserve">грубо планирање. </t>
  </si>
  <si>
    <t>Предмером се предвиђа удаљеност</t>
  </si>
  <si>
    <t xml:space="preserve">Осигурати зидове приликом рушења </t>
  </si>
  <si>
    <t>зидова и плафона.</t>
  </si>
  <si>
    <t>депоније до 15 km.</t>
  </si>
  <si>
    <t>Радове рушење изводити према</t>
  </si>
  <si>
    <t>У цену улази и помоћна скела.</t>
  </si>
  <si>
    <t>унутрашњих зидова који се задржавају.</t>
  </si>
  <si>
    <t>неармираног бетона МБ15 (С12/15), који</t>
  </si>
  <si>
    <t>Горњу површину фино испердашити и</t>
  </si>
  <si>
    <t>припремити за полагање хидроизолације.</t>
  </si>
  <si>
    <t>Зидање фасадних и унутрашњих зидова</t>
  </si>
  <si>
    <t>положити у слој продужног малтера</t>
  </si>
  <si>
    <t>противпотресних блокова као и блокове</t>
  </si>
  <si>
    <t>УП за хоризонталне серклаже,</t>
  </si>
  <si>
    <t>надвратнике, надпрозорнике.</t>
  </si>
  <si>
    <t>Спојеве преградних зидова и елемената</t>
  </si>
  <si>
    <t>носеће конструкције изводити</t>
  </si>
  <si>
    <t>одговарајућом полиуретанском пеном у</t>
  </si>
  <si>
    <t>фуги величином 2 цм под међуспратном</t>
  </si>
  <si>
    <t>конструкцијом и 1 цм у фуги уз зид/стуб.</t>
  </si>
  <si>
    <t>носеће конструкције потребно је</t>
  </si>
  <si>
    <t>додатно ојачати одговарајућим</t>
  </si>
  <si>
    <t>поцинкованим еластичним анкерима или</t>
  </si>
  <si>
    <t>арматурним анкерима заштићеним од</t>
  </si>
  <si>
    <t>корозије, а у свему према одредбама из</t>
  </si>
  <si>
    <t>упутства за градњу произвођача Ytong</t>
  </si>
  <si>
    <t>бетонске галантерије. Анкери за везу се</t>
  </si>
  <si>
    <t>постављају у првом и у сваком трећем</t>
  </si>
  <si>
    <t>реду по висини зида, као и у сваком</t>
  </si>
  <si>
    <t>другом блоку у споју са међуспратном</t>
  </si>
  <si>
    <t>Произвођача и под стручним надзором.</t>
  </si>
  <si>
    <t>размере 1:3:9, дебљине 2 цм.</t>
  </si>
  <si>
    <t>изводити машински, користећи готов</t>
  </si>
  <si>
    <t>танкослојни унутрашњи малтер, типа</t>
  </si>
  <si>
    <t>Ytong Plaster за унутрашње</t>
  </si>
  <si>
    <t>малтерисање. Као готови малтери за</t>
  </si>
  <si>
    <t>малтерисање могу се применити</t>
  </si>
  <si>
    <t>малтери који су препоручени од стране</t>
  </si>
  <si>
    <t>произвођача малтера за малтерисање</t>
  </si>
  <si>
    <t>гас-бетонских зидова, испуњавају</t>
  </si>
  <si>
    <t>важећом регулативом прописане услове</t>
  </si>
  <si>
    <t>за малтерисање, Xелла услове за</t>
  </si>
  <si>
    <t>малтерисање гас-бетонских зидова, као</t>
  </si>
  <si>
    <t>и услове произвођача малтера. У том</t>
  </si>
  <si>
    <t>случају у свему се треба придржавати</t>
  </si>
  <si>
    <t xml:space="preserve">упутстава произвођача малтера. </t>
  </si>
  <si>
    <t>Обрачун по м², са помоћном скелом.</t>
  </si>
  <si>
    <t>унутрашњих зидова и стубова, у два</t>
  </si>
  <si>
    <t xml:space="preserve">термоизолације пода на тлу. </t>
  </si>
  <si>
    <t>Окапницу обострано препустити за 3 цм</t>
  </si>
  <si>
    <t>или је препустити преко покривача.</t>
  </si>
  <si>
    <t>Испод лима поставити дашчану оплату</t>
  </si>
  <si>
    <t>са слојем кровне лепенке, што је</t>
  </si>
  <si>
    <t>саставни део позиције. Опшивање</t>
  </si>
  <si>
    <t xml:space="preserve">извести у свему према детаљу. </t>
  </si>
  <si>
    <t>самплеха израђеног од поцинкованог</t>
  </si>
  <si>
    <t>челичног, пластифицираног лима</t>
  </si>
  <si>
    <t>дебљине д=0,6мм.</t>
  </si>
  <si>
    <t>Опшав је од поцинкованог челичног</t>
  </si>
  <si>
    <t>Набавка материјала и опшивање нижег</t>
  </si>
  <si>
    <t>дела крова, споја са зидом вишег дела</t>
  </si>
  <si>
    <t>објекта.</t>
  </si>
  <si>
    <t>Лим уз зид подићи најмање за 20 цм.</t>
  </si>
  <si>
    <t>Руб лима-ивицу убацити у спојницу зида.</t>
  </si>
  <si>
    <t>Увалу извести по детаљима и упутству</t>
  </si>
  <si>
    <t>пројектанта. Опшивање извести у свему</t>
  </si>
  <si>
    <t>према детаљу.</t>
  </si>
  <si>
    <t>ПОДОПОЛАГАЧКИ РАДОВИ</t>
  </si>
  <si>
    <t>ПОДОПОЛАГАЧКИ РАДОВИ - укупно:</t>
  </si>
  <si>
    <t xml:space="preserve">Кошуљица је армирана мрежом Q 131, </t>
  </si>
  <si>
    <t>припремити за израду пода.</t>
  </si>
  <si>
    <t>која је обавезно попстављена у средини</t>
  </si>
  <si>
    <t>слоја. Кошуљицу глатко испердашити и</t>
  </si>
  <si>
    <t>конструкције.</t>
  </si>
  <si>
    <t>ПП БРАВАРИЈА</t>
  </si>
  <si>
    <t>Шљунак мора да буде потпуно чист, без</t>
  </si>
  <si>
    <t>органских примеса.</t>
  </si>
  <si>
    <t>Ценом је обухваћено: доказ квалитета</t>
  </si>
  <si>
    <t>Набавка, насипање, разастирање и</t>
  </si>
  <si>
    <t>набијање тампон слоја природног</t>
  </si>
  <si>
    <t>Шљунак набијати у два или више слојева</t>
  </si>
  <si>
    <t>до потребног модула стишљивости.</t>
  </si>
  <si>
    <t>уграђеног материјала и изведених</t>
  </si>
  <si>
    <t xml:space="preserve">радова, као и доказ збијености. </t>
  </si>
  <si>
    <t>подлога за хидроизолацију плоче на тлу.</t>
  </si>
  <si>
    <t>градску депонију.</t>
  </si>
  <si>
    <t>Пробијање отвора радити у  у свему</t>
  </si>
  <si>
    <t>према плану руши се - зида се и</t>
  </si>
  <si>
    <t>Обрачун по м², м³ са утоваром и</t>
  </si>
  <si>
    <t>одвозом шута.</t>
  </si>
  <si>
    <t>Шут прикупити, изнети, утоварити</t>
  </si>
  <si>
    <t>После демонтаже подова, подлогу</t>
  </si>
  <si>
    <t>очистити и припремити за израду</t>
  </si>
  <si>
    <t>новопројектованих подова.</t>
  </si>
  <si>
    <t>шљунак испод плоче на тлу</t>
  </si>
  <si>
    <t>Плоча дебљине дп=15 цм. Оставити</t>
  </si>
  <si>
    <t>све потребне анкере и отворе.</t>
  </si>
  <si>
    <t>облога, са демонтирањем обимних</t>
  </si>
  <si>
    <t>лајсни.</t>
  </si>
  <si>
    <t xml:space="preserve">цементним млеком. </t>
  </si>
  <si>
    <t>Дебљина малтера д=2 цм.</t>
  </si>
  <si>
    <t>Обрачун по м² хоризонталне пројекције</t>
  </si>
  <si>
    <t>уграђене и заштићене кровне</t>
  </si>
  <si>
    <t>транспорт и монтажа кровне</t>
  </si>
  <si>
    <t>07.02.</t>
  </si>
  <si>
    <t>07.03.</t>
  </si>
  <si>
    <t>Набавка материјала и покривање кровова равним, поцинкованим, челичним лимом дебљине д=0,7 мм, завршно  пластифицираног у тону по избору пројектанта, преко дашчане подлоге са кровном лепенком (посебно обрачунато).</t>
  </si>
  <si>
    <t>Покривање крова извести са свим фазонским елементима за опшивање, типским елементима за вентилацију крова, снегобранима и опшивањем продора кроз кров и сл. Пластификација у тону по избору пројектанта.</t>
  </si>
  <si>
    <t>Самплех се подвлачи под кровни покривач и спаја са олуком у виду дуплог контра фалца. Развијена ширина око 40 цм. Пластификација у тону према избору пројектанта.</t>
  </si>
  <si>
    <t xml:space="preserve">облагање зидова киселоотпорним </t>
  </si>
  <si>
    <t>керамичким плочицама у одховарајућем</t>
  </si>
  <si>
    <t>грађевинском лепку</t>
  </si>
  <si>
    <t>Набавка материјала, транспорт и</t>
  </si>
  <si>
    <t>блоковима у продужном малтеру</t>
  </si>
  <si>
    <t>размере 1:2:6, са анкеровањем за</t>
  </si>
  <si>
    <t>постојеће зидове арматуром Ø 10.</t>
  </si>
  <si>
    <t>конструкцијом. Зидање зидова у</t>
  </si>
  <si>
    <t>систему Ytong радити у свему према</t>
  </si>
  <si>
    <t>Упутству за зидање зидова</t>
  </si>
  <si>
    <t>05.03.</t>
  </si>
  <si>
    <t>05.04.</t>
  </si>
  <si>
    <t>05.06.</t>
  </si>
  <si>
    <t>03.01.</t>
  </si>
  <si>
    <t>03.03.</t>
  </si>
  <si>
    <t>Набавка материјала и опшивање</t>
  </si>
  <si>
    <t>венаца. Опшав је од поцинкованог</t>
  </si>
  <si>
    <t>челичног пластифицираног лима</t>
  </si>
  <si>
    <t>дебљине д=0,55мм у тону према избору</t>
  </si>
  <si>
    <t>потпуно равне површине масом за</t>
  </si>
  <si>
    <t>глетовање.</t>
  </si>
  <si>
    <t>Завршно чишћење просторија са</t>
  </si>
  <si>
    <t>прањем комплетне столарије и</t>
  </si>
  <si>
    <t>браварије, стакала и др, непосредно</t>
  </si>
  <si>
    <t>пред технички пријем.</t>
  </si>
  <si>
    <t>техничком опису уз пројекта</t>
  </si>
  <si>
    <t>конструкције</t>
  </si>
  <si>
    <t>Спојеве носећих зидова изводити</t>
  </si>
  <si>
    <t>зидним везом или вертикалним</t>
  </si>
  <si>
    <t>армирано бетонским серклажима. У</t>
  </si>
  <si>
    <t>цену укалкулисати и потребан број</t>
  </si>
  <si>
    <t>9.</t>
  </si>
  <si>
    <t>10.02.</t>
  </si>
  <si>
    <t>10.04.</t>
  </si>
  <si>
    <t>10.05.</t>
  </si>
  <si>
    <t>15.02.</t>
  </si>
  <si>
    <t>која лежи на тлу.</t>
  </si>
  <si>
    <t>08.03.</t>
  </si>
  <si>
    <t>ознака ПП 1  у осмоуглу</t>
  </si>
  <si>
    <t xml:space="preserve"> м²</t>
  </si>
  <si>
    <t>керамику полагати на одговарајућем</t>
  </si>
  <si>
    <t>лепку.</t>
  </si>
  <si>
    <t xml:space="preserve">на додир. Димензије керамике </t>
  </si>
  <si>
    <t>100х200mm, д=13 mm. и слог према</t>
  </si>
  <si>
    <t>статичком прорачуну и детаљима</t>
  </si>
  <si>
    <t>07.04.</t>
  </si>
  <si>
    <t>10.03.</t>
  </si>
  <si>
    <t>10.06.</t>
  </si>
  <si>
    <t>избору пројектанта. На зидане зидове,</t>
  </si>
  <si>
    <t>потребним ископом земље, а</t>
  </si>
  <si>
    <t>према графичкој документацији.</t>
  </si>
  <si>
    <t>Предмером је дата претпостављена</t>
  </si>
  <si>
    <t>дубина ископа, а стварна количина</t>
  </si>
  <si>
    <t>ће бити дефинисана на лицу места,</t>
  </si>
  <si>
    <t>по отварању конструкције.</t>
  </si>
  <si>
    <t>Радити у свему према Техничком</t>
  </si>
  <si>
    <t>опису.</t>
  </si>
  <si>
    <t>Обрачун по м³ са одвожењем</t>
  </si>
  <si>
    <t>шута на депонију.</t>
  </si>
  <si>
    <t>По целом обиму врата поставити експандирајућу против оижарну траку и самогасиве гумене дихтунге.</t>
  </si>
  <si>
    <t>димензија 50/50 цм</t>
  </si>
  <si>
    <t>термо зидним блоком од поробетонским</t>
  </si>
  <si>
    <t>Малтерисање поробетонских зидова</t>
  </si>
  <si>
    <t>Демонтажа и измештање медицинске</t>
  </si>
  <si>
    <t>опреме и болничког намештаја из</t>
  </si>
  <si>
    <t>просторија у којима се изводе радови.</t>
  </si>
  <si>
    <t>Медицинску опрему мора демонтирати стручно лице којe одређује инвеститор.</t>
  </si>
  <si>
    <t>паушално</t>
  </si>
  <si>
    <t>- ПРОЈЕКАТ АРХИТЕКТУРЕ -</t>
  </si>
  <si>
    <t>=3,1*2</t>
  </si>
  <si>
    <t>Демонтажа постојећих венаца од лима.</t>
  </si>
  <si>
    <t>вснци развијене ширине око50цм.</t>
  </si>
  <si>
    <t>=11,1+0,36*3</t>
  </si>
  <si>
    <t xml:space="preserve">Рушење постојећих фасадних зидова, </t>
  </si>
  <si>
    <t>пробијање отвора у зиду од опеке</t>
  </si>
  <si>
    <t>новопројектованих отвора.</t>
  </si>
  <si>
    <t xml:space="preserve">Техничком опису уз конструкцију и </t>
  </si>
  <si>
    <t>статичком прорачуну.</t>
  </si>
  <si>
    <t>Рушење свих слојева пода до аб конструкције на местима предвиђеним пројектом.</t>
  </si>
  <si>
    <t>Обрачун по м² са одвозом шута на депонију.</t>
  </si>
  <si>
    <t>пвц под</t>
  </si>
  <si>
    <t>Демонтажа монтажних спуштених</t>
  </si>
  <si>
    <t xml:space="preserve">плафона растер плафон са </t>
  </si>
  <si>
    <t>демонтажом потконструкције.</t>
  </si>
  <si>
    <t>=2,7*33,3-(2,7*2,48+2,7*2,83+2,41*2,1+1,0*2,1+0,8*0,8*2+0,8*2,1)</t>
  </si>
  <si>
    <t>Опшивку демонтирати, упаковати, утоварити у камион и одвести на депонију коју одреди инвеститор.</t>
  </si>
  <si>
    <t>Демонтажа олучних вертикала од лима.</t>
  </si>
  <si>
    <t>Обрачун по м², са утоваром, одвозом</t>
  </si>
  <si>
    <t>и истоваром шута на градску</t>
  </si>
  <si>
    <t>Рушење тротоара око објекта од бетона, завршна облога бехатон плоче. Рушење тротоара извести заједно са скидањем подлоге и планирањем тла до потребне коте, према пројекту.</t>
  </si>
  <si>
    <t>=2,2*13,7</t>
  </si>
  <si>
    <t>дебљине 20 и 30 цм, на месту</t>
  </si>
  <si>
    <t>=0,3*2,9*(2,48+2,83+2,15)+0,2*0,9*2,1+0,3*3,8*0,36*6-0,3*(2,1*0,9*5+0,8*2,15)</t>
  </si>
  <si>
    <t>Рушење риголе око објекта од бетона. Рушење риголе извести заједно са скидањем подлоге и планирањем тла до потребне коте, према пројекту.</t>
  </si>
  <si>
    <t>=0,6*13,7</t>
  </si>
  <si>
    <t>Рушење бетонске сокле око објекта. Рушење сокле извести заједно са скидањем подлоге и планирањем тла до потребне коте, према пројекту.</t>
  </si>
  <si>
    <t>димензија 210/80 цм</t>
  </si>
  <si>
    <t>димензија 90/210 цм</t>
  </si>
  <si>
    <t>=0,5*9,93</t>
  </si>
  <si>
    <t>=0,3*(50,5+17,55)</t>
  </si>
  <si>
    <t>шљунак испод тракастих темеља</t>
  </si>
  <si>
    <t>=0,1*0,8*(12,8+3,64*3)+0,1*0,65*11,22</t>
  </si>
  <si>
    <t>шљунка, у дебљини по пројекту.</t>
  </si>
  <si>
    <t>шљунак испод плоче тротоара</t>
  </si>
  <si>
    <t>Земљане радове треба извести без</t>
  </si>
  <si>
    <t>застоја, одједном и у целини, по сувом</t>
  </si>
  <si>
    <t>времену и у што краћем року.</t>
  </si>
  <si>
    <t>Рашчишћавање терена пре почетка</t>
  </si>
  <si>
    <t>грађења са скидањем шибља и</t>
  </si>
  <si>
    <t>корова и ископом површинског</t>
  </si>
  <si>
    <t>слоја хумуса дебљине 20-30 цм.</t>
  </si>
  <si>
    <t>Обрачун по м³  са одвозом земље</t>
  </si>
  <si>
    <t>на градску депонију , са утоваром</t>
  </si>
  <si>
    <t>и истоваром из возила и грубим</t>
  </si>
  <si>
    <t>планирањем земље на депонији.</t>
  </si>
  <si>
    <t>Ручни или машински ископ земље  за</t>
  </si>
  <si>
    <t>Обрачун по м³</t>
  </si>
  <si>
    <t xml:space="preserve">темље објекта (темељне траке, </t>
  </si>
  <si>
    <t>темељне плоче ) са одлагањем земље</t>
  </si>
  <si>
    <t>на привремену градилишну депонију за</t>
  </si>
  <si>
    <t xml:space="preserve">касније насипање. </t>
  </si>
  <si>
    <t>=0,3*(3,8*13,85+3,35*5,8)</t>
  </si>
  <si>
    <t>=0,5*4,8*12,8+0,6*0,8*(12,8+3,64*3)+0,5*0,65*11,22+0,3*5,7+3,35</t>
  </si>
  <si>
    <t>Насипање пробране земље из ископа,</t>
  </si>
  <si>
    <t>За насипање треба узети само чисту</t>
  </si>
  <si>
    <t>земљу, без биљних и дрвених отпадака.</t>
  </si>
  <si>
    <t>Земљу насипати у слојевима од по 30цм.</t>
  </si>
  <si>
    <t xml:space="preserve">Набијати лаким средством за збијање </t>
  </si>
  <si>
    <t xml:space="preserve">(''жабом''). </t>
  </si>
  <si>
    <t>Обрачун по м³ са довозом земље са</t>
  </si>
  <si>
    <t>градилишне депоније.</t>
  </si>
  <si>
    <t>=0,28*(12,8+4,6*2)+0,28*0,28*(4,2*4+5,6*2+5,9*2)</t>
  </si>
  <si>
    <t>Одвоз вишка ископане земље на</t>
  </si>
  <si>
    <t>Земљу утоватити у камион,</t>
  </si>
  <si>
    <t>транспортовати, истоварити из камиона</t>
  </si>
  <si>
    <t>уз грубо планирање земље на депонији.</t>
  </si>
  <si>
    <t>Обрачун по м³ превезене земље, са</t>
  </si>
  <si>
    <t>коефициентом товарења.</t>
  </si>
  <si>
    <t>02.02.</t>
  </si>
  <si>
    <t>02.03.</t>
  </si>
  <si>
    <t>02.04.</t>
  </si>
  <si>
    <t>02.05.</t>
  </si>
  <si>
    <t>=50,5+17,55</t>
  </si>
  <si>
    <t>се лије слоју дебљине д=5 цм, као</t>
  </si>
  <si>
    <t xml:space="preserve">Набавка материјала и бетонирање мршавог бетона МБ 15, (С12/15) који се лије слоју дебљине према пројекту, као заштита за хидроизолацију пливајућих плоча на тлу. </t>
  </si>
  <si>
    <t xml:space="preserve">д=10 цм, заштита за хидроизолацију подних плоча на тлу </t>
  </si>
  <si>
    <t xml:space="preserve">д=5 цм, заштита за хидроизолацију подних плоча на тлу </t>
  </si>
  <si>
    <t>Радити у свему према статичком прорачуну и детаљима арматуре.</t>
  </si>
  <si>
    <t>Диспозиција плоче према графичкој документацији.</t>
  </si>
  <si>
    <t>Набавка материјала и бетонирање армирано бетонске плоче, дебљине 25см са задебљањем плоче на 30см на местима ослањања зидова.  С25/30, преко слоја неармираног бетона. (посебно обрачунато).</t>
  </si>
  <si>
    <t>(С25/30).</t>
  </si>
  <si>
    <t>темељних трака, армираним бетоном</t>
  </si>
  <si>
    <t>МБ 30 (С25/30) у оплати.</t>
  </si>
  <si>
    <t>Радити у свему према Техничком опису</t>
  </si>
  <si>
    <t>уз статички прорачун.</t>
  </si>
  <si>
    <t>темељне траке</t>
  </si>
  <si>
    <t xml:space="preserve">темељних зидова армираним </t>
  </si>
  <si>
    <t>водонепропусни бетоном са додатком</t>
  </si>
  <si>
    <t>адитива V - 8, МБ30 (С25/30) у оплати.</t>
  </si>
  <si>
    <t>Радити у свему према пројекту.</t>
  </si>
  <si>
    <t>Обрачун по м³, са потребном оплатом.</t>
  </si>
  <si>
    <t>=0,40*0,8*(12,8+3,64*3)+0,4*0,65*11,22</t>
  </si>
  <si>
    <t xml:space="preserve">темељни зидови промењиве дебљине 20 и 35 цм </t>
  </si>
  <si>
    <t>=(0,2*0,28+0,34*0,56)*12,27</t>
  </si>
  <si>
    <t>стубова армираним бетоном МБ 30</t>
  </si>
  <si>
    <t>(С25/30), у оплати.</t>
  </si>
  <si>
    <t>Оставити све потребне анкере. Радити</t>
  </si>
  <si>
    <t>по пројекту, статичком прорачуну и</t>
  </si>
  <si>
    <t xml:space="preserve">детаљима арматуре. </t>
  </si>
  <si>
    <t>Обрачун по м³ са потребном оплатом.</t>
  </si>
  <si>
    <t xml:space="preserve">темељни зидови 25цм </t>
  </si>
  <si>
    <t>=0,25*0,25*3,12*8+0,5*0,3*3,12+0,2*0,2*3,12*7</t>
  </si>
  <si>
    <t>греда, хоризонталних серклажа и венаца,</t>
  </si>
  <si>
    <t>армираним бетоном МБ 30 (С25/30).</t>
  </si>
  <si>
    <t xml:space="preserve">Радити у свему према статичком </t>
  </si>
  <si>
    <t>прорачуну и детаљима арматуре. Греде</t>
  </si>
  <si>
    <t>се бетонирају у тространој глаткој оплати.</t>
  </si>
  <si>
    <t>Обрачун по м³ са потребном глатком</t>
  </si>
  <si>
    <t>оплатом и челичним подупирачима.</t>
  </si>
  <si>
    <t>Набавка материјала, уградња и ливење</t>
  </si>
  <si>
    <t>ЛМТ конструкције дебљине д=16+4 цм</t>
  </si>
  <si>
    <t>са ребрима за ојачање, у свему према</t>
  </si>
  <si>
    <t>арматуре.</t>
  </si>
  <si>
    <t>=0,25*0,85*(12,27+4,2*3)</t>
  </si>
  <si>
    <t>греде</t>
  </si>
  <si>
    <t>венаци</t>
  </si>
  <si>
    <t>=0,15*1,15*(12,27+4,2*2)</t>
  </si>
  <si>
    <t>=0,2*0,20*(5,8+2,57)</t>
  </si>
  <si>
    <t>греде венаца</t>
  </si>
  <si>
    <t xml:space="preserve">жалузина </t>
  </si>
  <si>
    <t>димензија 100/60 цм</t>
  </si>
  <si>
    <t>=0,25*0,20*(12,27+4,2*3)+0,25*0,25*12,27+0,2*0,2*(5,34+2,95+1,0*2+2,57+4,94)</t>
  </si>
  <si>
    <t>зидови дебљине д=20 цм</t>
  </si>
  <si>
    <t>=0,25*(1,0*0,6+0,5*0,5)</t>
  </si>
  <si>
    <t>зазиђивање отвора од фасадном</t>
  </si>
  <si>
    <t>зиду д=25 цм, гитер</t>
  </si>
  <si>
    <t>Набавка материјала и зидање зидова гитер блоком димензија 25/19/19 цм, у продужном малтеру размере 1:2:6.  Дебљина зида дз=25цм.</t>
  </si>
  <si>
    <t>=2,8*17,66</t>
  </si>
  <si>
    <t>подлога за израду подова д=5цм.</t>
  </si>
  <si>
    <t>=55,0+50,5+17,55</t>
  </si>
  <si>
    <t xml:space="preserve">блоком – типа Ytong термо блок, </t>
  </si>
  <si>
    <t>дебљине 20цм у танкослојном малтеру</t>
  </si>
  <si>
    <t>за зидање. Први ред зидних блокова</t>
  </si>
  <si>
    <t>=17,55+49,35</t>
  </si>
  <si>
    <t xml:space="preserve">Набавка материјала и израда дашчане оплате даскама дебљине д=24 мм, од чамове грађе, које се постављају на додир. </t>
  </si>
  <si>
    <t>Преко дасака поставити један слој битуменске лепенке, са преклопима од 10цм. Дашчана оплата и битуменска лепенка се постављају као подлога за кровни покривач од лима.</t>
  </si>
  <si>
    <t>Дрвене елементе заштитити против инсеката и труљења са два до три премаза хемијским средством, по избору пројектанта.</t>
  </si>
  <si>
    <t>Обрачун по м² стварне површине, са битуменском лепенком.</t>
  </si>
  <si>
    <t>Набавка  материјала, израда,</t>
  </si>
  <si>
    <t>конструкције  лаке кровне решетке -</t>
  </si>
  <si>
    <t>Дрвена кровна конструкција се</t>
  </si>
  <si>
    <t>изводи у свему према овом</t>
  </si>
  <si>
    <t>статичког прорачуну и одговарајућим</t>
  </si>
  <si>
    <t>диспозиционим цртежима, те</t>
  </si>
  <si>
    <t>извођачким детаљима.</t>
  </si>
  <si>
    <t>рог решетке на растојању према</t>
  </si>
  <si>
    <t xml:space="preserve">статичком прорачуну. </t>
  </si>
  <si>
    <t>Уградњу вршити у свему према технологији произвођача.</t>
  </si>
  <si>
    <t xml:space="preserve">ригола лежећег олука </t>
  </si>
  <si>
    <t>Набавка материјала и израда риголе у крову даскама дебљине д=24 мм,  које се постављају на додир, преко којих се поставља битуменска лепенка. Ригола се поставља преко дистанцера који формирају пад од 0,5%. Дрвене елементе заштитити против инсеката и труљења са два до три премаза хемијским средством, по избору пројектанта.</t>
  </si>
  <si>
    <t>=(0,34*2+0,37)*4,5*2+(0,37*2+0,3)*(6,0+1,2)</t>
  </si>
  <si>
    <t>=17,55+50,5+0,3*(35,0+17,66)</t>
  </si>
  <si>
    <t>термичке и механичке особине,</t>
  </si>
  <si>
    <t>прописане елаборатом грађевинске</t>
  </si>
  <si>
    <t>физике.</t>
  </si>
  <si>
    <t>=0,25*2,92*(4,19*2+0,75+2,27+0,9+0,3+2,05+5,9+5,63)+0,25*0,74*1,7*3</t>
  </si>
  <si>
    <t>=17,55+50,5+55,0</t>
  </si>
  <si>
    <t>под са ознаком ПТ1, ПТ2, екструдирани полистирен д=8 цм са ПЕ фолијом</t>
  </si>
  <si>
    <t>На претходно грундурану подлогу, плоче лепити одговарајућим лепком и причврстити одговарајућим типловима (cca 6-8ком/м²), са дуплим пластичним шеширима, од којих први држи вуну, а други мрежицу.</t>
  </si>
  <si>
    <t xml:space="preserve">Уградити одговарајуће: PVC профиле за ојачање углова, алуминијумске окапне и почетне профиле и сл. </t>
  </si>
  <si>
    <t xml:space="preserve"> Карактеристике камене вуне , кофицијент топлотне проводљивости λ=0.036W/mK,  класа дозвољеног оступања дебљине мин Т5, деламинација &gt;10KPa, притисна чврстоћа при 10% ном - сабијању &gt;30KPa.Типа ''knauf insulation'' FKD-S или одговарајуће а у складу са стандардом SRPS EN 13162. (EN13162).</t>
  </si>
  <si>
    <t>Пре постављања плоча камене вуне, постојећу фасаду очистити од прашине и других наслага.</t>
  </si>
  <si>
    <t>Уграђена термоизолација мора имати термичке и механичке особине, прописане елаборатом грађевинске физике.</t>
  </si>
  <si>
    <t>Обрачун по м² описане позиције.</t>
  </si>
  <si>
    <t>=0,20*2,92*(2,95+2,17+1,0*2)+0,2*0,55*(2,95+2,17+1,0*2+6,0)-0,2*0,9*2,1*2</t>
  </si>
  <si>
    <t>=4,01*(5,4+12,57+4,1+1,41)+2,75*(7,44+1,3+0,17+0,54)-(1,4*2,2+0,8*0,8*2+0,74*1,7*3)</t>
  </si>
  <si>
    <t>Обрачун по м² уграђене термоизолације.</t>
  </si>
  <si>
    <t>Набавка материјала и израда термоизолације фасадних зидова. Термоизолација је минерална камена вуна дебљине 12цм.</t>
  </si>
  <si>
    <t>Набавка материјала и израда термоизолације у крову. Термоизолација је од плоча камене вуне дебљине д=12цм,  и поставља се преко међуспратне конструкције.  Преко камене вуне поставити парппропусну водонепропусну мембрану.</t>
  </si>
  <si>
    <t xml:space="preserve">Уграђена термоизолација мора имати термичке и механичке особине, прописане елаборатом енергецске ефикасности,  коефицијент топлотне проводљивости λ=0.035W/mK. </t>
  </si>
  <si>
    <t>Термоизолација је од плоча камене вуне дебљине д=10 цм, која се лепи за бетонски зид.</t>
  </si>
  <si>
    <t>=1,13*(4,2*2+11,8)+0,5*(4,54+1,0*2+2,95+2,17+5,34)</t>
  </si>
  <si>
    <t xml:space="preserve">Набавка материјала и уградња термоизолације калканских зидова  у тавану. </t>
  </si>
  <si>
    <t>07.05.</t>
  </si>
  <si>
    <t>=4,1*2</t>
  </si>
  <si>
    <t>=4,5*2+6,0+1,2</t>
  </si>
  <si>
    <t xml:space="preserve">Набавка материјала и опшивање унутрашње стране венца ка крову. Опшав је од пластифицираног челичног лима дебљине д=0,55 мм, у тону према избору пројектанта. Испод лима поставити дашчану оплату са слојем кровне лепенке, што је саставни део позиције. Опшивање извести у свему према детаљу. </t>
  </si>
  <si>
    <t>Набавка материјала, израда и уградња казанчића на споју хоризонтала и вертикала кишног развода. Казанчићи су од пластифицираног челичног, лима, димензија према детаљу. Пластификација у тону олука.</t>
  </si>
  <si>
    <t>Обрачун по комаду уграђених казанчића.</t>
  </si>
  <si>
    <t>Набавка материјала и израда риголе  лежећег олука, са падом од 0,5% према олучним вертикалама, израђених од поцинкованог, челичног лима дебљине д=0,6 мм, завршно  пластифицираног у тону по избору пројектанта.</t>
  </si>
  <si>
    <t>Лим се поставља преко дашчане риголе, са потребном потконструкцијом и дистанцерима.</t>
  </si>
  <si>
    <t>Олук је пресека према графичкој документацији , са једне стране се подвлачи под кровни покривач око 50 цм, а са друге спаја са опшивком венца, према детаљу. Олук спајати поп нитнама максималним размаком 3цм и залепити силиконом.</t>
  </si>
  <si>
    <t>Обрачун по м¹ уграђених оолука.</t>
  </si>
  <si>
    <t>развијена ширина око 90 цм</t>
  </si>
  <si>
    <t>опшави развијене ширине 60 цм</t>
  </si>
  <si>
    <t>пластифицираног лима дебљине</t>
  </si>
  <si>
    <t>д=0,55мм у тону према избору</t>
  </si>
  <si>
    <t>=4,7*2+12,0</t>
  </si>
  <si>
    <t>=12,0+6,0*2+1,45</t>
  </si>
  <si>
    <t>опшав развијене ширине 45 цм</t>
  </si>
  <si>
    <t>опшав развијене ширине 75 цм</t>
  </si>
  <si>
    <t>=4,7*2+(0,75+0,25)/2*5,95*2</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</si>
  <si>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</si>
  <si>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Подлога мора бити идеално равна и отпорна на притисак.</t>
  </si>
  <si>
    <t>Набавка, уградња подне облоге од</t>
  </si>
  <si>
    <t>синтетичког каучука, типа "Noraplan signa"</t>
  </si>
  <si>
    <t>д=2мм, у ролнама.</t>
  </si>
  <si>
    <t>Подна облога је у класи тешко</t>
  </si>
  <si>
    <t>запаљивих грађевинских материјала</t>
  </si>
  <si>
    <t>Bfl-s1, у складу са SRPS EN 13501-1.</t>
  </si>
  <si>
    <t>Ватроотпорност по DIN 4102 је B1.</t>
  </si>
  <si>
    <t>При горењу не ослобађа токсичне</t>
  </si>
  <si>
    <t>гасове, противклизан, резистентан на</t>
  </si>
  <si>
    <t>бактерије и отпоран на мрље (урин,</t>
  </si>
  <si>
    <t>крв, јод, хемикалије и др.)</t>
  </si>
  <si>
    <t>Подна облога мора поседовати сертификат за горивост издат од стране акредитованог тела.</t>
  </si>
  <si>
    <t>Под није потребно воскирати.</t>
  </si>
  <si>
    <t>Уградња употребом полиуретанског</t>
  </si>
  <si>
    <t xml:space="preserve">лепка за гуму типа UZIN KE 66 или сл. </t>
  </si>
  <si>
    <t>Подна облога се поставља без варења</t>
  </si>
  <si>
    <t>спојева.</t>
  </si>
  <si>
    <t>На спојевима са зидом поставити соклу</t>
  </si>
  <si>
    <t>- холкел профил, висине h=10 цм од</t>
  </si>
  <si>
    <t>фазонских елемената, под углом 90°,</t>
  </si>
  <si>
    <t xml:space="preserve">заобљених у превоју. </t>
  </si>
  <si>
    <t>Подлога мора бити сува и равна,</t>
  </si>
  <si>
    <t>максималне влажности 2% по CM.</t>
  </si>
  <si>
    <t>Температура у просторији приликом</t>
  </si>
  <si>
    <t>постављања пода не сме бити мања</t>
  </si>
  <si>
    <t>од 15° а влажност већа од 60%.</t>
  </si>
  <si>
    <t>Уградњу вршити у свему према</t>
  </si>
  <si>
    <t>атестима, упутствима, технологији и</t>
  </si>
  <si>
    <t xml:space="preserve">спецификацији произвођача. </t>
  </si>
  <si>
    <t>Извођач је у обавези да за уграђену</t>
  </si>
  <si>
    <t>подну облогу достави атест</t>
  </si>
  <si>
    <t>надлежне, овлашћене установе.</t>
  </si>
  <si>
    <t>Обрачун по м² постављеног пода са</t>
  </si>
  <si>
    <t>соклом.</t>
  </si>
  <si>
    <t>=1,1*(55,0+50,5+17,55)</t>
  </si>
  <si>
    <t xml:space="preserve">Набавка и монтажа минералног </t>
  </si>
  <si>
    <t xml:space="preserve">Потконструкција је од поцинкованог </t>
  </si>
  <si>
    <t xml:space="preserve">челичног лима са пластифицираном </t>
  </si>
  <si>
    <t xml:space="preserve">завршном обрадом (типа AMF </t>
  </si>
  <si>
    <t>ТHERMATEX SCHLICHT HYGENA или</t>
  </si>
  <si>
    <t xml:space="preserve">одговарајуће). </t>
  </si>
  <si>
    <t xml:space="preserve">Плафони по реакцији на пожар спадају у </t>
  </si>
  <si>
    <t>Плафон мора поседовати сертификат за</t>
  </si>
  <si>
    <t>горивост издат од стране акредитованог</t>
  </si>
  <si>
    <t>тела.</t>
  </si>
  <si>
    <t>Уградњу вршити у свему према упутствима, спецификацијама и технологији произвођача.</t>
  </si>
  <si>
    <t>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</si>
  <si>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</si>
  <si>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бојење зидова</t>
  </si>
  <si>
    <t xml:space="preserve">Димензије плоча су 60х60 цм, д=15 мм. </t>
  </si>
  <si>
    <t>зидова Latex перива боја. Боју</t>
  </si>
  <si>
    <t>наносити на подлогу која је</t>
  </si>
  <si>
    <t>претходно припремљена у складу</t>
  </si>
  <si>
    <t>са захтевима произвођача боје.</t>
  </si>
  <si>
    <t>Тон је по избору пројектанта.</t>
  </si>
  <si>
    <t>Пре бојења, зидове глетовати до</t>
  </si>
  <si>
    <t>Обрачун по м², са радном скелом.</t>
  </si>
  <si>
    <t>Набавка материјала и израда фасадног система типа Baumit или одговарајуће.</t>
  </si>
  <si>
    <t xml:space="preserve">Пре наношења декоративног малтера потребно је нанети подлогу "Baumit Uni Primer" или одговарајућа. Време сушења подлоге мин. 24 сата. </t>
  </si>
  <si>
    <t>Завршна обрада изводи се танкослојним малтерима минималне гранулације 1,5 мм, на бази калијумовог воденог стакла "Baumit Silikat Top", или одговарајући, следећих карактеристика: класа паропропусности V1- ЕN 7783-2;класа водоодбојности W2- ЕN1062-3.</t>
  </si>
  <si>
    <t>Радити у свему према спецификацији произвођача и Техничком опису.</t>
  </si>
  <si>
    <t>Завршни слој фасаде у боји у тону  по избору пројектанта.</t>
  </si>
  <si>
    <t>=4,09*(12,57+5,75+3,95+1,3)+2,6*(7,44+1,65)</t>
  </si>
  <si>
    <t>=4,3*(13,6+6,25+4,45+1,3)+2,6*(7,44+1,65)</t>
  </si>
  <si>
    <t>Набавка материјала, израда и уградња металних унутрашњих  једнокрилних  врата ватроотпорности од 60 мин.</t>
  </si>
  <si>
    <t>Крило и довратник су израђени од поцинкованог челичног лима завршно обрађеног бојом.</t>
  </si>
  <si>
    <t>Врата су опремљена потребним оковом и механизмом за самозатварање.</t>
  </si>
  <si>
    <t>Врата треба да поседују сертификат за ватроотпорност издат од стране овлашћеног тела за цео склоп.</t>
  </si>
  <si>
    <t>Испитивање отпорности врата према пожару треба да је извршено према стандарду SRPS U. Ј1 160.( Технички услови заштите од пожара у грађевинарству- испитивање отпорности врата и других елемената за затварање отвора у зидовима).</t>
  </si>
  <si>
    <t>Све мере узети на лицу места. Уградња свих елемената система мора бити у складу са препорукама и детаљима произвођача система ,а према извођечким детаљима које мора израдитиизвођач, а одобрити надзорни орган и инвеститор</t>
  </si>
  <si>
    <t xml:space="preserve">једнокрилна  противпожарна врата, </t>
  </si>
  <si>
    <t>ПВЦ СТОЛАРИЈА</t>
  </si>
  <si>
    <t>1. ПВЦ столарија се изводи од усвојених типских шестокоморних односно петокоморних профила, са унутрашњим ојачањем од челика, са термичком испуном и прекидом хладног моста, у свему према шеми, детаљима и радионичким цртежима.</t>
  </si>
  <si>
    <t>2. Према величини крила одредити број шарки и носивост, за врата мин 2-3 ком по висини крила.</t>
  </si>
  <si>
    <t>3. Сви радови за ПВЦ столарију изводе се према појединачним описима шема, детаљима и овереним радионичким цртежима.</t>
  </si>
  <si>
    <t>Радионичку документацију ради извођач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t>
  </si>
  <si>
    <t>4. ПВЦ профили не смеју бити  рециклирани и не смеју садржати олово.</t>
  </si>
  <si>
    <t xml:space="preserve">5. Прозори су делом ослоњени на чврст део фасадног зида (бетонски или зидани зид) и уграђују се на фасаду помоћу челичних L профила,  димензија 60х60х4мм, који се постављају на размаку од 40 цм, по обиму позиције и универзалних металних типлова Ø 10 мм,  намењених за уградњу ПВЦ    столарије у пуној и шупљој грађевинској подлози. </t>
  </si>
  <si>
    <t>Приликом анкеровања у фасадни зид од гитер блока радове изводити пажљиво. Уградњу радити у свему према принципу Рал монтаже, применити две заптивне траке, једну спољну и једну унутрашњу.</t>
  </si>
  <si>
    <t>7. Мере узети на лицу места, отварање према приказу у основама.</t>
  </si>
  <si>
    <t>8. Извођачке детаље доставити пројектанту на сагласност  које усваја Пројектант, уз сагласност Инвеститора.</t>
  </si>
  <si>
    <t>08.01.</t>
  </si>
  <si>
    <t>Набавка и уградња унутрашње ПВЦ столарије, једнокрилна  врата.</t>
  </si>
  <si>
    <t xml:space="preserve">Врата су израђена од висoкooтпoрних тврдих пeтoкoмoрних PVC прoфила. </t>
  </si>
  <si>
    <t xml:space="preserve">Mонтажу вршити према "RAL" систему монтаже уз обавезну примену траке типа "VKP triotraka" произвођача "WURTH" или слично. Врата учврстити aнкeримa зa зидoвe. Измeђу зидa и oквирa врата извeсти зaптивaњe пур-пeнoм. Сви елементи за фиксирање позиције и опшивни елементи представљају саставни део позиције. </t>
  </si>
  <si>
    <t xml:space="preserve">Врата снабдети и одговарајућим бројем шарки (према величини крила), бравом за закључавање са три кључа и механизмом за самозатварање крила. </t>
  </si>
  <si>
    <t xml:space="preserve">Оков је системски, са отварањем   према шеми и са одговарајућим сертификатом, тип FAPIM или одговарајуће. </t>
  </si>
  <si>
    <t>Крило врата има рам и хоризонталне пречке израђене од PVC - петокоморних профила. Испуна је панел д=24mm,   који се састоји од два алуминијумска лима д=1.5mm  између којих је стиродур.</t>
  </si>
  <si>
    <t>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Извођач је дужан да достави атестну документацију усаглашену са ЕН стандардима.</t>
  </si>
  <si>
    <t>зидарска мера 100/210 цм</t>
  </si>
  <si>
    <t xml:space="preserve">једнокрилна врата </t>
  </si>
  <si>
    <t>зидарска мера 90/210 цм</t>
  </si>
  <si>
    <t>ознака 1   у дуплом кругу</t>
  </si>
  <si>
    <t>ознака 2   у дуплом кругу</t>
  </si>
  <si>
    <t>08.02.</t>
  </si>
  <si>
    <t>Набавка и уградња фасадне ПВЦ столарије, прозори</t>
  </si>
  <si>
    <t>Прозор је израђен од висoкooтпoрних тврдих пeтoкoмoрних PVC прoфила сa тeрмoпрeкидoм и нeрђajућим чeличним прoфилимa кao укрућeњeм, кojи мoрajу дa буду oдгoвaрajућe дeбљинe прeмa стaтичкoм прoрaчуну, кojи гaрaнтуje стaбилнoст прoзoрa бeз дeфoрмaциja.</t>
  </si>
  <si>
    <t xml:space="preserve">Mонтажу вршити према "RAL" систему монтаже уз обавезну примену траке типа "VKP triotraka" произвођача "WURTH" или слично. </t>
  </si>
  <si>
    <t xml:space="preserve"> Прoзoр учврстити aнкeримa дубинe 50мм зa зидoвe. Измeђу зидa и oквирa прoзoрa извeсти зaптивaњe пур-пeнoм. Сви елементи за фиксирање позиције, опшивни елементи, као и материјал за термичку и хидроизолациону заштиту по ободу отвора представљају саставни део позиције.</t>
  </si>
  <si>
    <t>Испунa прoзoрa je oд двoструкoг рaвнoг прoвиднoг стaклa сa хeрмeтички зaтвoрeним сувим вaздухoм у мeђупрoстoру, д=4+16+4mm. Унутрaшњe стaклo je нискoeмисиoнo. Укупан коефицијент пролаза топлоте за целу позицију мора бити U≤1.5W/m²К, a звучнa изoлoвaнoст oд 35dB. Дихтoвaњe je eпoксиднoм гумoм. Пластификација у тону RAL 9016.</t>
  </si>
  <si>
    <t>Са унутрашње стане прозора предвидети прозорску клупицу од полимермера, 4cm ширу од подпрозорног зида.</t>
  </si>
  <si>
    <t>Предвидети венецијанер ролетну од алуминијумских површинских ламела, ширине 25mm. Ролетна је опремљена механизмом за подизање, спуштање и подешавање нагиба ламела.</t>
  </si>
  <si>
    <t xml:space="preserve">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Извођач је дужан да достави атестну документацију усаглашену са ЕН стандардима. </t>
  </si>
  <si>
    <t xml:space="preserve">Прe изрaдe, свe мeрe oтвoрa и унутрaшњих клупицa прeкoнтрoлисaти нa лицу мeстa. </t>
  </si>
  <si>
    <t>ознака 3   у дуплом кругу</t>
  </si>
  <si>
    <t>једнокрилни прозор, са крилом које отвара око вертикалне и хоризонталне осе, према шеми</t>
  </si>
  <si>
    <t>зидарска мера 74/170 цм</t>
  </si>
  <si>
    <t xml:space="preserve">Набавка и уградња унутрашње ПВЦ столарије, улазна двокрилна застакљена врата </t>
  </si>
  <si>
    <t xml:space="preserve">Врата су израђена од висoкooтпoрних тврдих пeтoкoмoрних PVC прoфила сa тeрмoпрeкидoм и нeрђajућим чeличним прoфилимa кao укрућeњeм, кojи мoрajу дa буду oдгoвaрajућe дeбљинe прeмa стaтичкoм прoрaчуну, кojи гaрaнтуje стaбилнoст прoзoрa бeз дeфoрмaциja. Mонтажу вршити према "RAL" систему монтаже уз обавезну примену траке типа "VKP triotraka" произвођача "WURTH" или слично. </t>
  </si>
  <si>
    <t xml:space="preserve">Врата учврстити aнкeримa дубинe 70мм зa зидoвe. Измeђу зидa и oквирa врата извeсти зaптивaњe пур-пeнoм. Сви елементи за фиксирање позиције, опшивни елементи, као и материјал за термичку и хидроизолациону заштиту по ободу отвора представљају саставни део позиције. </t>
  </si>
  <si>
    <t>Испунa прoзoрa je oд двoструкoг рaвнoг прoвиднoг стaклa сa хeрмeтички зaтвoрeним сувим вaздухoм у мeђупрoстoру, д=4+16+4mm. Дихтoвaњe je eпoксиднoм гумoм. Пластификација у тону RAL 9016.</t>
  </si>
  <si>
    <t xml:space="preserve">Врата су у нормалном режиму коришћења стално забрављена, а одбрављују се у случају пожара на сигнал са централе дојаве пожара. Врата су намењена и користиће се искључиво за потребе евакуације.  </t>
  </si>
  <si>
    <t>Уградњу вршити у складу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 При изради и монтажи позиције поштовати све препоруке од стране произвођача профила. Извођaч је дужан да достави атестну документацију усаглашену са EN стандардима.</t>
  </si>
  <si>
    <t>ознака 4  у дуплом кругу</t>
  </si>
  <si>
    <t xml:space="preserve">улазна двокрилна застакљена врата </t>
  </si>
  <si>
    <t>зидарска мера 140/220 цм</t>
  </si>
  <si>
    <t>Оков је системски, са отварањем према шеми и са одговарајућим   сертификатом, тип FAPIM или одговарајуће. Спeциjaлнo oбрaтити пaжњу нa oкoв кoд “вeнтус” прoзoрa, дa будe квaлитeтaн и дугoтрajaн сa oдгoвaрajућим брojeм “мaкaзa” у oднoсу нa вeличину крилa.</t>
  </si>
  <si>
    <t xml:space="preserve">Оков је системски, са отварањем         према шеми и са одговарајућим сертификатом, тип FAPIM или одговарајуће.  </t>
  </si>
  <si>
    <t>10.07.</t>
  </si>
  <si>
    <t>10.08.</t>
  </si>
  <si>
    <t>Обрачун дат паушално, са</t>
  </si>
  <si>
    <t>депоновањем опреме и намештаја на</t>
  </si>
  <si>
    <t>место које одреди Инвеститор.</t>
  </si>
  <si>
    <t>01.03.</t>
  </si>
  <si>
    <t>01.04.</t>
  </si>
  <si>
    <t>01.05.</t>
  </si>
  <si>
    <t>01.06.</t>
  </si>
  <si>
    <t>01.07.</t>
  </si>
  <si>
    <t>01.08.</t>
  </si>
  <si>
    <t>01.09.</t>
  </si>
  <si>
    <t>01.10.</t>
  </si>
  <si>
    <t>01.11.</t>
  </si>
  <si>
    <t xml:space="preserve">Радови се састоје од полагања ивичњака, заједно са бетонском подлогом, фуговања спојница цементним малтером размере 1:3, набавком и допремом свог потребног материјала. </t>
  </si>
  <si>
    <t>Обрачун се врши по м' положеног ивичњака.</t>
  </si>
  <si>
    <t xml:space="preserve"> м¹</t>
  </si>
  <si>
    <t>Набавка материјала и полагање бетонских ивичњака димензија 12/18/100цм, у бетонској подлози МБ15.</t>
  </si>
  <si>
    <t>05.05.</t>
  </si>
  <si>
    <t>се лије слоју дебљине д=10 цм, као</t>
  </si>
  <si>
    <t>подлога за бехатон плоче.</t>
  </si>
  <si>
    <t>Горњу површину фино испердашити.</t>
  </si>
  <si>
    <t>03.04.</t>
  </si>
  <si>
    <t>=13,0+15,0+5,5+12,7+4,06</t>
  </si>
  <si>
    <t>Вибропресоване бетонске плоче су двослојне, доњи носиви слој је од бетона д&lt; 8 мм, а горњи заштитни слој је од бетона 0,2 мм, са кварцним посипом.</t>
  </si>
  <si>
    <t xml:space="preserve">Боја и слог у свему према избору пројектанта. </t>
  </si>
  <si>
    <t>Спојнице залити ситнозрним песком, метлањем и квашењем. Радити у свему према према графичкој документацији.</t>
  </si>
  <si>
    <t>Обрачун по м² бетонских плоча са подлогом у коју се  постављају.</t>
  </si>
  <si>
    <t>Набавка материјала и и израда застора двослојним, полигоналним, вибропресованим бетонским плочама димензија 10/10/6cm.</t>
  </si>
  <si>
    <t xml:space="preserve">Плоче се полажу у  слоју песка дебљине д=4 цм преко бетонске подлоге, и то је саставни део позиције. </t>
  </si>
  <si>
    <t>16.02.</t>
  </si>
  <si>
    <t>16.03.</t>
  </si>
  <si>
    <t xml:space="preserve">Рушење постојећег тунелског шахта </t>
  </si>
  <si>
    <t>рушење постојеће плоче и зидова</t>
  </si>
  <si>
    <t>тунелског шахта коти - 0,17 са ископом</t>
  </si>
  <si>
    <t>земље око165цм,</t>
  </si>
  <si>
    <t>=1,65*1,60*6,9</t>
  </si>
  <si>
    <t>око укопаних зидова и тунелског шахта.</t>
  </si>
  <si>
    <t>око укопаних зидова</t>
  </si>
  <si>
    <t>=1,6*24,6</t>
  </si>
  <si>
    <t>затрпавање тунелског шахта.</t>
  </si>
  <si>
    <t>=1,2*(50,81-(9,28+39,36)</t>
  </si>
  <si>
    <t>армираним бетоном МБ 30 (С25/30), у</t>
  </si>
  <si>
    <t>оплати.</t>
  </si>
  <si>
    <t>=0,25*2,2*2,76</t>
  </si>
  <si>
    <t>зида, затварање бетонског шахта</t>
  </si>
  <si>
    <t>Количина арматуре је дата апроксимативно, на основу детаља арматуре.</t>
  </si>
  <si>
    <t>укопаног са свим слојевима, са</t>
  </si>
  <si>
    <t>=0,1*1,0*(6,0+15,+5,0)</t>
  </si>
  <si>
    <t>=1,0*(6,0+15,+5,0)</t>
  </si>
  <si>
    <t>=23,54+24,72</t>
  </si>
  <si>
    <t>димензија 90/180 цм</t>
  </si>
  <si>
    <t>=1,5*1,5+(10,3+10,0)*2,7-(0,85*2,05*2+0,7*2,05*4-0,5*6)</t>
  </si>
  <si>
    <t>11.01.</t>
  </si>
  <si>
    <t>Набавка материјала и поплочавање подова подном керамиком "А" класе, која се полаже преко одговарајуће подлоге, на додир.</t>
  </si>
  <si>
    <t>Сва уграђена подна керамика мора да буде глазирана, противклизна.</t>
  </si>
  <si>
    <t>Димензије керамике и слог према избору пројектанта.</t>
  </si>
  <si>
    <t>Полагање извести равно, плочице залити цементним млеком.</t>
  </si>
  <si>
    <t>Обрачун по м² обложених подова са подлогом.</t>
  </si>
  <si>
    <t>=4,75+4,5</t>
  </si>
  <si>
    <t>11.02.</t>
  </si>
  <si>
    <t>унутрашња столарија</t>
  </si>
  <si>
    <t>димензија 70/210 цм</t>
  </si>
  <si>
    <t>ознака 1*  у дуплом кругу</t>
  </si>
  <si>
    <t>зидарска мера 70/210 цм</t>
  </si>
  <si>
    <t>ПВЦ СТОЛАРИЈА   - укупно:</t>
  </si>
  <si>
    <t>БРАВАРСКИ РАДОВИ</t>
  </si>
  <si>
    <t>1. Сви браварски радови изводе се према</t>
  </si>
  <si>
    <t>2. Браварске позиције се морају извести</t>
  </si>
  <si>
    <t>3. Црна браварија се двоструко</t>
  </si>
  <si>
    <t>БРАВАРСКИ РАДОВИ  - укупно:</t>
  </si>
  <si>
    <t>врата</t>
  </si>
  <si>
    <t xml:space="preserve">унутрашња столарија </t>
  </si>
  <si>
    <t>=2,8*(33,3+35,0+10,3+10)-(2,2*2,7+3,31*2,7+2,36*2,1+1,4*2,2-3,0*6)</t>
  </si>
  <si>
    <t>Набавка материјала и израда хидроизолације кухиња и санитарних просторија, је системском акрилном, еластичном хидроизолацијом типа  "BD-50 Koster" или одговарајуће</t>
  </si>
  <si>
    <t>Изолацију извести у свему према спецификацији и упутству произвођача.</t>
  </si>
  <si>
    <t>07.06.</t>
  </si>
  <si>
    <t>Хидроизолацију подићи уз холкере 10cm.</t>
  </si>
  <si>
    <t>После 24 часа на исту се могу</t>
  </si>
  <si>
    <t>постављати керамичке плочице на лепку.</t>
  </si>
  <si>
    <t>Израда хидроизолације акрилним</t>
  </si>
  <si>
    <t>еластичним, без растварача, заптивачем</t>
  </si>
  <si>
    <t>за влажне и мокре просторије.</t>
  </si>
  <si>
    <t>Хидроизолација није запаљива, отпорна</t>
  </si>
  <si>
    <t>је на физичке и хемијске утицаје. Изводи</t>
  </si>
  <si>
    <t>се преко суве цементне кошуљице на</t>
  </si>
  <si>
    <t xml:space="preserve">поду,  односно омалтерисаних зидова. </t>
  </si>
  <si>
    <t>На суве површине се прво наноси</t>
  </si>
  <si>
    <t>адекватни прајмер па потом први слој</t>
  </si>
  <si>
    <t>премаза. У углове и спојеве пода и зида</t>
  </si>
  <si>
    <t>као и око продора и сливника са првим</t>
  </si>
  <si>
    <t>слојем утопити одговарајућу мрежицу</t>
  </si>
  <si>
    <t>ширине 10 cm. Након три сата преко</t>
  </si>
  <si>
    <t xml:space="preserve">првог нанети завршни премаз. </t>
  </si>
  <si>
    <t xml:space="preserve">-дозвољено оптерећење до лома 2,1 N/mm²
</t>
  </si>
  <si>
    <t>-дозвољено истезање до пуцања % 220.</t>
  </si>
  <si>
    <t xml:space="preserve">Технички подаци: 
-вискозност 3500 mPa.s. 
-специфична тежина око 1,50 g/cm³ 
-паропропустљивост WDD 7,6 g/m²d </t>
  </si>
  <si>
    <t>=4,75+4,5+0,3*(10,3+10)</t>
  </si>
  <si>
    <t>=2,7*(33,3+35,0+17,66+10,0)-(2,2*2,7+3,31*2,7+2,36*2,1+1,4*2,2-3,0*6)</t>
  </si>
  <si>
    <t>=55,0+50,5+17,55+19,62+4,5+4,75+4,65+5,1</t>
  </si>
  <si>
    <t>03.05.</t>
  </si>
  <si>
    <t>03.06.</t>
  </si>
  <si>
    <t>03.07.</t>
  </si>
  <si>
    <t>03.08.</t>
  </si>
  <si>
    <t>03.09.</t>
  </si>
  <si>
    <t>03.10.</t>
  </si>
  <si>
    <t>03.11.</t>
  </si>
  <si>
    <t>Набавка материјала и изравнавање постојеће  подлоге, припрема за израду завршних подних облога.</t>
  </si>
  <si>
    <t>Обрачун по м²  са одвожењем шута на</t>
  </si>
  <si>
    <t>Пажљива демонтажа дела монтажних</t>
  </si>
  <si>
    <t>инвеститору.</t>
  </si>
  <si>
    <t>за потребе електроенергетских</t>
  </si>
  <si>
    <t xml:space="preserve">Плафон пажљиво демонтирати,   </t>
  </si>
  <si>
    <t>изнети из објекта,  депоновати за то</t>
  </si>
  <si>
    <t>одређено место, сложити и предати</t>
  </si>
  <si>
    <t>01.12.</t>
  </si>
  <si>
    <t>спуштених плафона, (  растер плафони),</t>
  </si>
  <si>
    <t>електроенергетских инсталација,</t>
  </si>
  <si>
    <t>13.02.</t>
  </si>
  <si>
    <t>Набавка материјала и облагање</t>
  </si>
  <si>
    <t>са две влагоотпорне гипс картонске</t>
  </si>
  <si>
    <t>вертикалних инсталационих канала (ВК)</t>
  </si>
  <si>
    <t>плоче  2х12,5мм, које се фиксирају</t>
  </si>
  <si>
    <t>преко одговарајуће, типске</t>
  </si>
  <si>
    <t>потконструкције од челичних</t>
  </si>
  <si>
    <t xml:space="preserve">поцинкованих профила. </t>
  </si>
  <si>
    <t xml:space="preserve">На свим истуреним угловима </t>
  </si>
  <si>
    <t>уградити типске заштитне угаонике.</t>
  </si>
  <si>
    <t>Спојеви плоча се испуњавају,</t>
  </si>
  <si>
    <t>бандажирају траком и глетују</t>
  </si>
  <si>
    <t>масом за испуњавање спојева.</t>
  </si>
  <si>
    <t>Радити у свему према детаљима и</t>
  </si>
  <si>
    <t>мере узети на лицу места.</t>
  </si>
  <si>
    <t>Обрачун по м² изведене облоге</t>
  </si>
  <si>
    <t>зидова, у свему према</t>
  </si>
  <si>
    <t>спецификацији произвођача.</t>
  </si>
  <si>
    <t>=0,2*2*3,0*2</t>
  </si>
  <si>
    <t>класу негоривих грађевинских</t>
  </si>
  <si>
    <t>материјала класе А2-s1,d0, у складу са</t>
  </si>
  <si>
    <t>стандардом SRPS EN 13501-1 (Пожарна</t>
  </si>
  <si>
    <t>класификација грађевинских производа</t>
  </si>
  <si>
    <t>и грађевинских елемената-део 1). Ово је</t>
  </si>
  <si>
    <t>негорив материјал који у пожару не</t>
  </si>
  <si>
    <t>испушта дим и не ослобађа честице или</t>
  </si>
  <si>
    <t>капљице које горе и отпадају у периоду</t>
  </si>
  <si>
    <t>од 10 минута.</t>
  </si>
  <si>
    <t>касетираног спуштеног плафона</t>
  </si>
  <si>
    <t>фабрички бојени антибактерицидном</t>
  </si>
  <si>
    <t>бојом.</t>
  </si>
  <si>
    <t>Минерални касетирани спуштени</t>
  </si>
  <si>
    <t>плафони фабрички бојени</t>
  </si>
  <si>
    <t>антибактерицидном бојом која спречава</t>
  </si>
  <si>
    <t>развој бактерија и гљива по површини,</t>
  </si>
  <si>
    <t xml:space="preserve">класе чистоће 5. </t>
  </si>
  <si>
    <t>УКУПНО ДИНАРА</t>
  </si>
  <si>
    <t>=120,0*0,2</t>
  </si>
  <si>
    <t>процењује се око 20 %.</t>
  </si>
  <si>
    <t>инсталација, процењује се око 20 %.</t>
  </si>
  <si>
    <t xml:space="preserve">потконструкцију, по уградњи </t>
  </si>
  <si>
    <t>Монтажа постојећег растер касетираног</t>
  </si>
  <si>
    <t>спуштеног плафона, на постојећу</t>
  </si>
  <si>
    <t>13.03.</t>
  </si>
  <si>
    <r>
      <t xml:space="preserve">Предмер и предрачун радова                                                                                                                        УРГЕНТНИ ЦЕНТАР КЦС РЕКОНСТРУКЦИЈА И ДОГРАДЊА 
</t>
    </r>
    <r>
      <rPr>
        <sz val="10"/>
        <rFont val="Arial"/>
        <family val="2"/>
      </rPr>
      <t>ОБЈЕКТА БР. 31 И БР.56</t>
    </r>
    <r>
      <rPr>
        <sz val="11"/>
        <rFont val="Arial"/>
        <family val="2"/>
      </rPr>
      <t xml:space="preserve">
 </t>
    </r>
  </si>
  <si>
    <t>Набавка материјала, транспорт и уградња спуштених плафона од монолитних ватроотпорних гипс катронских плоча д=2х20 мм, атестираних на отпорност према пожару у трајању од 90 мин, са металном CD/UD подконструкцијом и нонијус вешаљкама.</t>
  </si>
  <si>
    <t>Спојеви плоча се испуњавају, бандажирају траком и глетују масом за испуњавање спојева.</t>
  </si>
  <si>
    <t>Рад на монтажи плафона посебно координирати са извођачем инсталација да не би дошло до непотребне демонтаже и поновне монтаже елемената.</t>
  </si>
  <si>
    <t>Обрачун по м² обухвата испоруку и монтажу плоча и потконструкције, испуњавање спојница смесом за спојнице, бушење отвора за расвету, завршне лајсне, израду каскада, а у свему према спецификацији произвођача, као и радну скелу.</t>
  </si>
  <si>
    <t>13.04.</t>
  </si>
  <si>
    <t>Начин функционисања: врата су у систему дојаве пожара.</t>
  </si>
  <si>
    <t xml:space="preserve">Комплетна опрема за напајање и управљање вратима je сатавни део позиције и чини је:
Тростепена интерфонска механичка брава уграђена у крило врата, EМГ прихватник уграђен у фиксни део и квака са обе стране врата (у смеру уласка и изласка из штићеног простора)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</si>
</sst>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3">
    <font>
      <sz val="10"/>
      <name val="Arial"/>
    </font>
    <font>
      <sz val="10"/>
      <name val="Arial"/>
      <family val="2"/>
    </font>
    <font>
      <sz val="8"/>
      <name val="Arial"/>
      <family val="2"/>
    </font>
    <font>
      <sz val="12"/>
      <name val="Arial"/>
      <family val="2"/>
    </font>
    <font>
      <b/>
      <sz val="12"/>
      <name val="Arial"/>
      <family val="2"/>
    </font>
    <font>
      <sz val="11"/>
      <name val="Arial"/>
      <family val="2"/>
    </font>
    <font>
      <sz val="10"/>
      <name val="Yu Times New Roman"/>
      <family val="1"/>
    </font>
    <font>
      <sz val="10"/>
      <name val="Arial"/>
      <family val="2"/>
      <charset val="238"/>
    </font>
    <font>
      <sz val="10"/>
      <name val="Yu Arial"/>
      <family val="2"/>
    </font>
    <font>
      <b/>
      <sz val="10"/>
      <name val="Arial"/>
      <family val="2"/>
    </font>
    <font>
      <b/>
      <i/>
      <sz val="10"/>
      <name val="Arial"/>
      <family val="2"/>
    </font>
    <font>
      <sz val="10"/>
      <color rgb="FFFF0000"/>
      <name val="Arial"/>
      <family val="2"/>
    </font>
    <font>
      <sz val="11"/>
      <color indexed="8"/>
      <name val="Calibri"/>
      <family val="2"/>
    </font>
  </fonts>
  <fills count="2">
    <fill>
      <patternFill patternType="none"/>
    </fill>
    <fill>
      <patternFill patternType="gray125"/>
    </fill>
  </fills>
  <borders count="54">
    <border>
      <left/>
      <right/>
      <top/>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diagonal/>
    </border>
    <border>
      <left/>
      <right/>
      <top style="double">
        <color indexed="64"/>
      </top>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style="double">
        <color indexed="64"/>
      </bottom>
      <diagonal/>
    </border>
    <border>
      <left style="thin">
        <color auto="1"/>
      </left>
      <right style="thin">
        <color auto="1"/>
      </right>
      <top/>
      <bottom/>
      <diagonal/>
    </border>
    <border>
      <left style="double">
        <color indexed="64"/>
      </left>
      <right style="double">
        <color indexed="64"/>
      </right>
      <top/>
      <bottom style="double">
        <color indexed="64"/>
      </bottom>
      <diagonal/>
    </border>
    <border>
      <left style="thin">
        <color indexed="64"/>
      </left>
      <right style="thin">
        <color indexed="64"/>
      </right>
      <top/>
      <bottom/>
      <diagonal/>
    </border>
    <border>
      <left style="thin">
        <color auto="1"/>
      </left>
      <right style="thin">
        <color auto="1"/>
      </right>
      <top/>
      <bottom style="thin">
        <color indexed="64"/>
      </bottom>
      <diagonal/>
    </border>
    <border>
      <left style="thin">
        <color theme="1" tint="0.34998626667073579"/>
      </left>
      <right style="thin">
        <color theme="1" tint="0.34998626667073579"/>
      </right>
      <top/>
      <bottom/>
      <diagonal/>
    </border>
    <border>
      <left style="thin">
        <color auto="1"/>
      </left>
      <right style="thin">
        <color auto="1"/>
      </right>
      <top/>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thin">
        <color theme="1" tint="0.499984740745262"/>
      </left>
      <right style="thin">
        <color theme="1" tint="0.499984740745262"/>
      </right>
      <top/>
      <bottom/>
      <diagonal/>
    </border>
    <border>
      <left style="thin">
        <color theme="1" tint="0.34998626667073579"/>
      </left>
      <right style="medium">
        <color theme="1" tint="0.34998626667073579"/>
      </right>
      <top/>
      <bottom/>
      <diagonal/>
    </border>
    <border>
      <left style="thin">
        <color theme="0" tint="-0.499984740745262"/>
      </left>
      <right style="thin">
        <color theme="0" tint="-0.499984740745262"/>
      </right>
      <top/>
      <bottom/>
      <diagonal/>
    </border>
    <border>
      <left style="thin">
        <color indexed="55"/>
      </left>
      <right style="thin">
        <color indexed="55"/>
      </right>
      <top/>
      <bottom/>
      <diagonal/>
    </border>
    <border>
      <left style="thin">
        <color auto="1"/>
      </left>
      <right style="thin">
        <color auto="1"/>
      </right>
      <top/>
      <bottom/>
      <diagonal/>
    </border>
    <border>
      <left style="thin">
        <color theme="1" tint="0.24994659260841701"/>
      </left>
      <right style="thin">
        <color theme="1" tint="0.24994659260841701"/>
      </right>
      <top/>
      <bottom style="thin">
        <color indexed="64"/>
      </bottom>
      <diagonal/>
    </border>
    <border>
      <left style="thin">
        <color theme="0" tint="-0.24994659260841701"/>
      </left>
      <right style="thin">
        <color theme="0" tint="-0.24994659260841701"/>
      </right>
      <top/>
      <bottom/>
      <diagonal/>
    </border>
    <border>
      <left style="thin">
        <color indexed="64"/>
      </left>
      <right style="thin">
        <color indexed="64"/>
      </right>
      <top/>
      <bottom/>
      <diagonal/>
    </border>
    <border>
      <left style="double">
        <color theme="1" tint="0.24994659260841701"/>
      </left>
      <right style="thin">
        <color theme="1" tint="0.24994659260841701"/>
      </right>
      <top/>
      <bottom/>
      <diagonal/>
    </border>
    <border>
      <left style="thin">
        <color theme="1" tint="0.34998626667073579"/>
      </left>
      <right style="thin">
        <color theme="1" tint="0.34998626667073579"/>
      </right>
      <top/>
      <bottom style="thin">
        <color indexed="64"/>
      </bottom>
      <diagonal/>
    </border>
    <border>
      <left style="medium">
        <color theme="1" tint="0.24994659260841701"/>
      </left>
      <right style="medium">
        <color theme="1" tint="0.24994659260841701"/>
      </right>
      <top style="medium">
        <color theme="1" tint="0.24994659260841701"/>
      </top>
      <bottom style="medium">
        <color theme="1" tint="0.24994659260841701"/>
      </bottom>
      <diagonal/>
    </border>
    <border>
      <left style="medium">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top style="medium">
        <color theme="1" tint="0.24994659260841701"/>
      </top>
      <bottom style="medium">
        <color theme="1" tint="0.24994659260841701"/>
      </bottom>
      <diagonal/>
    </border>
    <border>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medium">
        <color theme="1" tint="0.34998626667073579"/>
      </right>
      <top style="medium">
        <color theme="1" tint="0.24994659260841701"/>
      </top>
      <bottom style="medium">
        <color theme="1" tint="0.24994659260841701"/>
      </bottom>
      <diagonal/>
    </border>
    <border>
      <left style="medium">
        <color theme="1" tint="0.24994659260841701"/>
      </left>
      <right/>
      <top style="medium">
        <color theme="1" tint="0.24994659260841701"/>
      </top>
      <bottom style="double">
        <color indexed="64"/>
      </bottom>
      <diagonal/>
    </border>
    <border>
      <left/>
      <right/>
      <top style="medium">
        <color theme="1" tint="0.24994659260841701"/>
      </top>
      <bottom style="double">
        <color indexed="64"/>
      </bottom>
      <diagonal/>
    </border>
    <border>
      <left/>
      <right style="medium">
        <color theme="1" tint="0.24994659260841701"/>
      </right>
      <top style="medium">
        <color theme="1" tint="0.24994659260841701"/>
      </top>
      <bottom style="double">
        <color indexed="64"/>
      </bottom>
      <diagonal/>
    </border>
    <border>
      <left/>
      <right/>
      <top style="double">
        <color indexed="64"/>
      </top>
      <bottom style="medium">
        <color theme="1" tint="0.24994659260841701"/>
      </bottom>
      <diagonal/>
    </border>
    <border>
      <left/>
      <right style="medium">
        <color theme="1" tint="0.24994659260841701"/>
      </right>
      <top style="double">
        <color indexed="64"/>
      </top>
      <bottom style="medium">
        <color theme="1" tint="0.24994659260841701"/>
      </bottom>
      <diagonal/>
    </border>
    <border>
      <left style="thin">
        <color indexed="22"/>
      </left>
      <right style="thin">
        <color indexed="22"/>
      </right>
      <top/>
      <bottom/>
      <diagonal/>
    </border>
  </borders>
  <cellStyleXfs count="5">
    <xf numFmtId="4" fontId="0" fillId="0" borderId="0"/>
    <xf numFmtId="4" fontId="6" fillId="0" borderId="0"/>
    <xf numFmtId="4" fontId="7" fillId="0" borderId="0">
      <alignment vertical="top" wrapText="1"/>
    </xf>
    <xf numFmtId="0" fontId="12" fillId="0" borderId="0" applyFont="0" applyFill="0" applyBorder="0" applyAlignment="0" applyProtection="0"/>
    <xf numFmtId="0" fontId="1" fillId="0" borderId="0"/>
  </cellStyleXfs>
  <cellXfs count="422">
    <xf numFmtId="4" fontId="0" fillId="0" borderId="0" xfId="0"/>
    <xf numFmtId="4" fontId="1" fillId="0" borderId="0" xfId="0" applyFont="1" applyFill="1" applyBorder="1"/>
    <xf numFmtId="4" fontId="1" fillId="0" borderId="0" xfId="0" applyNumberFormat="1" applyFont="1" applyFill="1" applyBorder="1" applyAlignment="1"/>
    <xf numFmtId="4" fontId="3" fillId="0" borderId="6" xfId="0" applyFont="1" applyFill="1" applyBorder="1"/>
    <xf numFmtId="4" fontId="3" fillId="0" borderId="6" xfId="0" applyFont="1" applyFill="1" applyBorder="1" applyAlignment="1">
      <alignment horizontal="center"/>
    </xf>
    <xf numFmtId="4" fontId="3" fillId="0" borderId="7" xfId="0" applyNumberFormat="1" applyFont="1" applyFill="1" applyBorder="1"/>
    <xf numFmtId="4" fontId="1" fillId="0" borderId="0" xfId="0" applyFont="1" applyFill="1"/>
    <xf numFmtId="4" fontId="1" fillId="0" borderId="8" xfId="0" applyFont="1" applyFill="1" applyBorder="1"/>
    <xf numFmtId="4" fontId="1" fillId="0" borderId="8" xfId="0" applyFont="1" applyFill="1" applyBorder="1" applyAlignment="1">
      <alignment horizontal="center"/>
    </xf>
    <xf numFmtId="4" fontId="1" fillId="0" borderId="8" xfId="0" applyFont="1" applyFill="1" applyBorder="1" applyAlignment="1">
      <alignment wrapText="1"/>
    </xf>
    <xf numFmtId="4" fontId="3" fillId="0" borderId="4" xfId="0" applyFont="1" applyFill="1" applyBorder="1" applyAlignment="1">
      <alignment horizontal="center" vertical="top"/>
    </xf>
    <xf numFmtId="4" fontId="1" fillId="0" borderId="20" xfId="0" applyFont="1" applyFill="1" applyBorder="1" applyAlignment="1">
      <alignment horizontal="center" vertical="top"/>
    </xf>
    <xf numFmtId="4" fontId="3" fillId="0" borderId="6" xfId="0" applyFont="1" applyFill="1" applyBorder="1" applyAlignment="1"/>
    <xf numFmtId="4" fontId="3" fillId="0" borderId="7" xfId="0" applyNumberFormat="1" applyFont="1" applyFill="1" applyBorder="1" applyAlignment="1"/>
    <xf numFmtId="4" fontId="3" fillId="0" borderId="2" xfId="0" applyNumberFormat="1" applyFont="1" applyFill="1" applyBorder="1" applyAlignment="1"/>
    <xf numFmtId="4"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xf>
    <xf numFmtId="4" fontId="1" fillId="0" borderId="0" xfId="0" quotePrefix="1" applyFont="1" applyFill="1" applyBorder="1" applyAlignment="1">
      <alignment wrapText="1"/>
    </xf>
    <xf numFmtId="4" fontId="1" fillId="0" borderId="6" xfId="0" applyNumberFormat="1" applyFont="1" applyFill="1" applyBorder="1" applyAlignment="1">
      <alignment horizontal="center"/>
    </xf>
    <xf numFmtId="4" fontId="1" fillId="0" borderId="8" xfId="0" applyNumberFormat="1" applyFont="1" applyFill="1" applyBorder="1" applyAlignment="1">
      <alignment horizontal="center"/>
    </xf>
    <xf numFmtId="4" fontId="3" fillId="0" borderId="12" xfId="0" applyFont="1" applyFill="1" applyBorder="1" applyAlignment="1">
      <alignment horizontal="center" vertical="center"/>
    </xf>
    <xf numFmtId="4" fontId="1" fillId="0" borderId="20" xfId="0" applyFont="1" applyFill="1" applyBorder="1" applyAlignment="1">
      <alignment horizontal="center" vertical="center"/>
    </xf>
    <xf numFmtId="4" fontId="3" fillId="0" borderId="6" xfId="0" applyFont="1" applyFill="1" applyBorder="1" applyAlignment="1">
      <alignment vertical="center"/>
    </xf>
    <xf numFmtId="4" fontId="1" fillId="0" borderId="23" xfId="0" applyNumberFormat="1" applyFont="1" applyFill="1" applyBorder="1" applyAlignment="1">
      <alignment horizontal="center"/>
    </xf>
    <xf numFmtId="4" fontId="3" fillId="0" borderId="5" xfId="0" applyFont="1" applyFill="1" applyBorder="1" applyAlignment="1">
      <alignment horizontal="center" vertical="center"/>
    </xf>
    <xf numFmtId="4" fontId="3" fillId="0" borderId="14" xfId="0" applyFont="1" applyFill="1" applyBorder="1" applyAlignment="1">
      <alignment vertical="center"/>
    </xf>
    <xf numFmtId="4" fontId="3" fillId="0" borderId="2" xfId="0" applyNumberFormat="1" applyFont="1" applyFill="1" applyBorder="1" applyAlignment="1">
      <alignment vertical="center"/>
    </xf>
    <xf numFmtId="4" fontId="1" fillId="0" borderId="19" xfId="0" applyFont="1" applyFill="1" applyBorder="1" applyAlignment="1">
      <alignment horizontal="center" vertical="top"/>
    </xf>
    <xf numFmtId="4" fontId="1" fillId="0" borderId="16" xfId="0" applyNumberFormat="1" applyFont="1" applyFill="1" applyBorder="1"/>
    <xf numFmtId="4" fontId="1" fillId="0" borderId="23" xfId="0" applyFont="1" applyFill="1" applyBorder="1" applyAlignment="1">
      <alignment horizontal="center" vertical="top"/>
    </xf>
    <xf numFmtId="4" fontId="1" fillId="0" borderId="23" xfId="0" quotePrefix="1" applyNumberFormat="1" applyFont="1" applyFill="1" applyBorder="1" applyAlignment="1">
      <alignment vertical="center" wrapText="1"/>
    </xf>
    <xf numFmtId="4" fontId="1" fillId="0" borderId="23" xfId="0" quotePrefix="1" applyNumberFormat="1" applyFont="1" applyFill="1" applyBorder="1" applyAlignment="1">
      <alignment vertical="center"/>
    </xf>
    <xf numFmtId="4" fontId="1" fillId="0" borderId="21" xfId="0" applyFont="1" applyFill="1" applyBorder="1" applyAlignment="1">
      <alignment horizontal="center" vertical="top"/>
    </xf>
    <xf numFmtId="4" fontId="3" fillId="0" borderId="6" xfId="0" applyFont="1" applyFill="1" applyBorder="1" applyAlignment="1">
      <alignment horizontal="right" vertical="center"/>
    </xf>
    <xf numFmtId="4" fontId="3" fillId="0" borderId="7" xfId="0" applyNumberFormat="1" applyFont="1" applyFill="1" applyBorder="1" applyAlignment="1">
      <alignment vertical="center"/>
    </xf>
    <xf numFmtId="4" fontId="3" fillId="0" borderId="8" xfId="0" applyFont="1" applyFill="1" applyBorder="1" applyAlignment="1">
      <alignment horizontal="right" vertical="center"/>
    </xf>
    <xf numFmtId="4" fontId="3" fillId="0" borderId="16" xfId="0" applyNumberFormat="1" applyFont="1" applyFill="1" applyBorder="1" applyAlignment="1">
      <alignment vertical="center"/>
    </xf>
    <xf numFmtId="4" fontId="3" fillId="0" borderId="17" xfId="0" applyNumberFormat="1" applyFont="1" applyFill="1" applyBorder="1" applyAlignment="1">
      <alignment vertical="center"/>
    </xf>
    <xf numFmtId="4" fontId="3" fillId="0" borderId="23" xfId="0" applyFont="1" applyFill="1" applyBorder="1" applyAlignment="1">
      <alignment horizontal="right" vertical="center"/>
    </xf>
    <xf numFmtId="4" fontId="3" fillId="0" borderId="23" xfId="0" applyNumberFormat="1" applyFont="1" applyFill="1" applyBorder="1" applyAlignment="1">
      <alignment vertical="center"/>
    </xf>
    <xf numFmtId="4" fontId="2" fillId="0" borderId="20" xfId="0" applyFont="1" applyFill="1" applyBorder="1" applyAlignment="1">
      <alignment horizontal="center" vertical="top"/>
    </xf>
    <xf numFmtId="4" fontId="1" fillId="0" borderId="24" xfId="0" applyFont="1" applyFill="1" applyBorder="1" applyAlignment="1"/>
    <xf numFmtId="4" fontId="1" fillId="0" borderId="23" xfId="0" applyFont="1" applyFill="1" applyBorder="1" applyAlignment="1">
      <alignment wrapText="1"/>
    </xf>
    <xf numFmtId="4" fontId="1" fillId="0" borderId="23" xfId="0" applyFont="1" applyFill="1" applyBorder="1" applyAlignment="1">
      <alignment horizontal="center"/>
    </xf>
    <xf numFmtId="4" fontId="1" fillId="0" borderId="23" xfId="0" applyFont="1" applyFill="1" applyBorder="1"/>
    <xf numFmtId="4" fontId="1" fillId="0" borderId="23" xfId="0" applyNumberFormat="1" applyFont="1" applyFill="1" applyBorder="1"/>
    <xf numFmtId="4" fontId="3" fillId="0" borderId="4" xfId="0" applyFont="1" applyFill="1" applyBorder="1" applyAlignment="1">
      <alignment horizontal="center" vertical="center"/>
    </xf>
    <xf numFmtId="4" fontId="3" fillId="0" borderId="10" xfId="0" applyFont="1" applyFill="1" applyBorder="1" applyAlignment="1">
      <alignment vertical="center"/>
    </xf>
    <xf numFmtId="4" fontId="3" fillId="0" borderId="3" xfId="0" applyFont="1" applyFill="1" applyBorder="1" applyAlignment="1">
      <alignment vertical="center"/>
    </xf>
    <xf numFmtId="4" fontId="3" fillId="0" borderId="3" xfId="0" applyFont="1" applyFill="1" applyBorder="1" applyAlignment="1">
      <alignment horizontal="center" vertical="center"/>
    </xf>
    <xf numFmtId="4" fontId="3" fillId="0" borderId="13" xfId="0" applyNumberFormat="1" applyFont="1" applyFill="1" applyBorder="1" applyAlignment="1">
      <alignment vertical="center"/>
    </xf>
    <xf numFmtId="4" fontId="1" fillId="0" borderId="23" xfId="0" quotePrefix="1" applyFont="1" applyFill="1" applyBorder="1" applyAlignment="1">
      <alignment wrapText="1"/>
    </xf>
    <xf numFmtId="4" fontId="1" fillId="0" borderId="23" xfId="0" quotePrefix="1" applyFont="1" applyFill="1" applyBorder="1"/>
    <xf numFmtId="4" fontId="3" fillId="0" borderId="6" xfId="0" applyFont="1" applyFill="1" applyBorder="1" applyAlignment="1">
      <alignment vertical="center" wrapText="1"/>
    </xf>
    <xf numFmtId="4" fontId="3" fillId="0" borderId="6" xfId="0" applyFont="1" applyFill="1" applyBorder="1" applyAlignment="1">
      <alignment horizontal="center" vertical="center"/>
    </xf>
    <xf numFmtId="4" fontId="1" fillId="0" borderId="24" xfId="0" applyNumberFormat="1" applyFont="1" applyFill="1" applyBorder="1"/>
    <xf numFmtId="4" fontId="1" fillId="0" borderId="24" xfId="0" quotePrefix="1" applyFont="1" applyFill="1" applyBorder="1" applyAlignment="1">
      <alignment wrapText="1"/>
    </xf>
    <xf numFmtId="2" fontId="1" fillId="0" borderId="24" xfId="0" quotePrefix="1" applyNumberFormat="1" applyFont="1" applyFill="1" applyBorder="1"/>
    <xf numFmtId="4" fontId="1" fillId="0" borderId="17" xfId="0" applyNumberFormat="1" applyFont="1" applyFill="1" applyBorder="1"/>
    <xf numFmtId="4" fontId="1" fillId="0" borderId="24" xfId="0" applyFont="1" applyFill="1" applyBorder="1" applyAlignment="1">
      <alignment horizontal="center"/>
    </xf>
    <xf numFmtId="4" fontId="3" fillId="0" borderId="11" xfId="0" applyFont="1" applyFill="1" applyBorder="1" applyAlignment="1">
      <alignment horizontal="center" vertical="center"/>
    </xf>
    <xf numFmtId="4" fontId="3" fillId="0" borderId="19" xfId="0" applyFont="1" applyFill="1" applyBorder="1" applyAlignment="1">
      <alignment horizontal="center" vertical="center"/>
    </xf>
    <xf numFmtId="0" fontId="1" fillId="0" borderId="24" xfId="0" applyNumberFormat="1" applyFont="1" applyFill="1" applyBorder="1" applyAlignment="1">
      <alignment horizontal="center"/>
    </xf>
    <xf numFmtId="4" fontId="1" fillId="0" borderId="17" xfId="0" applyNumberFormat="1" applyFont="1" applyFill="1" applyBorder="1" applyAlignment="1"/>
    <xf numFmtId="4" fontId="3" fillId="0" borderId="23" xfId="0" applyNumberFormat="1" applyFont="1" applyFill="1" applyBorder="1" applyAlignment="1">
      <alignment horizontal="right" vertical="center"/>
    </xf>
    <xf numFmtId="4" fontId="3" fillId="0" borderId="20" xfId="0" applyFont="1" applyFill="1" applyBorder="1" applyAlignment="1">
      <alignment horizontal="center" vertical="center"/>
    </xf>
    <xf numFmtId="4" fontId="3" fillId="0" borderId="24" xfId="0" applyFont="1" applyFill="1" applyBorder="1" applyAlignment="1">
      <alignment horizontal="right" vertical="center"/>
    </xf>
    <xf numFmtId="4" fontId="3" fillId="0" borderId="23" xfId="0" applyFont="1" applyFill="1" applyBorder="1" applyAlignment="1">
      <alignment horizontal="center" vertical="center"/>
    </xf>
    <xf numFmtId="4" fontId="1" fillId="0" borderId="24" xfId="0" applyFont="1" applyFill="1" applyBorder="1"/>
    <xf numFmtId="4" fontId="3" fillId="0" borderId="21" xfId="0" applyFont="1" applyFill="1" applyBorder="1" applyAlignment="1">
      <alignment horizontal="center" vertical="center"/>
    </xf>
    <xf numFmtId="4" fontId="1" fillId="0" borderId="24" xfId="0" applyNumberFormat="1" applyFont="1" applyFill="1" applyBorder="1" applyAlignment="1">
      <alignment horizontal="center"/>
    </xf>
    <xf numFmtId="4" fontId="3" fillId="0" borderId="25" xfId="0" applyFont="1" applyFill="1" applyBorder="1" applyAlignment="1">
      <alignment horizontal="center" vertical="center"/>
    </xf>
    <xf numFmtId="4" fontId="1" fillId="0" borderId="8" xfId="0" applyNumberFormat="1" applyFont="1" applyFill="1" applyBorder="1"/>
    <xf numFmtId="4" fontId="1" fillId="0" borderId="24" xfId="0" applyFont="1" applyFill="1" applyBorder="1" applyAlignment="1">
      <alignment wrapText="1"/>
    </xf>
    <xf numFmtId="4" fontId="1" fillId="0" borderId="24" xfId="0" applyNumberFormat="1" applyFont="1" applyFill="1" applyBorder="1" applyAlignment="1"/>
    <xf numFmtId="4" fontId="1" fillId="0" borderId="22" xfId="0" applyNumberFormat="1" applyFont="1" applyFill="1" applyBorder="1"/>
    <xf numFmtId="4" fontId="1" fillId="0" borderId="24" xfId="0" quotePrefix="1" applyFont="1" applyFill="1" applyBorder="1" applyAlignment="1"/>
    <xf numFmtId="4" fontId="1" fillId="0" borderId="20" xfId="0" applyFont="1" applyFill="1" applyBorder="1" applyAlignment="1">
      <alignment horizontal="right" vertical="center"/>
    </xf>
    <xf numFmtId="4" fontId="1" fillId="0" borderId="24" xfId="0" applyNumberFormat="1" applyFont="1" applyFill="1" applyBorder="1" applyAlignment="1">
      <alignment vertical="top"/>
    </xf>
    <xf numFmtId="0" fontId="1" fillId="0" borderId="24" xfId="0" applyNumberFormat="1" applyFont="1" applyFill="1" applyBorder="1" applyAlignment="1"/>
    <xf numFmtId="4" fontId="1" fillId="0" borderId="22" xfId="0" applyNumberFormat="1" applyFont="1" applyFill="1" applyBorder="1" applyAlignment="1"/>
    <xf numFmtId="4" fontId="1" fillId="0" borderId="24" xfId="0" quotePrefix="1" applyFont="1" applyFill="1" applyBorder="1"/>
    <xf numFmtId="4" fontId="1" fillId="0" borderId="19" xfId="0" applyFont="1" applyFill="1" applyBorder="1" applyAlignment="1">
      <alignment horizontal="center" vertical="center"/>
    </xf>
    <xf numFmtId="4" fontId="1" fillId="0" borderId="8" xfId="0" applyFont="1" applyFill="1" applyBorder="1" applyAlignment="1"/>
    <xf numFmtId="4" fontId="1" fillId="0" borderId="16" xfId="0" applyNumberFormat="1" applyFont="1" applyFill="1" applyBorder="1" applyAlignment="1">
      <alignment horizontal="center"/>
    </xf>
    <xf numFmtId="4" fontId="1" fillId="0" borderId="17" xfId="0" applyNumberFormat="1" applyFont="1" applyFill="1" applyBorder="1" applyAlignment="1">
      <alignment horizontal="center"/>
    </xf>
    <xf numFmtId="4" fontId="1" fillId="0" borderId="17" xfId="0" applyNumberFormat="1" applyFont="1" applyFill="1" applyBorder="1" applyAlignment="1">
      <alignment horizontal="right"/>
    </xf>
    <xf numFmtId="4" fontId="1" fillId="0" borderId="23" xfId="0" applyFont="1" applyFill="1" applyBorder="1" applyAlignment="1">
      <alignment horizontal="center" vertical="center"/>
    </xf>
    <xf numFmtId="4" fontId="1" fillId="0" borderId="23" xfId="0" applyFont="1" applyFill="1" applyBorder="1" applyAlignment="1"/>
    <xf numFmtId="4" fontId="1" fillId="0" borderId="4" xfId="0" applyFont="1" applyFill="1" applyBorder="1" applyAlignment="1">
      <alignment horizontal="center" vertical="center"/>
    </xf>
    <xf numFmtId="4" fontId="3" fillId="0" borderId="6" xfId="0" applyNumberFormat="1" applyFont="1" applyFill="1" applyBorder="1" applyAlignment="1"/>
    <xf numFmtId="4" fontId="3" fillId="0" borderId="6" xfId="0" applyFont="1" applyFill="1" applyBorder="1" applyAlignment="1">
      <alignment horizontal="center" vertical="top"/>
    </xf>
    <xf numFmtId="4" fontId="3" fillId="0" borderId="6" xfId="0" applyFont="1" applyFill="1" applyBorder="1" applyAlignment="1">
      <alignment horizontal="right" vertical="center" wrapText="1"/>
    </xf>
    <xf numFmtId="4" fontId="3" fillId="0" borderId="6" xfId="0" applyNumberFormat="1" applyFont="1" applyFill="1" applyBorder="1" applyAlignment="1">
      <alignment vertical="center"/>
    </xf>
    <xf numFmtId="49" fontId="1" fillId="0" borderId="20" xfId="0" applyNumberFormat="1" applyFont="1" applyFill="1" applyBorder="1" applyAlignment="1">
      <alignment horizontal="center" vertical="center"/>
    </xf>
    <xf numFmtId="4" fontId="1" fillId="0" borderId="0" xfId="0" applyFont="1" applyFill="1" applyBorder="1" applyAlignment="1">
      <alignment wrapText="1"/>
    </xf>
    <xf numFmtId="4" fontId="1" fillId="0" borderId="26" xfId="0" quotePrefix="1" applyFont="1" applyFill="1" applyBorder="1" applyAlignment="1"/>
    <xf numFmtId="4" fontId="1" fillId="0" borderId="26" xfId="0" applyFont="1" applyFill="1" applyBorder="1" applyAlignment="1">
      <alignment horizontal="center"/>
    </xf>
    <xf numFmtId="4" fontId="1" fillId="0" borderId="26" xfId="0" applyNumberFormat="1" applyFont="1" applyFill="1" applyBorder="1"/>
    <xf numFmtId="4" fontId="1" fillId="0" borderId="26" xfId="0" applyFont="1" applyFill="1" applyBorder="1"/>
    <xf numFmtId="2" fontId="1" fillId="0" borderId="26" xfId="0" quotePrefix="1" applyNumberFormat="1" applyFont="1" applyFill="1" applyBorder="1"/>
    <xf numFmtId="4" fontId="1" fillId="0" borderId="26" xfId="0" applyFont="1" applyFill="1" applyBorder="1" applyAlignment="1">
      <alignment wrapText="1"/>
    </xf>
    <xf numFmtId="4" fontId="1" fillId="0" borderId="26" xfId="0" applyFont="1" applyFill="1" applyBorder="1" applyAlignment="1"/>
    <xf numFmtId="4" fontId="1" fillId="0" borderId="26" xfId="0" applyNumberFormat="1" applyFont="1" applyFill="1" applyBorder="1" applyAlignment="1"/>
    <xf numFmtId="4" fontId="1" fillId="0" borderId="27" xfId="0" applyFont="1" applyFill="1" applyBorder="1" applyAlignment="1">
      <alignment horizontal="center"/>
    </xf>
    <xf numFmtId="4" fontId="1" fillId="0" borderId="27" xfId="0" applyFont="1" applyFill="1" applyBorder="1"/>
    <xf numFmtId="4" fontId="1" fillId="0" borderId="27" xfId="0" applyNumberFormat="1" applyFont="1" applyFill="1" applyBorder="1"/>
    <xf numFmtId="164" fontId="1" fillId="0" borderId="17" xfId="0" applyNumberFormat="1" applyFont="1" applyFill="1" applyBorder="1"/>
    <xf numFmtId="4" fontId="1" fillId="0" borderId="27" xfId="0" quotePrefix="1" applyNumberFormat="1" applyFont="1" applyFill="1" applyBorder="1" applyAlignment="1"/>
    <xf numFmtId="2" fontId="1" fillId="0" borderId="23" xfId="0" quotePrefix="1" applyNumberFormat="1" applyFont="1" applyFill="1" applyBorder="1"/>
    <xf numFmtId="4" fontId="3" fillId="0" borderId="6" xfId="0" applyNumberFormat="1" applyFont="1" applyFill="1" applyBorder="1"/>
    <xf numFmtId="4" fontId="1" fillId="0" borderId="5" xfId="0" applyFont="1" applyFill="1" applyBorder="1" applyAlignment="1">
      <alignment horizontal="center" vertical="top"/>
    </xf>
    <xf numFmtId="4" fontId="1" fillId="0" borderId="6" xfId="0" applyFont="1" applyFill="1" applyBorder="1" applyAlignment="1">
      <alignment horizontal="center"/>
    </xf>
    <xf numFmtId="4" fontId="1" fillId="0" borderId="6" xfId="0" applyFont="1" applyFill="1" applyBorder="1"/>
    <xf numFmtId="4" fontId="1" fillId="0" borderId="6" xfId="0" applyNumberFormat="1" applyFont="1" applyFill="1" applyBorder="1"/>
    <xf numFmtId="4" fontId="1" fillId="0" borderId="7" xfId="0" applyNumberFormat="1" applyFont="1" applyFill="1" applyBorder="1"/>
    <xf numFmtId="4" fontId="3" fillId="0" borderId="15" xfId="0" applyNumberFormat="1" applyFont="1" applyFill="1" applyBorder="1" applyAlignment="1">
      <alignment vertical="center"/>
    </xf>
    <xf numFmtId="4" fontId="1" fillId="0" borderId="0" xfId="0" applyFont="1" applyFill="1" applyBorder="1" applyAlignment="1">
      <alignment horizontal="center"/>
    </xf>
    <xf numFmtId="4" fontId="1" fillId="0" borderId="0" xfId="0" applyNumberFormat="1" applyFont="1" applyFill="1" applyBorder="1"/>
    <xf numFmtId="4" fontId="1" fillId="0" borderId="26" xfId="0" quotePrefix="1" applyNumberFormat="1" applyFont="1" applyFill="1" applyBorder="1" applyAlignment="1">
      <alignment horizontal="right"/>
    </xf>
    <xf numFmtId="4" fontId="1" fillId="0" borderId="26" xfId="0" applyNumberFormat="1" applyFont="1" applyFill="1" applyBorder="1" applyAlignment="1">
      <alignment wrapText="1"/>
    </xf>
    <xf numFmtId="4" fontId="1" fillId="0" borderId="2" xfId="0" applyNumberFormat="1" applyFont="1" applyFill="1" applyBorder="1" applyAlignment="1">
      <alignment horizontal="center" vertical="center" wrapText="1"/>
    </xf>
    <xf numFmtId="4" fontId="1" fillId="0" borderId="2" xfId="0" applyNumberFormat="1" applyFont="1" applyFill="1" applyBorder="1" applyAlignment="1">
      <alignment horizontal="center"/>
    </xf>
    <xf numFmtId="4" fontId="1" fillId="0" borderId="6" xfId="0" applyFont="1" applyFill="1" applyBorder="1" applyAlignment="1"/>
    <xf numFmtId="4" fontId="1" fillId="0" borderId="7" xfId="0" applyNumberFormat="1" applyFont="1" applyFill="1" applyBorder="1" applyAlignment="1">
      <alignment horizontal="center"/>
    </xf>
    <xf numFmtId="4" fontId="1" fillId="0" borderId="17" xfId="0" applyFont="1" applyFill="1" applyBorder="1"/>
    <xf numFmtId="4" fontId="1" fillId="0" borderId="29" xfId="0" quotePrefix="1" applyFont="1" applyFill="1" applyBorder="1" applyAlignment="1"/>
    <xf numFmtId="4" fontId="1" fillId="0" borderId="29" xfId="0" applyFont="1" applyFill="1" applyBorder="1" applyAlignment="1">
      <alignment horizontal="center"/>
    </xf>
    <xf numFmtId="4" fontId="1" fillId="0" borderId="29" xfId="0" applyNumberFormat="1" applyFont="1" applyFill="1" applyBorder="1"/>
    <xf numFmtId="4" fontId="1" fillId="0" borderId="29" xfId="0" applyNumberFormat="1" applyFont="1" applyFill="1" applyBorder="1" applyAlignment="1"/>
    <xf numFmtId="4" fontId="1" fillId="0" borderId="29" xfId="0" quotePrefix="1" applyFont="1" applyFill="1" applyBorder="1" applyAlignment="1">
      <alignment wrapText="1"/>
    </xf>
    <xf numFmtId="4" fontId="1" fillId="0" borderId="29" xfId="0" applyFont="1" applyFill="1" applyBorder="1" applyAlignment="1"/>
    <xf numFmtId="4" fontId="1" fillId="0" borderId="31" xfId="0" applyNumberFormat="1" applyFont="1" applyFill="1" applyBorder="1"/>
    <xf numFmtId="4" fontId="1" fillId="0" borderId="29" xfId="0" applyFont="1" applyFill="1" applyBorder="1"/>
    <xf numFmtId="4" fontId="1" fillId="0" borderId="29" xfId="0" applyFont="1" applyFill="1" applyBorder="1" applyAlignment="1">
      <alignment wrapText="1"/>
    </xf>
    <xf numFmtId="4" fontId="1" fillId="0" borderId="28" xfId="0" applyNumberFormat="1" applyFont="1" applyFill="1" applyBorder="1" applyAlignment="1"/>
    <xf numFmtId="4" fontId="1" fillId="0" borderId="28" xfId="0" applyNumberFormat="1" applyFont="1" applyFill="1" applyBorder="1" applyAlignment="1">
      <alignment horizontal="left"/>
    </xf>
    <xf numFmtId="4" fontId="1" fillId="0" borderId="30" xfId="0" applyFont="1" applyFill="1" applyBorder="1" applyAlignment="1">
      <alignment horizontal="center"/>
    </xf>
    <xf numFmtId="4" fontId="1" fillId="0" borderId="30" xfId="0" applyNumberFormat="1" applyFont="1" applyFill="1" applyBorder="1"/>
    <xf numFmtId="2" fontId="1" fillId="0" borderId="30" xfId="0" quotePrefix="1" applyNumberFormat="1" applyFont="1" applyFill="1" applyBorder="1" applyAlignment="1"/>
    <xf numFmtId="4" fontId="1" fillId="0" borderId="29" xfId="0" quotePrefix="1" applyFont="1" applyFill="1" applyBorder="1"/>
    <xf numFmtId="2" fontId="1" fillId="0" borderId="29" xfId="0" applyNumberFormat="1" applyFont="1" applyFill="1" applyBorder="1"/>
    <xf numFmtId="0" fontId="1" fillId="0" borderId="29" xfId="0" applyNumberFormat="1" applyFont="1" applyFill="1" applyBorder="1" applyAlignment="1"/>
    <xf numFmtId="4" fontId="1" fillId="0" borderId="29" xfId="0" applyFont="1" applyFill="1" applyBorder="1" applyAlignment="1">
      <alignment vertical="center"/>
    </xf>
    <xf numFmtId="4" fontId="7" fillId="0" borderId="17" xfId="0" applyNumberFormat="1" applyFont="1" applyFill="1" applyBorder="1" applyAlignment="1">
      <alignment horizontal="right"/>
    </xf>
    <xf numFmtId="4" fontId="1" fillId="0" borderId="29" xfId="0" applyFont="1" applyFill="1" applyBorder="1" applyAlignment="1">
      <alignment horizontal="left" vertical="center"/>
    </xf>
    <xf numFmtId="49" fontId="1" fillId="0" borderId="20" xfId="0" applyNumberFormat="1" applyFont="1" applyFill="1" applyBorder="1" applyAlignment="1">
      <alignment horizontal="center" vertical="top"/>
    </xf>
    <xf numFmtId="4" fontId="1" fillId="0" borderId="17" xfId="0" applyNumberFormat="1" applyFont="1" applyFill="1" applyBorder="1" applyAlignment="1">
      <alignment wrapText="1"/>
    </xf>
    <xf numFmtId="4" fontId="1" fillId="0" borderId="29" xfId="0" applyNumberFormat="1" applyFont="1" applyFill="1" applyBorder="1" applyAlignment="1">
      <alignment horizontal="center"/>
    </xf>
    <xf numFmtId="4" fontId="2" fillId="0" borderId="20" xfId="0" applyFont="1" applyFill="1" applyBorder="1" applyAlignment="1">
      <alignment horizontal="center" vertical="center"/>
    </xf>
    <xf numFmtId="2" fontId="1" fillId="0" borderId="29" xfId="0" quotePrefix="1" applyNumberFormat="1" applyFont="1" applyFill="1" applyBorder="1"/>
    <xf numFmtId="4" fontId="5" fillId="0" borderId="30" xfId="0" applyFont="1" applyFill="1" applyBorder="1" applyAlignment="1">
      <alignment horizontal="center" vertical="center"/>
    </xf>
    <xf numFmtId="4" fontId="5" fillId="0" borderId="30" xfId="0" applyNumberFormat="1" applyFont="1" applyFill="1" applyBorder="1" applyAlignment="1">
      <alignment horizontal="right" vertical="center"/>
    </xf>
    <xf numFmtId="4" fontId="1" fillId="0" borderId="0" xfId="0" applyFont="1" applyFill="1" applyAlignment="1">
      <alignment wrapText="1"/>
    </xf>
    <xf numFmtId="4" fontId="1" fillId="0" borderId="0" xfId="0" applyFont="1" applyFill="1" applyBorder="1" applyAlignment="1">
      <alignment horizontal="left"/>
    </xf>
    <xf numFmtId="4" fontId="1" fillId="0" borderId="0" xfId="0" applyFont="1" applyFill="1" applyBorder="1" applyAlignment="1"/>
    <xf numFmtId="4" fontId="1" fillId="0" borderId="29" xfId="0" applyNumberFormat="1" applyFont="1" applyFill="1" applyBorder="1" applyAlignment="1">
      <alignment horizontal="right"/>
    </xf>
    <xf numFmtId="4" fontId="1" fillId="0" borderId="22" xfId="0" applyNumberFormat="1" applyFont="1" applyFill="1" applyBorder="1" applyAlignment="1">
      <alignment horizontal="right"/>
    </xf>
    <xf numFmtId="4" fontId="1" fillId="0" borderId="29" xfId="0" quotePrefix="1" applyNumberFormat="1" applyFont="1" applyFill="1" applyBorder="1" applyAlignment="1">
      <alignment wrapText="1"/>
    </xf>
    <xf numFmtId="4" fontId="1" fillId="0" borderId="29" xfId="0" quotePrefix="1" applyNumberFormat="1" applyFont="1" applyFill="1" applyBorder="1" applyAlignment="1"/>
    <xf numFmtId="4" fontId="1" fillId="0" borderId="30" xfId="0" applyNumberFormat="1" applyFont="1" applyFill="1" applyBorder="1" applyAlignment="1"/>
    <xf numFmtId="2" fontId="1" fillId="0" borderId="29" xfId="0" quotePrefix="1" applyNumberFormat="1" applyFont="1" applyFill="1" applyBorder="1" applyAlignment="1"/>
    <xf numFmtId="4" fontId="1" fillId="0" borderId="27" xfId="0" applyNumberFormat="1" applyFont="1" applyFill="1" applyBorder="1" applyAlignment="1"/>
    <xf numFmtId="4" fontId="1" fillId="0" borderId="29" xfId="0" applyNumberFormat="1" applyFont="1" applyFill="1" applyBorder="1" applyAlignment="1">
      <alignment wrapText="1"/>
    </xf>
    <xf numFmtId="4" fontId="1" fillId="0" borderId="26" xfId="0" quotePrefix="1" applyNumberFormat="1" applyFont="1" applyFill="1" applyBorder="1" applyAlignment="1">
      <alignment horizontal="left"/>
    </xf>
    <xf numFmtId="4" fontId="1" fillId="0" borderId="0" xfId="0" applyFont="1" applyFill="1" applyAlignment="1"/>
    <xf numFmtId="4" fontId="1" fillId="0" borderId="26" xfId="0" applyFont="1" applyFill="1" applyBorder="1" applyAlignment="1">
      <alignment horizontal="center" vertical="center"/>
    </xf>
    <xf numFmtId="4" fontId="1" fillId="0" borderId="29" xfId="0" applyFont="1" applyFill="1" applyBorder="1" applyAlignment="1">
      <alignment horizontal="center" vertical="center"/>
    </xf>
    <xf numFmtId="4" fontId="1" fillId="0" borderId="29" xfId="0" applyNumberFormat="1" applyFont="1" applyFill="1" applyBorder="1" applyAlignment="1">
      <alignment vertical="center"/>
    </xf>
    <xf numFmtId="4" fontId="1" fillId="0" borderId="29" xfId="0" quotePrefix="1" applyFont="1" applyFill="1" applyBorder="1" applyAlignment="1">
      <alignment vertical="center"/>
    </xf>
    <xf numFmtId="2" fontId="1" fillId="0" borderId="29" xfId="0" quotePrefix="1" applyNumberFormat="1" applyFont="1" applyFill="1" applyBorder="1" applyAlignment="1">
      <alignment vertical="center"/>
    </xf>
    <xf numFmtId="4" fontId="1" fillId="0" borderId="29" xfId="0" applyNumberFormat="1" applyFont="1" applyFill="1" applyBorder="1" applyAlignment="1">
      <alignment vertical="top"/>
    </xf>
    <xf numFmtId="4" fontId="1" fillId="0" borderId="28" xfId="0" applyNumberFormat="1" applyFont="1" applyFill="1" applyBorder="1" applyAlignment="1">
      <alignment vertical="top" wrapText="1"/>
    </xf>
    <xf numFmtId="4" fontId="1" fillId="0" borderId="0" xfId="0" quotePrefix="1" applyFont="1" applyFill="1" applyBorder="1"/>
    <xf numFmtId="2" fontId="1" fillId="0" borderId="0" xfId="0" quotePrefix="1" applyNumberFormat="1" applyFont="1" applyFill="1" applyBorder="1"/>
    <xf numFmtId="4" fontId="1" fillId="0" borderId="29" xfId="0" applyNumberFormat="1" applyFont="1" applyFill="1" applyBorder="1" applyAlignment="1">
      <alignment horizontal="left"/>
    </xf>
    <xf numFmtId="4" fontId="1" fillId="0" borderId="29" xfId="0" quotePrefix="1" applyNumberFormat="1" applyFont="1" applyFill="1" applyBorder="1" applyAlignment="1">
      <alignment horizontal="right"/>
    </xf>
    <xf numFmtId="2" fontId="1" fillId="0" borderId="24" xfId="0" applyNumberFormat="1" applyFont="1" applyFill="1" applyBorder="1" applyAlignment="1">
      <alignment horizontal="right"/>
    </xf>
    <xf numFmtId="0" fontId="1" fillId="0" borderId="29" xfId="0" applyNumberFormat="1" applyFont="1" applyFill="1" applyBorder="1" applyAlignment="1">
      <alignment horizontal="center"/>
    </xf>
    <xf numFmtId="0" fontId="1" fillId="0" borderId="29" xfId="0" applyNumberFormat="1" applyFont="1" applyFill="1" applyBorder="1" applyAlignment="1">
      <alignment horizontal="right"/>
    </xf>
    <xf numFmtId="4" fontId="1" fillId="0" borderId="29" xfId="0" applyNumberFormat="1" applyFont="1" applyFill="1" applyBorder="1" applyAlignment="1">
      <alignment horizontal="right" vertical="center"/>
    </xf>
    <xf numFmtId="4" fontId="1" fillId="0" borderId="29" xfId="0" applyNumberFormat="1" applyFont="1" applyFill="1" applyBorder="1" applyAlignment="1">
      <alignment horizontal="center" vertical="top" wrapText="1"/>
    </xf>
    <xf numFmtId="2" fontId="1" fillId="0" borderId="29" xfId="0" applyNumberFormat="1" applyFont="1" applyFill="1" applyBorder="1" applyAlignment="1">
      <alignment horizontal="right" vertical="center"/>
    </xf>
    <xf numFmtId="4" fontId="1" fillId="0" borderId="29" xfId="0" applyFont="1" applyFill="1" applyBorder="1" applyAlignment="1">
      <alignment horizontal="right" wrapText="1"/>
    </xf>
    <xf numFmtId="4" fontId="1" fillId="0" borderId="27" xfId="0" applyNumberFormat="1" applyFont="1" applyFill="1" applyBorder="1" applyAlignment="1">
      <alignment horizontal="center"/>
    </xf>
    <xf numFmtId="4" fontId="1" fillId="0" borderId="0" xfId="0" applyFont="1" applyFill="1" applyAlignment="1">
      <alignment horizontal="center" vertical="top"/>
    </xf>
    <xf numFmtId="4" fontId="1" fillId="0" borderId="0" xfId="0" applyFont="1" applyFill="1" applyAlignment="1">
      <alignment horizontal="center"/>
    </xf>
    <xf numFmtId="4" fontId="1" fillId="0" borderId="0" xfId="0" applyNumberFormat="1" applyFont="1" applyFill="1"/>
    <xf numFmtId="2" fontId="1" fillId="0" borderId="29" xfId="0" applyNumberFormat="1" applyFont="1" applyFill="1" applyBorder="1" applyAlignment="1">
      <alignment horizontal="right"/>
    </xf>
    <xf numFmtId="4" fontId="1" fillId="0" borderId="29" xfId="0" quotePrefix="1" applyNumberFormat="1" applyFont="1" applyFill="1" applyBorder="1"/>
    <xf numFmtId="4" fontId="1" fillId="0" borderId="27" xfId="0" applyNumberFormat="1" applyFont="1" applyFill="1" applyBorder="1" applyAlignment="1">
      <alignment horizontal="right" wrapText="1"/>
    </xf>
    <xf numFmtId="4" fontId="8" fillId="0" borderId="29" xfId="0" applyFont="1" applyFill="1" applyBorder="1" applyAlignment="1">
      <alignment horizontal="center"/>
    </xf>
    <xf numFmtId="4" fontId="2" fillId="0" borderId="20" xfId="0" applyFont="1" applyFill="1" applyBorder="1" applyAlignment="1">
      <alignment horizontal="center"/>
    </xf>
    <xf numFmtId="4" fontId="1" fillId="0" borderId="30" xfId="0" quotePrefix="1" applyNumberFormat="1" applyFont="1" applyFill="1" applyBorder="1"/>
    <xf numFmtId="4" fontId="1" fillId="0" borderId="30" xfId="0" applyFont="1" applyFill="1" applyBorder="1" applyAlignment="1">
      <alignment horizontal="left" vertical="top" wrapText="1"/>
    </xf>
    <xf numFmtId="4" fontId="1" fillId="0" borderId="27" xfId="0" applyFont="1" applyFill="1" applyBorder="1" applyAlignment="1">
      <alignment wrapText="1"/>
    </xf>
    <xf numFmtId="2" fontId="1" fillId="0" borderId="27" xfId="0" applyNumberFormat="1" applyFont="1" applyFill="1" applyBorder="1"/>
    <xf numFmtId="0" fontId="1" fillId="0" borderId="27" xfId="0" applyNumberFormat="1" applyFont="1" applyFill="1" applyBorder="1" applyAlignment="1">
      <alignment horizontal="center"/>
    </xf>
    <xf numFmtId="4" fontId="1" fillId="0" borderId="28" xfId="0" quotePrefix="1" applyNumberFormat="1" applyFont="1" applyFill="1" applyBorder="1" applyAlignment="1"/>
    <xf numFmtId="4" fontId="1" fillId="0" borderId="33" xfId="0" applyNumberFormat="1" applyFont="1" applyFill="1" applyBorder="1" applyAlignment="1">
      <alignment horizontal="right"/>
    </xf>
    <xf numFmtId="4" fontId="1" fillId="0" borderId="29" xfId="0" applyNumberFormat="1" applyFont="1" applyFill="1" applyBorder="1" applyAlignment="1">
      <alignment horizontal="left" wrapText="1"/>
    </xf>
    <xf numFmtId="4" fontId="1" fillId="0" borderId="29" xfId="0" quotePrefix="1" applyFont="1" applyFill="1" applyBorder="1" applyAlignment="1">
      <alignment horizontal="left" vertical="center"/>
    </xf>
    <xf numFmtId="4" fontId="1" fillId="0" borderId="29" xfId="0" quotePrefix="1" applyFont="1" applyFill="1" applyBorder="1" applyAlignment="1">
      <alignment horizontal="right" vertical="center"/>
    </xf>
    <xf numFmtId="4" fontId="1" fillId="0" borderId="27" xfId="0" quotePrefix="1" applyNumberFormat="1" applyFont="1" applyFill="1" applyBorder="1"/>
    <xf numFmtId="4" fontId="1" fillId="0" borderId="30" xfId="0" applyNumberFormat="1" applyFont="1" applyFill="1" applyBorder="1" applyAlignment="1">
      <alignment wrapText="1"/>
    </xf>
    <xf numFmtId="2" fontId="1" fillId="0" borderId="26" xfId="0" quotePrefix="1" applyNumberFormat="1" applyFont="1" applyFill="1" applyBorder="1" applyAlignment="1">
      <alignment vertical="center"/>
    </xf>
    <xf numFmtId="0" fontId="1" fillId="0" borderId="29" xfId="0" applyNumberFormat="1" applyFont="1" applyFill="1" applyBorder="1" applyProtection="1">
      <protection locked="0"/>
    </xf>
    <xf numFmtId="4" fontId="1" fillId="0" borderId="36" xfId="0" applyNumberFormat="1" applyFont="1" applyFill="1" applyBorder="1" applyAlignment="1"/>
    <xf numFmtId="4" fontId="1" fillId="0" borderId="36" xfId="0" applyFont="1" applyFill="1" applyBorder="1" applyAlignment="1">
      <alignment horizontal="center"/>
    </xf>
    <xf numFmtId="4" fontId="1" fillId="0" borderId="36" xfId="0" applyFont="1" applyFill="1" applyBorder="1"/>
    <xf numFmtId="4" fontId="1" fillId="0" borderId="36" xfId="0" applyNumberFormat="1" applyFont="1" applyFill="1" applyBorder="1"/>
    <xf numFmtId="4" fontId="1" fillId="0" borderId="36" xfId="0" quotePrefix="1" applyFont="1" applyFill="1" applyBorder="1" applyAlignment="1"/>
    <xf numFmtId="4" fontId="1" fillId="0" borderId="36" xfId="0" applyNumberFormat="1" applyFont="1" applyFill="1" applyBorder="1" applyAlignment="1">
      <alignment wrapText="1"/>
    </xf>
    <xf numFmtId="4" fontId="1" fillId="0" borderId="36" xfId="0" applyFont="1" applyFill="1" applyBorder="1" applyAlignment="1"/>
    <xf numFmtId="4" fontId="1" fillId="0" borderId="36" xfId="0" quotePrefix="1" applyFont="1" applyFill="1" applyBorder="1" applyAlignment="1">
      <alignment wrapText="1"/>
    </xf>
    <xf numFmtId="0" fontId="1" fillId="0" borderId="36" xfId="0" applyNumberFormat="1" applyFont="1" applyFill="1" applyBorder="1" applyAlignment="1"/>
    <xf numFmtId="4" fontId="1" fillId="0" borderId="36" xfId="0" applyNumberFormat="1" applyFont="1" applyFill="1" applyBorder="1" applyAlignment="1">
      <alignment horizontal="left"/>
    </xf>
    <xf numFmtId="2" fontId="1" fillId="0" borderId="36" xfId="0" quotePrefix="1" applyNumberFormat="1" applyFont="1" applyFill="1" applyBorder="1" applyAlignment="1"/>
    <xf numFmtId="4" fontId="1" fillId="0" borderId="36" xfId="0" applyNumberFormat="1" applyFont="1" applyFill="1" applyBorder="1" applyAlignment="1">
      <alignment vertical="center"/>
    </xf>
    <xf numFmtId="4" fontId="1" fillId="0" borderId="36" xfId="0" quotePrefix="1" applyFont="1" applyFill="1" applyBorder="1"/>
    <xf numFmtId="0" fontId="1" fillId="0" borderId="36" xfId="0" applyNumberFormat="1" applyFont="1" applyFill="1" applyBorder="1" applyAlignment="1">
      <alignment wrapText="1"/>
    </xf>
    <xf numFmtId="4" fontId="3" fillId="0" borderId="13" xfId="0" applyNumberFormat="1" applyFont="1" applyFill="1" applyBorder="1" applyAlignment="1">
      <alignment horizontal="right" vertical="center"/>
    </xf>
    <xf numFmtId="4" fontId="1" fillId="0" borderId="36" xfId="0" quotePrefix="1" applyNumberFormat="1" applyFont="1" applyFill="1" applyBorder="1" applyAlignment="1">
      <alignment horizontal="right"/>
    </xf>
    <xf numFmtId="2" fontId="1" fillId="0" borderId="36" xfId="0" applyNumberFormat="1" applyFont="1" applyFill="1" applyBorder="1" applyAlignment="1">
      <alignment horizontal="right"/>
    </xf>
    <xf numFmtId="4" fontId="1" fillId="0" borderId="30" xfId="0" applyFont="1" applyFill="1" applyBorder="1" applyAlignment="1">
      <alignment wrapText="1"/>
    </xf>
    <xf numFmtId="4" fontId="1" fillId="0" borderId="30" xfId="0" applyFont="1" applyFill="1" applyBorder="1" applyAlignment="1" applyProtection="1">
      <alignment vertical="center" wrapText="1"/>
      <protection locked="0"/>
    </xf>
    <xf numFmtId="0" fontId="1" fillId="0" borderId="36" xfId="0" applyNumberFormat="1" applyFont="1" applyFill="1" applyBorder="1" applyAlignment="1">
      <alignment horizontal="center"/>
    </xf>
    <xf numFmtId="4" fontId="1" fillId="0" borderId="17" xfId="0" quotePrefix="1" applyNumberFormat="1" applyFont="1" applyFill="1" applyBorder="1" applyAlignment="1"/>
    <xf numFmtId="2" fontId="1" fillId="0" borderId="36" xfId="0" quotePrefix="1" applyNumberFormat="1" applyFont="1" applyFill="1" applyBorder="1" applyAlignment="1">
      <alignment horizontal="right"/>
    </xf>
    <xf numFmtId="0" fontId="1" fillId="0" borderId="36" xfId="0" quotePrefix="1" applyNumberFormat="1" applyFont="1" applyFill="1" applyBorder="1" applyAlignment="1">
      <alignment horizontal="right"/>
    </xf>
    <xf numFmtId="4" fontId="1" fillId="0" borderId="36" xfId="0" applyNumberFormat="1" applyFont="1" applyFill="1" applyBorder="1" applyAlignment="1">
      <alignment horizontal="right"/>
    </xf>
    <xf numFmtId="4" fontId="1" fillId="0" borderId="30" xfId="0" applyFont="1" applyFill="1" applyBorder="1" applyAlignment="1">
      <alignment vertical="top" wrapText="1"/>
    </xf>
    <xf numFmtId="4" fontId="1" fillId="0" borderId="28" xfId="0" quotePrefix="1" applyFont="1" applyFill="1" applyBorder="1" applyAlignment="1">
      <alignment vertical="top" wrapText="1"/>
    </xf>
    <xf numFmtId="0" fontId="1" fillId="0" borderId="36" xfId="0" quotePrefix="1" applyNumberFormat="1" applyFont="1" applyFill="1" applyBorder="1" applyAlignment="1"/>
    <xf numFmtId="2" fontId="1" fillId="0" borderId="36" xfId="0" quotePrefix="1" applyNumberFormat="1" applyFont="1" applyFill="1" applyBorder="1" applyAlignment="1">
      <alignment wrapText="1"/>
    </xf>
    <xf numFmtId="4" fontId="1" fillId="0" borderId="36" xfId="0" applyFont="1" applyFill="1" applyBorder="1" applyAlignment="1">
      <alignment wrapText="1"/>
    </xf>
    <xf numFmtId="4" fontId="1" fillId="0" borderId="37" xfId="0" applyFont="1" applyFill="1" applyBorder="1" applyAlignment="1" applyProtection="1">
      <alignment vertical="center" wrapText="1"/>
      <protection locked="0"/>
    </xf>
    <xf numFmtId="2" fontId="1" fillId="0" borderId="27" xfId="0" applyNumberFormat="1" applyFont="1" applyFill="1" applyBorder="1" applyAlignment="1">
      <alignment horizontal="right"/>
    </xf>
    <xf numFmtId="4" fontId="1" fillId="0" borderId="17" xfId="0" applyFont="1" applyFill="1" applyBorder="1" applyAlignment="1">
      <alignment vertical="top" wrapText="1"/>
    </xf>
    <xf numFmtId="4" fontId="1" fillId="0" borderId="17" xfId="0" applyFont="1" applyFill="1" applyBorder="1" applyAlignment="1">
      <alignment wrapText="1"/>
    </xf>
    <xf numFmtId="4" fontId="1" fillId="0" borderId="27" xfId="0" applyNumberFormat="1" applyFont="1" applyFill="1" applyBorder="1" applyAlignment="1">
      <alignment horizontal="left" wrapText="1"/>
    </xf>
    <xf numFmtId="0" fontId="1" fillId="0" borderId="36" xfId="0" applyNumberFormat="1" applyFont="1" applyFill="1" applyBorder="1" applyAlignment="1">
      <alignment horizontal="center" vertical="center"/>
    </xf>
    <xf numFmtId="4" fontId="1" fillId="0" borderId="36" xfId="0" applyNumberFormat="1" applyFont="1" applyFill="1" applyBorder="1" applyAlignment="1">
      <alignment horizontal="right" vertical="center"/>
    </xf>
    <xf numFmtId="4" fontId="1" fillId="0" borderId="36" xfId="0" quotePrefix="1" applyNumberFormat="1" applyFont="1" applyFill="1" applyBorder="1" applyAlignment="1"/>
    <xf numFmtId="4" fontId="1" fillId="0" borderId="36" xfId="0" quotePrefix="1" applyNumberFormat="1" applyFont="1" applyFill="1" applyBorder="1" applyAlignment="1">
      <alignment horizontal="right" wrapText="1"/>
    </xf>
    <xf numFmtId="0" fontId="1" fillId="0" borderId="36" xfId="0" applyNumberFormat="1" applyFont="1" applyFill="1" applyBorder="1" applyAlignment="1">
      <alignment horizontal="right" vertical="center"/>
    </xf>
    <xf numFmtId="4" fontId="1" fillId="0" borderId="28" xfId="0" applyFont="1" applyFill="1" applyBorder="1" applyAlignment="1">
      <alignment horizontal="center" vertical="top" wrapText="1"/>
    </xf>
    <xf numFmtId="4" fontId="1" fillId="0" borderId="28" xfId="0" quotePrefix="1" applyNumberFormat="1" applyFont="1" applyFill="1" applyBorder="1" applyAlignment="1">
      <alignment wrapText="1"/>
    </xf>
    <xf numFmtId="4" fontId="1" fillId="0" borderId="28" xfId="0" applyFont="1" applyFill="1" applyBorder="1" applyAlignment="1">
      <alignment horizontal="center" wrapText="1"/>
    </xf>
    <xf numFmtId="4" fontId="1" fillId="0" borderId="36" xfId="0" applyNumberFormat="1" applyFont="1" applyFill="1" applyBorder="1" applyAlignment="1">
      <alignment vertical="top"/>
    </xf>
    <xf numFmtId="4" fontId="7" fillId="0" borderId="30" xfId="0" applyFont="1" applyFill="1" applyBorder="1" applyAlignment="1">
      <alignment horizontal="center"/>
    </xf>
    <xf numFmtId="4" fontId="7" fillId="0" borderId="30" xfId="0" applyNumberFormat="1" applyFont="1" applyFill="1" applyBorder="1" applyAlignment="1">
      <alignment horizontal="center"/>
    </xf>
    <xf numFmtId="4" fontId="7" fillId="0" borderId="30" xfId="0" applyNumberFormat="1" applyFont="1" applyFill="1" applyBorder="1" applyAlignment="1">
      <alignment horizontal="right"/>
    </xf>
    <xf numFmtId="4" fontId="7" fillId="0" borderId="31" xfId="0" applyNumberFormat="1" applyFont="1" applyFill="1" applyBorder="1" applyAlignment="1">
      <alignment horizontal="right"/>
    </xf>
    <xf numFmtId="4" fontId="1" fillId="0" borderId="28" xfId="0" applyNumberFormat="1" applyFont="1" applyFill="1" applyBorder="1" applyAlignment="1">
      <alignment wrapText="1"/>
    </xf>
    <xf numFmtId="4" fontId="1" fillId="0" borderId="30" xfId="0" quotePrefix="1" applyNumberFormat="1" applyFont="1" applyFill="1" applyBorder="1" applyAlignment="1">
      <alignment horizontal="right" vertical="center"/>
    </xf>
    <xf numFmtId="4" fontId="1" fillId="0" borderId="30" xfId="0" quotePrefix="1" applyFont="1" applyFill="1" applyBorder="1" applyAlignment="1">
      <alignment wrapText="1"/>
    </xf>
    <xf numFmtId="4" fontId="1" fillId="0" borderId="36" xfId="0" applyFont="1" applyFill="1" applyBorder="1" applyAlignment="1">
      <alignment horizontal="left" vertical="center"/>
    </xf>
    <xf numFmtId="2" fontId="1" fillId="0" borderId="36" xfId="0" quotePrefix="1" applyNumberFormat="1" applyFont="1" applyFill="1" applyBorder="1"/>
    <xf numFmtId="4" fontId="1" fillId="0" borderId="17" xfId="0" applyNumberFormat="1" applyFont="1" applyFill="1" applyBorder="1" applyAlignment="1">
      <alignment vertical="center"/>
    </xf>
    <xf numFmtId="4" fontId="1" fillId="0" borderId="36" xfId="0" quotePrefix="1" applyNumberFormat="1" applyFont="1" applyFill="1" applyBorder="1"/>
    <xf numFmtId="2" fontId="1" fillId="0" borderId="27" xfId="0" quotePrefix="1" applyNumberFormat="1" applyFont="1" applyFill="1" applyBorder="1"/>
    <xf numFmtId="4" fontId="1" fillId="0" borderId="22" xfId="0" applyNumberFormat="1" applyFont="1" applyFill="1" applyBorder="1" applyAlignment="1">
      <alignment vertical="center"/>
    </xf>
    <xf numFmtId="4" fontId="1" fillId="0" borderId="36" xfId="0" quotePrefix="1" applyNumberFormat="1" applyFont="1" applyFill="1" applyBorder="1" applyAlignment="1">
      <alignment wrapText="1"/>
    </xf>
    <xf numFmtId="4" fontId="1" fillId="0" borderId="36" xfId="0" applyNumberFormat="1" applyFont="1" applyFill="1" applyBorder="1" applyAlignment="1">
      <alignment horizontal="center"/>
    </xf>
    <xf numFmtId="0" fontId="3" fillId="0" borderId="36" xfId="0" applyNumberFormat="1" applyFont="1" applyFill="1" applyBorder="1" applyAlignment="1">
      <alignment horizontal="left" vertical="center"/>
    </xf>
    <xf numFmtId="4" fontId="3" fillId="0" borderId="36" xfId="0" applyNumberFormat="1" applyFont="1" applyFill="1" applyBorder="1" applyAlignment="1">
      <alignment horizontal="left" vertical="center"/>
    </xf>
    <xf numFmtId="4" fontId="1" fillId="0" borderId="36" xfId="0" quotePrefix="1" applyNumberFormat="1" applyFont="1" applyFill="1" applyBorder="1" applyAlignment="1">
      <alignment horizontal="left" vertical="top"/>
    </xf>
    <xf numFmtId="4" fontId="1" fillId="0" borderId="36" xfId="0" quotePrefix="1" applyNumberFormat="1" applyFont="1" applyFill="1" applyBorder="1" applyAlignment="1">
      <alignment horizontal="left" vertical="top" wrapText="1"/>
    </xf>
    <xf numFmtId="4" fontId="1" fillId="0" borderId="36" xfId="0" applyNumberFormat="1" applyFont="1" applyFill="1" applyBorder="1" applyAlignment="1">
      <alignment horizontal="left" vertical="center"/>
    </xf>
    <xf numFmtId="4" fontId="1" fillId="0" borderId="36" xfId="0" applyFont="1" applyFill="1" applyBorder="1" applyAlignment="1">
      <alignment horizontal="left"/>
    </xf>
    <xf numFmtId="4" fontId="1" fillId="0" borderId="28" xfId="0" applyFont="1" applyFill="1" applyBorder="1" applyAlignment="1"/>
    <xf numFmtId="4" fontId="1" fillId="0" borderId="0" xfId="0" applyFont="1" applyAlignment="1">
      <alignment wrapText="1"/>
    </xf>
    <xf numFmtId="4" fontId="3" fillId="0" borderId="36" xfId="0" applyFont="1" applyFill="1" applyBorder="1" applyAlignment="1">
      <alignment horizontal="right" vertical="center"/>
    </xf>
    <xf numFmtId="3" fontId="1" fillId="0" borderId="36" xfId="0" applyNumberFormat="1" applyFont="1" applyFill="1" applyBorder="1" applyAlignment="1"/>
    <xf numFmtId="4" fontId="1" fillId="0" borderId="36" xfId="0" applyNumberFormat="1" applyFont="1" applyFill="1" applyBorder="1" applyAlignment="1">
      <alignment horizontal="right" wrapText="1"/>
    </xf>
    <xf numFmtId="4" fontId="1" fillId="0" borderId="0" xfId="0" applyNumberFormat="1" applyFont="1" applyFill="1" applyBorder="1" applyAlignment="1">
      <alignment wrapText="1"/>
    </xf>
    <xf numFmtId="4" fontId="1" fillId="0" borderId="36" xfId="0" applyNumberFormat="1" applyFont="1" applyFill="1" applyBorder="1" applyAlignment="1">
      <alignment horizontal="left" vertical="top" wrapText="1"/>
    </xf>
    <xf numFmtId="0" fontId="1" fillId="0" borderId="36" xfId="0" applyNumberFormat="1" applyFont="1" applyFill="1" applyBorder="1" applyAlignment="1">
      <alignment horizontal="center" wrapText="1"/>
    </xf>
    <xf numFmtId="4" fontId="2" fillId="0" borderId="21" xfId="0" applyFont="1" applyFill="1" applyBorder="1" applyAlignment="1">
      <alignment horizontal="center" vertical="top"/>
    </xf>
    <xf numFmtId="3" fontId="1" fillId="0" borderId="27" xfId="0" applyNumberFormat="1" applyFont="1" applyFill="1" applyBorder="1" applyAlignment="1"/>
    <xf numFmtId="4" fontId="1" fillId="0" borderId="20" xfId="0" applyFont="1" applyFill="1" applyBorder="1"/>
    <xf numFmtId="4" fontId="3" fillId="0" borderId="36" xfId="0" applyNumberFormat="1" applyFont="1" applyFill="1" applyBorder="1"/>
    <xf numFmtId="0" fontId="1" fillId="0" borderId="27" xfId="0" applyNumberFormat="1" applyFont="1" applyFill="1" applyBorder="1" applyAlignment="1"/>
    <xf numFmtId="4" fontId="1" fillId="0" borderId="27" xfId="0" applyNumberFormat="1" applyFont="1" applyFill="1" applyBorder="1" applyAlignment="1">
      <alignment wrapText="1"/>
    </xf>
    <xf numFmtId="4" fontId="1" fillId="0" borderId="36" xfId="0" applyNumberFormat="1" applyFont="1" applyFill="1" applyBorder="1" applyAlignment="1">
      <alignment vertical="top" wrapText="1"/>
    </xf>
    <xf numFmtId="4" fontId="8" fillId="0" borderId="36" xfId="0" applyFont="1" applyFill="1" applyBorder="1" applyAlignment="1">
      <alignment vertical="top" wrapText="1"/>
    </xf>
    <xf numFmtId="4" fontId="1" fillId="0" borderId="27" xfId="0" quotePrefix="1" applyFont="1" applyFill="1" applyBorder="1" applyAlignment="1"/>
    <xf numFmtId="3" fontId="1" fillId="0" borderId="36" xfId="0" applyNumberFormat="1" applyFont="1" applyFill="1" applyBorder="1" applyAlignment="1">
      <alignment horizontal="right"/>
    </xf>
    <xf numFmtId="4" fontId="1" fillId="0" borderId="21" xfId="0" applyFont="1" applyFill="1" applyBorder="1" applyAlignment="1">
      <alignment horizontal="center" vertical="center"/>
    </xf>
    <xf numFmtId="3" fontId="1" fillId="0" borderId="36" xfId="0" applyNumberFormat="1" applyFont="1" applyFill="1" applyBorder="1" applyAlignment="1">
      <alignment horizontal="center"/>
    </xf>
    <xf numFmtId="4" fontId="1" fillId="0" borderId="8" xfId="0" applyNumberFormat="1" applyFont="1" applyFill="1" applyBorder="1" applyAlignment="1">
      <alignment horizontal="left"/>
    </xf>
    <xf numFmtId="0" fontId="1" fillId="0" borderId="8" xfId="0" applyNumberFormat="1" applyFont="1" applyFill="1" applyBorder="1" applyAlignment="1">
      <alignment horizontal="center"/>
    </xf>
    <xf numFmtId="2" fontId="1" fillId="0" borderId="8" xfId="0" quotePrefix="1" applyNumberFormat="1" applyFont="1" applyFill="1" applyBorder="1" applyAlignment="1"/>
    <xf numFmtId="4" fontId="1" fillId="0" borderId="16" xfId="0" applyNumberFormat="1" applyFont="1" applyFill="1" applyBorder="1" applyAlignment="1"/>
    <xf numFmtId="4" fontId="8" fillId="0" borderId="36" xfId="0" applyFont="1" applyFill="1" applyBorder="1"/>
    <xf numFmtId="4" fontId="1" fillId="0" borderId="36" xfId="0" quotePrefix="1" applyNumberFormat="1" applyFont="1" applyFill="1" applyBorder="1" applyAlignment="1">
      <alignment horizontal="right" vertical="center"/>
    </xf>
    <xf numFmtId="4" fontId="1" fillId="0" borderId="36" xfId="0" quotePrefix="1" applyNumberFormat="1" applyFont="1" applyFill="1" applyBorder="1" applyAlignment="1">
      <alignment horizontal="left" vertical="center"/>
    </xf>
    <xf numFmtId="0" fontId="9" fillId="0" borderId="36" xfId="0" applyNumberFormat="1" applyFont="1" applyFill="1" applyBorder="1"/>
    <xf numFmtId="4" fontId="1" fillId="0" borderId="36" xfId="0" quotePrefix="1" applyNumberFormat="1" applyFont="1" applyFill="1" applyBorder="1" applyAlignment="1">
      <alignment horizontal="left"/>
    </xf>
    <xf numFmtId="2" fontId="1" fillId="0" borderId="36" xfId="0" applyNumberFormat="1" applyFont="1" applyFill="1" applyBorder="1"/>
    <xf numFmtId="4" fontId="1" fillId="0" borderId="36" xfId="0" applyFont="1" applyFill="1" applyBorder="1" applyAlignment="1">
      <alignment horizontal="left" vertical="top" wrapText="1"/>
    </xf>
    <xf numFmtId="4" fontId="2" fillId="0" borderId="21" xfId="0" applyFont="1" applyFill="1" applyBorder="1" applyAlignment="1">
      <alignment horizontal="center"/>
    </xf>
    <xf numFmtId="0" fontId="1" fillId="0" borderId="36" xfId="0" applyNumberFormat="1" applyFont="1" applyFill="1" applyBorder="1" applyProtection="1">
      <protection locked="0"/>
    </xf>
    <xf numFmtId="3" fontId="1" fillId="0" borderId="30" xfId="0" applyNumberFormat="1" applyFont="1" applyFill="1" applyBorder="1" applyAlignment="1">
      <alignment horizontal="center"/>
    </xf>
    <xf numFmtId="0" fontId="1" fillId="0" borderId="30" xfId="0" quotePrefix="1" applyNumberFormat="1" applyFont="1" applyFill="1" applyBorder="1" applyAlignment="1">
      <alignment wrapText="1"/>
    </xf>
    <xf numFmtId="4" fontId="1" fillId="0" borderId="36" xfId="0" applyFont="1" applyFill="1" applyBorder="1" applyAlignment="1">
      <alignment horizontal="center" vertical="center"/>
    </xf>
    <xf numFmtId="2" fontId="1" fillId="0" borderId="36" xfId="0" quotePrefix="1" applyNumberFormat="1" applyFont="1" applyFill="1" applyBorder="1" applyAlignment="1">
      <alignment vertical="center"/>
    </xf>
    <xf numFmtId="4" fontId="1" fillId="0" borderId="27" xfId="0" quotePrefix="1" applyFont="1" applyFill="1" applyBorder="1" applyAlignment="1">
      <alignment wrapText="1"/>
    </xf>
    <xf numFmtId="4" fontId="1" fillId="0" borderId="36" xfId="0" applyFont="1" applyFill="1" applyBorder="1" applyAlignment="1">
      <alignment horizontal="center" wrapText="1"/>
    </xf>
    <xf numFmtId="4" fontId="1" fillId="0" borderId="36" xfId="0" quotePrefix="1" applyFont="1" applyFill="1" applyBorder="1" applyAlignment="1">
      <alignment vertical="top" wrapText="1"/>
    </xf>
    <xf numFmtId="4" fontId="9" fillId="0" borderId="36" xfId="0" quotePrefix="1" applyFont="1" applyFill="1" applyBorder="1" applyAlignment="1"/>
    <xf numFmtId="4" fontId="8" fillId="0" borderId="36" xfId="0" applyFont="1" applyFill="1" applyBorder="1" applyAlignment="1">
      <alignment horizontal="center"/>
    </xf>
    <xf numFmtId="4" fontId="1" fillId="0" borderId="36" xfId="0" quotePrefix="1" applyNumberFormat="1" applyFont="1" applyFill="1" applyBorder="1" applyAlignment="1">
      <alignment horizontal="left" wrapText="1"/>
    </xf>
    <xf numFmtId="4" fontId="1" fillId="0" borderId="36" xfId="0" applyNumberFormat="1" applyFont="1" applyFill="1" applyBorder="1" applyAlignment="1">
      <alignment horizontal="left" wrapText="1"/>
    </xf>
    <xf numFmtId="4" fontId="1" fillId="0" borderId="28" xfId="0" applyFont="1" applyFill="1" applyBorder="1" applyAlignment="1">
      <alignment vertical="top" wrapText="1"/>
    </xf>
    <xf numFmtId="4" fontId="1" fillId="0" borderId="34" xfId="0" applyFont="1" applyFill="1" applyBorder="1" applyAlignment="1">
      <alignment wrapText="1"/>
    </xf>
    <xf numFmtId="0" fontId="1" fillId="0" borderId="34" xfId="0" applyNumberFormat="1" applyFont="1" applyFill="1" applyBorder="1" applyAlignment="1">
      <alignment wrapText="1"/>
    </xf>
    <xf numFmtId="4" fontId="1" fillId="0" borderId="35" xfId="0" applyFont="1" applyFill="1" applyBorder="1" applyAlignment="1">
      <alignment wrapText="1"/>
    </xf>
    <xf numFmtId="4" fontId="1" fillId="0" borderId="29" xfId="0" quotePrefix="1" applyFont="1" applyFill="1" applyBorder="1" applyAlignment="1">
      <alignment vertical="center" wrapText="1"/>
    </xf>
    <xf numFmtId="4" fontId="1" fillId="0" borderId="38" xfId="0" applyFont="1" applyFill="1" applyBorder="1" applyAlignment="1">
      <alignment wrapText="1"/>
    </xf>
    <xf numFmtId="4" fontId="1" fillId="0" borderId="26" xfId="0" quotePrefix="1" applyNumberFormat="1" applyFont="1" applyFill="1" applyBorder="1"/>
    <xf numFmtId="4" fontId="1" fillId="0" borderId="28" xfId="0" applyNumberFormat="1" applyFont="1" applyFill="1" applyBorder="1" applyAlignment="1">
      <alignment horizontal="right"/>
    </xf>
    <xf numFmtId="0" fontId="1" fillId="0" borderId="28" xfId="0" applyNumberFormat="1" applyFont="1" applyFill="1" applyBorder="1" applyAlignment="1">
      <alignment wrapText="1"/>
    </xf>
    <xf numFmtId="4" fontId="1" fillId="0" borderId="30" xfId="0" applyNumberFormat="1" applyFont="1" applyFill="1" applyBorder="1" applyAlignment="1">
      <alignment horizontal="left" wrapText="1"/>
    </xf>
    <xf numFmtId="0" fontId="1" fillId="0" borderId="30" xfId="0" applyNumberFormat="1" applyFont="1" applyFill="1" applyBorder="1" applyAlignment="1">
      <alignment wrapText="1"/>
    </xf>
    <xf numFmtId="4" fontId="1" fillId="0" borderId="29" xfId="0" quotePrefix="1" applyNumberFormat="1" applyFont="1" applyFill="1" applyBorder="1" applyAlignment="1">
      <alignment horizontal="left" wrapText="1"/>
    </xf>
    <xf numFmtId="4" fontId="1" fillId="0" borderId="36" xfId="0" applyFont="1" applyFill="1" applyBorder="1" applyAlignment="1">
      <alignment vertical="top" wrapText="1"/>
    </xf>
    <xf numFmtId="0" fontId="1" fillId="0" borderId="36" xfId="0" applyNumberFormat="1" applyFont="1" applyFill="1" applyBorder="1" applyAlignment="1">
      <alignment vertical="top" wrapText="1"/>
    </xf>
    <xf numFmtId="4" fontId="8" fillId="0" borderId="36" xfId="0" applyFont="1" applyFill="1" applyBorder="1" applyAlignment="1">
      <alignment vertical="top"/>
    </xf>
    <xf numFmtId="4" fontId="1" fillId="0" borderId="27" xfId="0" quotePrefix="1" applyNumberFormat="1" applyFont="1" applyFill="1" applyBorder="1" applyAlignment="1">
      <alignment wrapText="1"/>
    </xf>
    <xf numFmtId="4" fontId="1" fillId="0" borderId="36" xfId="0" applyFont="1" applyFill="1" applyBorder="1" applyAlignment="1">
      <alignment horizontal="center" vertical="top" wrapText="1"/>
    </xf>
    <xf numFmtId="4" fontId="1" fillId="0" borderId="17" xfId="0" applyNumberFormat="1" applyFont="1" applyFill="1" applyBorder="1" applyAlignment="1">
      <alignment vertical="top" wrapText="1"/>
    </xf>
    <xf numFmtId="3" fontId="1" fillId="0" borderId="36" xfId="0" applyNumberFormat="1" applyFont="1" applyFill="1" applyBorder="1" applyAlignment="1">
      <alignment wrapText="1"/>
    </xf>
    <xf numFmtId="4" fontId="1" fillId="0" borderId="30" xfId="0" applyNumberFormat="1" applyFont="1" applyFill="1" applyBorder="1" applyAlignment="1">
      <alignment horizontal="center"/>
    </xf>
    <xf numFmtId="4" fontId="1" fillId="0" borderId="30" xfId="0" applyNumberFormat="1" applyFont="1" applyFill="1" applyBorder="1" applyAlignment="1">
      <alignment horizontal="right"/>
    </xf>
    <xf numFmtId="4" fontId="1" fillId="0" borderId="0" xfId="0" applyFont="1" applyFill="1" applyAlignment="1">
      <alignment horizontal="left" vertical="top" wrapText="1"/>
    </xf>
    <xf numFmtId="4" fontId="1" fillId="0" borderId="0" xfId="0" applyFont="1" applyAlignment="1">
      <alignment horizontal="justify" vertical="center"/>
    </xf>
    <xf numFmtId="0" fontId="1" fillId="0" borderId="32" xfId="0" applyNumberFormat="1" applyFont="1" applyFill="1" applyBorder="1" applyAlignment="1"/>
    <xf numFmtId="4" fontId="1" fillId="0" borderId="39" xfId="0" applyFont="1" applyFill="1" applyBorder="1" applyAlignment="1">
      <alignment wrapText="1"/>
    </xf>
    <xf numFmtId="4" fontId="1" fillId="0" borderId="39" xfId="0" applyFont="1" applyFill="1" applyBorder="1" applyAlignment="1">
      <alignment horizontal="center"/>
    </xf>
    <xf numFmtId="4" fontId="1" fillId="0" borderId="39" xfId="0" applyFont="1" applyFill="1" applyBorder="1"/>
    <xf numFmtId="4" fontId="1" fillId="0" borderId="39" xfId="0" applyNumberFormat="1" applyFont="1" applyFill="1" applyBorder="1"/>
    <xf numFmtId="4" fontId="1" fillId="0" borderId="30" xfId="0" applyFont="1" applyFill="1" applyBorder="1" applyAlignment="1">
      <alignment horizontal="left" vertical="center"/>
    </xf>
    <xf numFmtId="4" fontId="1" fillId="0" borderId="30" xfId="0" applyFont="1" applyFill="1" applyBorder="1" applyAlignment="1">
      <alignment horizontal="center" vertical="center"/>
    </xf>
    <xf numFmtId="4" fontId="1" fillId="0" borderId="30" xfId="0" applyNumberFormat="1" applyFont="1" applyFill="1" applyBorder="1" applyAlignment="1">
      <alignment vertical="center"/>
    </xf>
    <xf numFmtId="4" fontId="1" fillId="0" borderId="40" xfId="0" applyFont="1" applyFill="1" applyBorder="1" applyAlignment="1">
      <alignment horizontal="center"/>
    </xf>
    <xf numFmtId="2" fontId="1" fillId="0" borderId="30" xfId="0" quotePrefix="1" applyNumberFormat="1" applyFont="1" applyFill="1" applyBorder="1" applyAlignment="1">
      <alignment horizontal="left" vertical="top" wrapText="1"/>
    </xf>
    <xf numFmtId="2" fontId="1" fillId="0" borderId="30" xfId="0" quotePrefix="1" applyNumberFormat="1" applyFont="1" applyFill="1" applyBorder="1" applyAlignment="1">
      <alignment horizontal="right" wrapText="1"/>
    </xf>
    <xf numFmtId="4" fontId="1" fillId="0" borderId="39" xfId="0" applyNumberFormat="1" applyFont="1" applyFill="1" applyBorder="1" applyAlignment="1">
      <alignment vertical="top"/>
    </xf>
    <xf numFmtId="4" fontId="1" fillId="0" borderId="39" xfId="0" quotePrefix="1" applyFont="1" applyFill="1" applyBorder="1"/>
    <xf numFmtId="4" fontId="1" fillId="0" borderId="39" xfId="0" applyFont="1" applyFill="1" applyBorder="1" applyAlignment="1"/>
    <xf numFmtId="3" fontId="1" fillId="0" borderId="39" xfId="0" applyNumberFormat="1" applyFont="1" applyFill="1" applyBorder="1" applyAlignment="1">
      <alignment horizontal="right"/>
    </xf>
    <xf numFmtId="0" fontId="11" fillId="0" borderId="39" xfId="0" applyNumberFormat="1" applyFont="1" applyFill="1" applyBorder="1" applyAlignment="1"/>
    <xf numFmtId="0" fontId="1" fillId="0" borderId="39" xfId="0" applyNumberFormat="1" applyFont="1" applyFill="1" applyBorder="1" applyAlignment="1">
      <alignment horizontal="center"/>
    </xf>
    <xf numFmtId="3" fontId="1" fillId="0" borderId="39" xfId="0" applyNumberFormat="1" applyFont="1" applyFill="1" applyBorder="1" applyAlignment="1"/>
    <xf numFmtId="4" fontId="1" fillId="0" borderId="39" xfId="0" applyNumberFormat="1" applyFont="1" applyFill="1" applyBorder="1" applyAlignment="1"/>
    <xf numFmtId="3" fontId="1" fillId="0" borderId="27" xfId="0" applyNumberFormat="1" applyFont="1" applyFill="1" applyBorder="1" applyAlignment="1">
      <alignment horizontal="right"/>
    </xf>
    <xf numFmtId="4" fontId="1" fillId="0" borderId="39" xfId="0" quotePrefix="1" applyFont="1" applyFill="1" applyBorder="1" applyAlignment="1">
      <alignment wrapText="1"/>
    </xf>
    <xf numFmtId="3" fontId="1" fillId="0" borderId="39" xfId="0" applyNumberFormat="1" applyFont="1" applyFill="1" applyBorder="1" applyAlignment="1">
      <alignment horizontal="center"/>
    </xf>
    <xf numFmtId="4" fontId="1" fillId="0" borderId="27" xfId="0" applyFont="1" applyFill="1" applyBorder="1" applyAlignment="1">
      <alignment vertical="top"/>
    </xf>
    <xf numFmtId="4" fontId="1" fillId="0" borderId="27" xfId="0" applyFont="1" applyFill="1" applyBorder="1" applyAlignment="1">
      <alignment horizontal="center" wrapText="1"/>
    </xf>
    <xf numFmtId="4" fontId="1" fillId="0" borderId="39" xfId="0" quotePrefix="1" applyFont="1" applyFill="1" applyBorder="1" applyAlignment="1"/>
    <xf numFmtId="4" fontId="1" fillId="0" borderId="39" xfId="0" quotePrefix="1" applyFont="1" applyFill="1" applyBorder="1" applyAlignment="1">
      <alignment vertical="top" wrapText="1"/>
    </xf>
    <xf numFmtId="0" fontId="1" fillId="0" borderId="30" xfId="0" applyNumberFormat="1" applyFont="1" applyFill="1" applyBorder="1" applyAlignment="1">
      <alignment horizontal="center"/>
    </xf>
    <xf numFmtId="2" fontId="1" fillId="0" borderId="30" xfId="0" quotePrefix="1" applyNumberFormat="1" applyFont="1" applyFill="1" applyBorder="1" applyAlignment="1">
      <alignment horizontal="center"/>
    </xf>
    <xf numFmtId="4" fontId="1" fillId="0" borderId="28" xfId="0" applyNumberFormat="1" applyFont="1" applyFill="1" applyBorder="1" applyAlignment="1">
      <alignment horizontal="left" wrapText="1"/>
    </xf>
    <xf numFmtId="4" fontId="1" fillId="0" borderId="30" xfId="0" quotePrefix="1" applyNumberFormat="1" applyFont="1" applyFill="1" applyBorder="1" applyAlignment="1"/>
    <xf numFmtId="4" fontId="1" fillId="0" borderId="30" xfId="0" quotePrefix="1" applyNumberFormat="1" applyFont="1" applyFill="1" applyBorder="1" applyAlignment="1">
      <alignment horizontal="center"/>
    </xf>
    <xf numFmtId="4" fontId="1" fillId="0" borderId="41" xfId="0" applyNumberFormat="1" applyFont="1" applyFill="1" applyBorder="1" applyAlignment="1">
      <alignment horizontal="left" wrapText="1"/>
    </xf>
    <xf numFmtId="0" fontId="1" fillId="0" borderId="37" xfId="0" applyNumberFormat="1" applyFont="1" applyFill="1" applyBorder="1" applyAlignment="1">
      <alignment horizontal="center"/>
    </xf>
    <xf numFmtId="2" fontId="1" fillId="0" borderId="37" xfId="0" quotePrefix="1" applyNumberFormat="1" applyFont="1" applyFill="1" applyBorder="1" applyAlignment="1">
      <alignment horizontal="center"/>
    </xf>
    <xf numFmtId="4" fontId="1" fillId="0" borderId="37" xfId="0" applyNumberFormat="1" applyFont="1" applyFill="1" applyBorder="1"/>
    <xf numFmtId="4" fontId="1" fillId="0" borderId="22" xfId="0" applyFont="1" applyFill="1" applyBorder="1" applyAlignment="1">
      <alignment wrapText="1"/>
    </xf>
    <xf numFmtId="4" fontId="1" fillId="0" borderId="30" xfId="0" quotePrefix="1" applyNumberFormat="1" applyFont="1" applyFill="1" applyBorder="1" applyAlignment="1">
      <alignment horizontal="right"/>
    </xf>
    <xf numFmtId="4" fontId="1" fillId="0" borderId="36" xfId="0" applyFont="1" applyFill="1" applyBorder="1" applyAlignment="1">
      <alignment horizontal="left" vertical="center" wrapText="1"/>
    </xf>
    <xf numFmtId="4" fontId="1" fillId="0" borderId="39" xfId="0" quotePrefix="1" applyNumberFormat="1" applyFont="1" applyFill="1" applyBorder="1" applyAlignment="1"/>
    <xf numFmtId="4" fontId="1" fillId="0" borderId="39" xfId="0" applyNumberFormat="1" applyFont="1" applyFill="1" applyBorder="1" applyAlignment="1">
      <alignment horizontal="center"/>
    </xf>
    <xf numFmtId="4" fontId="1" fillId="0" borderId="39" xfId="0" applyNumberFormat="1" applyFont="1" applyFill="1" applyBorder="1" applyAlignment="1">
      <alignment wrapText="1"/>
    </xf>
    <xf numFmtId="4" fontId="1" fillId="0" borderId="28" xfId="0" applyFont="1" applyFill="1" applyBorder="1" applyAlignment="1">
      <alignment horizontal="left"/>
    </xf>
    <xf numFmtId="0" fontId="1" fillId="0" borderId="28" xfId="0" applyNumberFormat="1" applyFont="1" applyFill="1" applyBorder="1" applyAlignment="1"/>
    <xf numFmtId="4" fontId="1" fillId="0" borderId="39" xfId="0" quotePrefix="1" applyNumberFormat="1" applyFont="1" applyFill="1" applyBorder="1" applyAlignment="1">
      <alignment horizontal="left" vertical="top"/>
    </xf>
    <xf numFmtId="0" fontId="3" fillId="0" borderId="39" xfId="0" applyNumberFormat="1" applyFont="1" applyFill="1" applyBorder="1" applyAlignment="1">
      <alignment horizontal="left" vertical="center"/>
    </xf>
    <xf numFmtId="4" fontId="3" fillId="0" borderId="39" xfId="0" applyNumberFormat="1" applyFont="1" applyFill="1" applyBorder="1" applyAlignment="1">
      <alignment horizontal="left" vertical="center"/>
    </xf>
    <xf numFmtId="4" fontId="1" fillId="0" borderId="39" xfId="0" quotePrefix="1" applyNumberFormat="1" applyFont="1" applyFill="1" applyBorder="1" applyAlignment="1">
      <alignment horizontal="right" vertical="center"/>
    </xf>
    <xf numFmtId="4" fontId="3" fillId="0" borderId="42" xfId="0" applyFont="1" applyFill="1" applyBorder="1" applyAlignment="1">
      <alignment horizontal="center" vertical="top"/>
    </xf>
    <xf numFmtId="4" fontId="3" fillId="0" borderId="42" xfId="0" applyNumberFormat="1" applyFont="1" applyFill="1" applyBorder="1" applyAlignment="1">
      <alignment vertical="center"/>
    </xf>
    <xf numFmtId="4" fontId="4" fillId="0" borderId="42" xfId="0" applyNumberFormat="1" applyFont="1" applyFill="1" applyBorder="1" applyAlignment="1">
      <alignment vertical="center"/>
    </xf>
    <xf numFmtId="49" fontId="1" fillId="0" borderId="43" xfId="0" applyNumberFormat="1" applyFont="1" applyFill="1" applyBorder="1" applyAlignment="1">
      <alignment horizontal="center" vertical="center"/>
    </xf>
    <xf numFmtId="0" fontId="1" fillId="0" borderId="44" xfId="0" applyNumberFormat="1" applyFont="1" applyFill="1" applyBorder="1" applyAlignment="1"/>
    <xf numFmtId="0" fontId="1" fillId="0" borderId="45" xfId="0" applyNumberFormat="1" applyFont="1" applyFill="1" applyBorder="1" applyAlignment="1"/>
    <xf numFmtId="4" fontId="4" fillId="0" borderId="47" xfId="0" applyNumberFormat="1" applyFont="1" applyFill="1" applyBorder="1" applyAlignment="1">
      <alignment vertical="center"/>
    </xf>
    <xf numFmtId="4" fontId="3" fillId="0" borderId="18" xfId="0" applyFont="1" applyFill="1" applyBorder="1" applyAlignment="1">
      <alignment horizontal="center" vertical="top"/>
    </xf>
    <xf numFmtId="4" fontId="3" fillId="0" borderId="18" xfId="0" applyFont="1" applyFill="1" applyBorder="1" applyAlignment="1">
      <alignment horizontal="right" vertical="center"/>
    </xf>
    <xf numFmtId="4" fontId="4" fillId="0" borderId="18" xfId="0" applyNumberFormat="1" applyFont="1" applyFill="1" applyBorder="1" applyAlignment="1">
      <alignment vertical="center"/>
    </xf>
    <xf numFmtId="0" fontId="1" fillId="0" borderId="39" xfId="2" applyNumberFormat="1" applyFont="1" applyFill="1" applyBorder="1" applyAlignment="1">
      <alignment wrapText="1"/>
    </xf>
    <xf numFmtId="0" fontId="1" fillId="0" borderId="39" xfId="2" applyNumberFormat="1" applyFont="1" applyFill="1" applyBorder="1" applyAlignment="1">
      <alignment vertical="center" wrapText="1"/>
    </xf>
    <xf numFmtId="4" fontId="1" fillId="0" borderId="53" xfId="2" quotePrefix="1" applyNumberFormat="1" applyFont="1" applyFill="1" applyBorder="1" applyAlignment="1">
      <alignment horizontal="right"/>
    </xf>
    <xf numFmtId="4" fontId="3" fillId="0" borderId="3" xfId="0" applyFont="1" applyFill="1" applyBorder="1" applyAlignment="1">
      <alignment horizontal="right" vertical="center"/>
    </xf>
    <xf numFmtId="4" fontId="3" fillId="0" borderId="15" xfId="0" applyFont="1" applyFill="1" applyBorder="1" applyAlignment="1">
      <alignment horizontal="right" vertical="center"/>
    </xf>
    <xf numFmtId="4" fontId="5" fillId="0" borderId="0" xfId="0" applyFont="1" applyFill="1" applyBorder="1" applyAlignment="1">
      <alignment horizontal="center" vertical="center" wrapText="1"/>
    </xf>
    <xf numFmtId="4" fontId="10" fillId="0" borderId="0" xfId="0" quotePrefix="1" applyFont="1" applyFill="1" applyBorder="1" applyAlignment="1">
      <alignment horizontal="center" vertical="top" wrapText="1"/>
    </xf>
    <xf numFmtId="4" fontId="10" fillId="0" borderId="0" xfId="0" applyFont="1" applyFill="1" applyBorder="1" applyAlignment="1">
      <alignment horizontal="center" vertical="top" wrapText="1"/>
    </xf>
    <xf numFmtId="4" fontId="1" fillId="0" borderId="19" xfId="0" applyFont="1" applyFill="1" applyBorder="1" applyAlignment="1">
      <alignment horizontal="center" vertical="center" wrapText="1"/>
    </xf>
    <xf numFmtId="4" fontId="1" fillId="0" borderId="12" xfId="0" applyFont="1" applyFill="1" applyBorder="1" applyAlignment="1">
      <alignment horizontal="center" vertical="center"/>
    </xf>
    <xf numFmtId="4" fontId="1" fillId="0" borderId="8" xfId="0" applyFont="1" applyFill="1" applyBorder="1" applyAlignment="1">
      <alignment horizontal="center" vertical="center" wrapText="1"/>
    </xf>
    <xf numFmtId="4" fontId="1" fillId="0" borderId="9" xfId="0" applyFont="1" applyFill="1" applyBorder="1" applyAlignment="1">
      <alignment wrapText="1"/>
    </xf>
    <xf numFmtId="4" fontId="1" fillId="0" borderId="9" xfId="0" applyFont="1" applyFill="1" applyBorder="1" applyAlignment="1"/>
    <xf numFmtId="0" fontId="3" fillId="0" borderId="6" xfId="0" applyNumberFormat="1" applyFont="1" applyFill="1" applyBorder="1" applyAlignment="1">
      <alignment horizontal="left" vertical="center"/>
    </xf>
    <xf numFmtId="0" fontId="3" fillId="0" borderId="7" xfId="0" applyNumberFormat="1" applyFont="1" applyFill="1" applyBorder="1" applyAlignment="1">
      <alignment horizontal="left" vertical="center"/>
    </xf>
    <xf numFmtId="4" fontId="3" fillId="0" borderId="3" xfId="0" applyNumberFormat="1" applyFont="1" applyFill="1" applyBorder="1" applyAlignment="1">
      <alignment horizontal="right" vertical="center"/>
    </xf>
    <xf numFmtId="4" fontId="3" fillId="0" borderId="13" xfId="0" applyNumberFormat="1" applyFont="1" applyFill="1" applyBorder="1" applyAlignment="1">
      <alignment horizontal="right" vertical="center"/>
    </xf>
    <xf numFmtId="4" fontId="3" fillId="0" borderId="3" xfId="0" applyFont="1" applyFill="1" applyBorder="1" applyAlignment="1">
      <alignment horizontal="right" vertical="center" wrapText="1"/>
    </xf>
    <xf numFmtId="4" fontId="3" fillId="0" borderId="15" xfId="0" applyFont="1" applyFill="1" applyBorder="1" applyAlignment="1">
      <alignment horizontal="right" vertical="center" wrapText="1"/>
    </xf>
    <xf numFmtId="4" fontId="3" fillId="0" borderId="44" xfId="0" applyFont="1" applyFill="1" applyBorder="1" applyAlignment="1">
      <alignment horizontal="right" vertical="center"/>
    </xf>
    <xf numFmtId="4" fontId="3" fillId="0" borderId="45" xfId="0" applyFont="1" applyFill="1" applyBorder="1" applyAlignment="1">
      <alignment horizontal="right" vertical="center"/>
    </xf>
    <xf numFmtId="4" fontId="3" fillId="0" borderId="46" xfId="0" applyFont="1" applyFill="1" applyBorder="1" applyAlignment="1">
      <alignment horizontal="right" vertical="center"/>
    </xf>
    <xf numFmtId="4" fontId="3" fillId="0" borderId="48" xfId="0" applyFont="1" applyFill="1" applyBorder="1" applyAlignment="1">
      <alignment horizontal="right" vertical="center"/>
    </xf>
    <xf numFmtId="4" fontId="3" fillId="0" borderId="49" xfId="0" applyFont="1" applyFill="1" applyBorder="1" applyAlignment="1">
      <alignment horizontal="right" vertical="center"/>
    </xf>
    <xf numFmtId="4" fontId="3" fillId="0" borderId="50" xfId="0" applyFont="1" applyFill="1" applyBorder="1" applyAlignment="1">
      <alignment horizontal="right" vertical="center"/>
    </xf>
    <xf numFmtId="0" fontId="3" fillId="0" borderId="51" xfId="0" applyNumberFormat="1" applyFont="1" applyFill="1" applyBorder="1" applyAlignment="1">
      <alignment horizontal="right" vertical="center"/>
    </xf>
    <xf numFmtId="0" fontId="3" fillId="0" borderId="52" xfId="0" applyNumberFormat="1" applyFont="1" applyFill="1" applyBorder="1" applyAlignment="1">
      <alignment horizontal="right" vertical="center"/>
    </xf>
  </cellXfs>
  <cellStyles count="5">
    <cellStyle name="Euro" xfId="3" xr:uid="{00000000-0005-0000-0000-000000000000}"/>
    <cellStyle name="Normal" xfId="0" builtinId="0" customBuiltin="1"/>
    <cellStyle name="Normal 2" xfId="1" xr:uid="{00000000-0005-0000-0000-000002000000}"/>
    <cellStyle name="Normal 2 2" xfId="4" xr:uid="{00000000-0005-0000-0000-000003000000}"/>
    <cellStyle name="Normal 3" xfId="2" xr:uid="{00000000-0005-0000-0000-000004000000}"/>
  </cellStyles>
  <dxfs count="0"/>
  <tableStyles count="0" defaultTableStyle="TableStyleMedium9" defaultPivotStyle="PivotStyleLight16"/>
  <colors>
    <mruColors>
      <color rgb="FF00CC99"/>
      <color rgb="FFFF9933"/>
      <color rgb="FFF96FDB"/>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5"/>
  </sheetPr>
  <dimension ref="A1:J173"/>
  <sheetViews>
    <sheetView showZeros="0" tabSelected="1"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5.9" customHeight="1" thickTop="1" thickBot="1">
      <c r="A5" s="20" t="s">
        <v>58</v>
      </c>
      <c r="B5" s="22" t="s">
        <v>56</v>
      </c>
      <c r="C5" s="123"/>
      <c r="D5" s="18"/>
      <c r="E5" s="18"/>
      <c r="F5" s="124"/>
      <c r="I5" s="154"/>
      <c r="J5" s="155"/>
    </row>
    <row r="6" spans="1:10" ht="12.75" customHeight="1" thickTop="1">
      <c r="A6" s="82"/>
      <c r="B6" s="9"/>
      <c r="C6" s="83"/>
      <c r="D6" s="19"/>
      <c r="E6" s="19"/>
      <c r="F6" s="84"/>
      <c r="I6" s="154"/>
      <c r="J6" s="155"/>
    </row>
    <row r="7" spans="1:10" ht="12.75" customHeight="1">
      <c r="A7" s="21"/>
      <c r="B7" s="207" t="s">
        <v>28</v>
      </c>
      <c r="C7" s="213"/>
      <c r="D7" s="264"/>
      <c r="E7" s="264"/>
      <c r="F7" s="85"/>
      <c r="I7" s="154"/>
      <c r="J7" s="155"/>
    </row>
    <row r="8" spans="1:10" ht="12.75" customHeight="1">
      <c r="A8" s="21"/>
      <c r="B8" s="207" t="s">
        <v>203</v>
      </c>
      <c r="C8" s="213"/>
      <c r="D8" s="264"/>
      <c r="E8" s="264"/>
      <c r="F8" s="85"/>
      <c r="I8" s="154"/>
      <c r="J8" s="155"/>
    </row>
    <row r="9" spans="1:10" ht="12.75" customHeight="1">
      <c r="A9" s="21"/>
      <c r="B9" s="207" t="s">
        <v>204</v>
      </c>
      <c r="C9" s="213"/>
      <c r="D9" s="264"/>
      <c r="E9" s="264"/>
      <c r="F9" s="85"/>
      <c r="I9" s="154"/>
      <c r="J9" s="155"/>
    </row>
    <row r="10" spans="1:10" ht="12.75" customHeight="1">
      <c r="A10" s="21"/>
      <c r="B10" s="207" t="s">
        <v>205</v>
      </c>
      <c r="C10" s="213"/>
      <c r="D10" s="264"/>
      <c r="E10" s="264"/>
      <c r="F10" s="85"/>
      <c r="I10" s="154"/>
      <c r="J10" s="155"/>
    </row>
    <row r="11" spans="1:10" ht="12.75" customHeight="1">
      <c r="A11" s="21"/>
      <c r="B11" s="207" t="s">
        <v>206</v>
      </c>
      <c r="C11" s="213"/>
      <c r="D11" s="264"/>
      <c r="E11" s="264"/>
      <c r="F11" s="85"/>
      <c r="I11" s="154"/>
      <c r="J11" s="155"/>
    </row>
    <row r="12" spans="1:10" ht="12.75" customHeight="1">
      <c r="A12" s="21"/>
      <c r="B12" s="207" t="s">
        <v>207</v>
      </c>
      <c r="C12" s="213"/>
      <c r="D12" s="264"/>
      <c r="E12" s="264"/>
      <c r="F12" s="85"/>
      <c r="I12" s="154"/>
      <c r="J12" s="155"/>
    </row>
    <row r="13" spans="1:10" ht="12.75" customHeight="1">
      <c r="A13" s="21"/>
      <c r="B13" s="207" t="s">
        <v>208</v>
      </c>
      <c r="C13" s="213"/>
      <c r="D13" s="264"/>
      <c r="E13" s="264"/>
      <c r="F13" s="85"/>
      <c r="I13" s="154"/>
      <c r="J13" s="155"/>
    </row>
    <row r="14" spans="1:10" ht="12.75" customHeight="1">
      <c r="A14" s="21"/>
      <c r="B14" s="207" t="s">
        <v>211</v>
      </c>
      <c r="C14" s="213"/>
      <c r="D14" s="264"/>
      <c r="E14" s="264"/>
      <c r="F14" s="85"/>
      <c r="I14" s="154"/>
      <c r="J14" s="155"/>
    </row>
    <row r="15" spans="1:10" ht="12.75" customHeight="1">
      <c r="A15" s="21"/>
      <c r="B15" s="207" t="s">
        <v>209</v>
      </c>
      <c r="C15" s="213"/>
      <c r="D15" s="264"/>
      <c r="E15" s="264"/>
      <c r="F15" s="85"/>
      <c r="I15" s="154"/>
      <c r="J15" s="155"/>
    </row>
    <row r="16" spans="1:10" ht="12.75" customHeight="1">
      <c r="A16" s="21"/>
      <c r="B16" s="207" t="s">
        <v>210</v>
      </c>
      <c r="C16" s="213"/>
      <c r="D16" s="264"/>
      <c r="E16" s="264"/>
      <c r="F16" s="85"/>
      <c r="I16" s="154"/>
      <c r="J16" s="155"/>
    </row>
    <row r="17" spans="1:10" ht="12.75" customHeight="1">
      <c r="A17" s="21"/>
      <c r="B17" s="207" t="s">
        <v>212</v>
      </c>
      <c r="C17" s="213"/>
      <c r="D17" s="264"/>
      <c r="E17" s="264"/>
      <c r="F17" s="85"/>
      <c r="I17" s="154"/>
      <c r="J17" s="155"/>
    </row>
    <row r="18" spans="1:10" ht="12.75" customHeight="1">
      <c r="A18" s="21"/>
      <c r="B18" s="207" t="s">
        <v>342</v>
      </c>
      <c r="C18" s="213"/>
      <c r="D18" s="264"/>
      <c r="E18" s="264"/>
      <c r="F18" s="85"/>
      <c r="I18" s="154"/>
      <c r="J18" s="155"/>
    </row>
    <row r="19" spans="1:10" ht="12.75" customHeight="1">
      <c r="A19" s="21"/>
      <c r="B19" s="207" t="s">
        <v>343</v>
      </c>
      <c r="C19" s="213"/>
      <c r="D19" s="264"/>
      <c r="E19" s="264"/>
      <c r="F19" s="85"/>
      <c r="I19" s="154"/>
      <c r="J19" s="155"/>
    </row>
    <row r="20" spans="1:10" ht="12.75" customHeight="1">
      <c r="A20" s="21"/>
      <c r="B20" s="235"/>
      <c r="C20" s="213"/>
      <c r="D20" s="264"/>
      <c r="E20" s="264"/>
      <c r="F20" s="85"/>
      <c r="I20" s="154"/>
      <c r="J20" s="155"/>
    </row>
    <row r="21" spans="1:10" ht="12.75" customHeight="1">
      <c r="A21" s="21" t="s">
        <v>59</v>
      </c>
      <c r="B21" s="207" t="s">
        <v>380</v>
      </c>
      <c r="C21" s="208"/>
      <c r="D21" s="208"/>
      <c r="E21" s="230"/>
      <c r="F21" s="86"/>
      <c r="I21" s="154"/>
      <c r="J21" s="155"/>
    </row>
    <row r="22" spans="1:10" ht="12.75" customHeight="1">
      <c r="A22" s="21"/>
      <c r="B22" s="207" t="s">
        <v>381</v>
      </c>
      <c r="C22" s="208"/>
      <c r="D22" s="208"/>
      <c r="E22" s="230"/>
      <c r="F22" s="86"/>
      <c r="I22" s="154"/>
      <c r="J22" s="155"/>
    </row>
    <row r="23" spans="1:10" ht="12.75" customHeight="1">
      <c r="A23" s="149"/>
      <c r="B23" s="207" t="s">
        <v>382</v>
      </c>
      <c r="C23" s="208"/>
      <c r="D23" s="208"/>
      <c r="E23" s="230"/>
      <c r="F23" s="86"/>
      <c r="I23" s="154"/>
      <c r="J23" s="155"/>
    </row>
    <row r="24" spans="1:10" ht="12.75" customHeight="1">
      <c r="A24" s="21"/>
      <c r="B24" s="212" t="s">
        <v>383</v>
      </c>
      <c r="C24" s="208"/>
      <c r="D24" s="208"/>
      <c r="E24" s="230"/>
      <c r="F24" s="86"/>
      <c r="I24" s="154"/>
      <c r="J24" s="155"/>
    </row>
    <row r="25" spans="1:10">
      <c r="A25" s="21"/>
      <c r="B25" s="207" t="s">
        <v>701</v>
      </c>
      <c r="C25" s="208"/>
      <c r="D25" s="208"/>
      <c r="E25" s="230"/>
      <c r="F25" s="86"/>
      <c r="I25" s="154"/>
      <c r="J25" s="155"/>
    </row>
    <row r="26" spans="1:10" ht="12.75" customHeight="1">
      <c r="A26" s="21"/>
      <c r="B26" s="207" t="s">
        <v>702</v>
      </c>
      <c r="C26" s="208"/>
      <c r="D26" s="208"/>
      <c r="E26" s="230"/>
      <c r="F26" s="86"/>
      <c r="I26" s="154"/>
      <c r="J26" s="155"/>
    </row>
    <row r="27" spans="1:10" ht="12.75" customHeight="1">
      <c r="A27" s="21"/>
      <c r="B27" s="207" t="s">
        <v>703</v>
      </c>
      <c r="C27" s="269" t="s">
        <v>384</v>
      </c>
      <c r="D27" s="208">
        <v>1</v>
      </c>
      <c r="E27" s="230"/>
      <c r="F27" s="86">
        <f>D27*E27</f>
        <v>0</v>
      </c>
      <c r="I27" s="154"/>
      <c r="J27" s="155"/>
    </row>
    <row r="28" spans="1:10" ht="12.75" customHeight="1">
      <c r="A28" s="21"/>
      <c r="B28" s="235"/>
      <c r="C28" s="208"/>
      <c r="D28" s="288"/>
      <c r="E28" s="230"/>
      <c r="F28" s="86"/>
      <c r="I28" s="154"/>
      <c r="J28" s="155"/>
    </row>
    <row r="29" spans="1:10" ht="12.75" customHeight="1">
      <c r="A29" s="21" t="s">
        <v>59</v>
      </c>
      <c r="B29" s="207" t="s">
        <v>57</v>
      </c>
      <c r="C29" s="213"/>
      <c r="D29" s="264"/>
      <c r="E29" s="264"/>
      <c r="F29" s="85"/>
      <c r="I29" s="154"/>
      <c r="J29" s="155"/>
    </row>
    <row r="30" spans="1:10" ht="12.75" customHeight="1">
      <c r="A30" s="21"/>
      <c r="B30" s="207" t="s">
        <v>199</v>
      </c>
      <c r="C30" s="213"/>
      <c r="D30" s="264"/>
      <c r="E30" s="264"/>
      <c r="F30" s="85"/>
      <c r="I30" s="154"/>
      <c r="J30" s="155"/>
    </row>
    <row r="31" spans="1:10" ht="12.75" customHeight="1">
      <c r="A31" s="21"/>
      <c r="B31" s="207" t="s">
        <v>200</v>
      </c>
      <c r="C31" s="213"/>
      <c r="D31" s="264"/>
      <c r="E31" s="264"/>
      <c r="F31" s="85"/>
      <c r="I31" s="154"/>
      <c r="J31" s="155"/>
    </row>
    <row r="32" spans="1:10" ht="12.75" customHeight="1">
      <c r="A32" s="21"/>
      <c r="B32" s="207" t="s">
        <v>201</v>
      </c>
      <c r="C32" s="213"/>
      <c r="D32" s="264"/>
      <c r="E32" s="264"/>
      <c r="F32" s="85"/>
      <c r="I32" s="154"/>
      <c r="J32" s="155"/>
    </row>
    <row r="33" spans="1:10" ht="12.75" customHeight="1">
      <c r="A33" s="21"/>
      <c r="B33" s="207" t="s">
        <v>63</v>
      </c>
      <c r="C33" s="213"/>
      <c r="D33" s="264"/>
      <c r="E33" s="264"/>
      <c r="F33" s="85"/>
      <c r="I33" s="154"/>
      <c r="J33" s="155"/>
    </row>
    <row r="34" spans="1:10" ht="12.75" customHeight="1">
      <c r="A34" s="21"/>
      <c r="B34" s="207" t="s">
        <v>293</v>
      </c>
      <c r="C34" s="213"/>
      <c r="D34" s="264"/>
      <c r="E34" s="264"/>
      <c r="F34" s="85"/>
      <c r="I34" s="154"/>
      <c r="J34" s="155"/>
    </row>
    <row r="35" spans="1:10" ht="12.75" customHeight="1">
      <c r="A35" s="21"/>
      <c r="B35" s="235"/>
      <c r="C35" s="213"/>
      <c r="D35" s="264"/>
      <c r="E35" s="264"/>
      <c r="F35" s="85"/>
      <c r="I35" s="154"/>
      <c r="J35" s="155"/>
    </row>
    <row r="36" spans="1:10" ht="12.75" customHeight="1">
      <c r="A36" s="149"/>
      <c r="B36" s="235" t="s">
        <v>202</v>
      </c>
      <c r="C36" s="213"/>
      <c r="D36" s="264"/>
      <c r="E36" s="264"/>
      <c r="F36" s="85"/>
      <c r="I36" s="154"/>
      <c r="J36" s="155"/>
    </row>
    <row r="37" spans="1:10" ht="12.75" customHeight="1">
      <c r="A37" s="21"/>
      <c r="B37" s="213" t="s">
        <v>60</v>
      </c>
      <c r="C37" s="213"/>
      <c r="D37" s="264"/>
      <c r="E37" s="264"/>
      <c r="F37" s="85"/>
      <c r="I37" s="154"/>
      <c r="J37" s="155"/>
    </row>
    <row r="38" spans="1:10" ht="12.75" customHeight="1">
      <c r="A38" s="21"/>
      <c r="B38" s="213" t="s">
        <v>750</v>
      </c>
      <c r="C38" s="208" t="s">
        <v>16</v>
      </c>
      <c r="D38" s="288">
        <v>5</v>
      </c>
      <c r="E38" s="342"/>
      <c r="F38" s="86">
        <f>+E38*D38</f>
        <v>0</v>
      </c>
      <c r="I38" s="154"/>
      <c r="J38" s="155"/>
    </row>
    <row r="39" spans="1:10" ht="12.75" customHeight="1">
      <c r="A39" s="21"/>
      <c r="B39" s="213" t="s">
        <v>60</v>
      </c>
      <c r="C39" s="208"/>
      <c r="D39" s="288"/>
      <c r="E39" s="342"/>
      <c r="F39" s="86"/>
      <c r="I39" s="154"/>
      <c r="J39" s="155"/>
    </row>
    <row r="40" spans="1:10" ht="12.75" customHeight="1">
      <c r="A40" s="21"/>
      <c r="B40" s="213" t="s">
        <v>413</v>
      </c>
      <c r="C40" s="208" t="s">
        <v>16</v>
      </c>
      <c r="D40" s="288">
        <v>1</v>
      </c>
      <c r="E40" s="342"/>
      <c r="F40" s="86">
        <f>+E40*D40</f>
        <v>0</v>
      </c>
      <c r="I40" s="154"/>
      <c r="J40" s="155"/>
    </row>
    <row r="41" spans="1:10" ht="12.75" customHeight="1">
      <c r="A41" s="21"/>
      <c r="B41" s="213"/>
      <c r="C41" s="208"/>
      <c r="D41" s="288"/>
      <c r="E41" s="342"/>
      <c r="F41" s="86"/>
      <c r="I41" s="154"/>
      <c r="J41" s="155"/>
    </row>
    <row r="42" spans="1:10" ht="12.75" customHeight="1">
      <c r="A42" s="21"/>
      <c r="B42" s="213" t="s">
        <v>506</v>
      </c>
      <c r="C42" s="208"/>
      <c r="D42" s="288"/>
      <c r="E42" s="342"/>
      <c r="F42" s="86"/>
      <c r="I42" s="154"/>
      <c r="J42" s="155"/>
    </row>
    <row r="43" spans="1:10" ht="12.75" customHeight="1">
      <c r="A43" s="21"/>
      <c r="B43" s="213" t="s">
        <v>507</v>
      </c>
      <c r="C43" s="208" t="s">
        <v>16</v>
      </c>
      <c r="D43" s="288">
        <v>1</v>
      </c>
      <c r="E43" s="342"/>
      <c r="F43" s="86">
        <f>+E43*D43</f>
        <v>0</v>
      </c>
      <c r="I43" s="154"/>
      <c r="J43" s="155"/>
    </row>
    <row r="44" spans="1:10" ht="12.75" customHeight="1">
      <c r="A44" s="21"/>
      <c r="B44" s="213"/>
      <c r="C44" s="208"/>
      <c r="D44" s="288"/>
      <c r="E44" s="342"/>
      <c r="F44" s="86"/>
      <c r="I44" s="154"/>
      <c r="J44" s="155"/>
    </row>
    <row r="45" spans="1:10" ht="12.75" customHeight="1">
      <c r="A45" s="21"/>
      <c r="B45" s="213" t="s">
        <v>506</v>
      </c>
      <c r="C45" s="208"/>
      <c r="D45" s="288"/>
      <c r="E45" s="342"/>
      <c r="F45" s="86"/>
      <c r="I45" s="154"/>
      <c r="J45" s="155"/>
    </row>
    <row r="46" spans="1:10" ht="12.75" customHeight="1">
      <c r="A46" s="21"/>
      <c r="B46" s="213" t="s">
        <v>377</v>
      </c>
      <c r="C46" s="208" t="s">
        <v>16</v>
      </c>
      <c r="D46" s="288">
        <v>1</v>
      </c>
      <c r="E46" s="342"/>
      <c r="F46" s="86">
        <f>+E46*D46</f>
        <v>0</v>
      </c>
      <c r="I46" s="154"/>
      <c r="J46" s="155"/>
    </row>
    <row r="47" spans="1:10" ht="12.75" customHeight="1">
      <c r="A47" s="21"/>
      <c r="B47" s="351"/>
      <c r="C47" s="340"/>
      <c r="D47" s="352"/>
      <c r="E47" s="342"/>
      <c r="F47" s="86"/>
      <c r="I47" s="154"/>
      <c r="J47" s="155"/>
    </row>
    <row r="48" spans="1:10" ht="12.75" customHeight="1">
      <c r="A48" s="21"/>
      <c r="B48" s="351" t="s">
        <v>760</v>
      </c>
      <c r="C48" s="340"/>
      <c r="D48" s="352"/>
      <c r="E48" s="342"/>
      <c r="F48" s="86"/>
      <c r="I48" s="154"/>
      <c r="J48" s="155"/>
    </row>
    <row r="49" spans="1:10" ht="12.75" customHeight="1">
      <c r="A49" s="21"/>
      <c r="B49" s="1" t="s">
        <v>770</v>
      </c>
      <c r="C49" s="340"/>
      <c r="D49" s="1"/>
      <c r="E49" s="342"/>
      <c r="F49" s="86"/>
      <c r="I49" s="154"/>
      <c r="J49" s="155"/>
    </row>
    <row r="50" spans="1:10" ht="12.75" customHeight="1">
      <c r="A50" s="21"/>
      <c r="B50" s="339" t="s">
        <v>414</v>
      </c>
      <c r="C50" s="340" t="s">
        <v>16</v>
      </c>
      <c r="D50" s="352">
        <v>3</v>
      </c>
      <c r="E50" s="342"/>
      <c r="F50" s="86">
        <f>+E50*D50</f>
        <v>0</v>
      </c>
      <c r="I50" s="154"/>
      <c r="J50" s="155"/>
    </row>
    <row r="51" spans="1:10" ht="12.75" customHeight="1">
      <c r="A51" s="21"/>
      <c r="B51" s="95"/>
      <c r="C51" s="340"/>
      <c r="D51" s="352"/>
      <c r="E51" s="342"/>
      <c r="F51" s="86"/>
      <c r="I51" s="154"/>
      <c r="J51" s="155"/>
    </row>
    <row r="52" spans="1:10" ht="12.75" customHeight="1">
      <c r="A52" s="21"/>
      <c r="B52" s="351" t="s">
        <v>771</v>
      </c>
      <c r="C52" s="1"/>
      <c r="D52" s="352"/>
      <c r="E52" s="342"/>
      <c r="F52" s="86"/>
      <c r="I52" s="154"/>
      <c r="J52" s="155"/>
    </row>
    <row r="53" spans="1:10" ht="12.75" customHeight="1">
      <c r="A53" s="21"/>
      <c r="B53" s="351" t="s">
        <v>770</v>
      </c>
      <c r="C53" s="340"/>
      <c r="D53" s="352"/>
      <c r="E53" s="342"/>
      <c r="F53" s="86"/>
      <c r="I53" s="154"/>
      <c r="J53" s="155"/>
    </row>
    <row r="54" spans="1:10" ht="12.75" customHeight="1">
      <c r="A54" s="289"/>
      <c r="B54" s="195" t="s">
        <v>761</v>
      </c>
      <c r="C54" s="104" t="s">
        <v>16</v>
      </c>
      <c r="D54" s="357">
        <v>2</v>
      </c>
      <c r="E54" s="106"/>
      <c r="F54" s="157">
        <f>+E54*D54</f>
        <v>0</v>
      </c>
      <c r="I54" s="154"/>
      <c r="J54" s="155"/>
    </row>
    <row r="55" spans="1:10" ht="12.75" customHeight="1">
      <c r="A55" s="21"/>
      <c r="B55" s="6"/>
      <c r="C55" s="208"/>
      <c r="D55" s="288"/>
      <c r="E55" s="230"/>
      <c r="F55" s="86"/>
      <c r="I55" s="154"/>
      <c r="J55" s="155"/>
    </row>
    <row r="56" spans="1:10" ht="12.75" customHeight="1">
      <c r="A56" s="21" t="s">
        <v>62</v>
      </c>
      <c r="B56" s="207" t="s">
        <v>403</v>
      </c>
      <c r="C56" s="208"/>
      <c r="D56" s="214"/>
      <c r="E56" s="210"/>
      <c r="F56" s="58"/>
      <c r="I56" s="154"/>
      <c r="J56" s="155"/>
    </row>
    <row r="57" spans="1:10" ht="39.6">
      <c r="A57" s="21"/>
      <c r="B57" s="212" t="s">
        <v>402</v>
      </c>
      <c r="C57" s="208"/>
      <c r="D57" s="214"/>
      <c r="E57" s="210"/>
      <c r="F57" s="58"/>
      <c r="I57" s="154"/>
      <c r="J57" s="155"/>
    </row>
    <row r="58" spans="1:10" ht="12.75" customHeight="1">
      <c r="A58" s="21"/>
      <c r="B58" s="207" t="s">
        <v>73</v>
      </c>
      <c r="C58" s="208"/>
      <c r="D58" s="214"/>
      <c r="E58" s="210"/>
      <c r="F58" s="58"/>
      <c r="I58" s="154"/>
      <c r="J58" s="155"/>
    </row>
    <row r="59" spans="1:10" ht="12.75" customHeight="1">
      <c r="A59" s="21"/>
      <c r="B59" s="207" t="s">
        <v>64</v>
      </c>
      <c r="C59" s="208"/>
      <c r="D59" s="214"/>
      <c r="E59" s="210"/>
      <c r="F59" s="58"/>
      <c r="I59" s="154"/>
      <c r="J59" s="155"/>
    </row>
    <row r="60" spans="1:10" ht="12.75" customHeight="1">
      <c r="A60" s="21"/>
      <c r="B60" s="214"/>
      <c r="C60" s="208"/>
      <c r="D60" s="214"/>
      <c r="E60" s="210"/>
      <c r="F60" s="58"/>
      <c r="I60" s="154"/>
      <c r="J60" s="155"/>
    </row>
    <row r="61" spans="1:10" ht="12.75" customHeight="1">
      <c r="A61" s="21"/>
      <c r="B61" s="214" t="s">
        <v>150</v>
      </c>
      <c r="C61" s="208"/>
      <c r="D61" s="214"/>
      <c r="E61" s="210"/>
      <c r="F61" s="58"/>
      <c r="I61" s="154"/>
      <c r="J61" s="155"/>
    </row>
    <row r="62" spans="1:10" ht="12.75" customHeight="1">
      <c r="A62" s="21"/>
      <c r="B62" s="358" t="s">
        <v>386</v>
      </c>
      <c r="C62" s="340" t="s">
        <v>18</v>
      </c>
      <c r="D62" s="358">
        <f>3.1*2</f>
        <v>6.2</v>
      </c>
      <c r="E62" s="342"/>
      <c r="F62" s="107">
        <f>SUM(D62*E62)</f>
        <v>0</v>
      </c>
      <c r="I62" s="154"/>
      <c r="J62" s="155"/>
    </row>
    <row r="63" spans="1:10" s="1" customFormat="1" ht="12.75" customHeight="1">
      <c r="A63" s="21"/>
      <c r="B63" s="358"/>
      <c r="C63" s="340"/>
      <c r="D63" s="358"/>
      <c r="E63" s="342"/>
      <c r="F63" s="58"/>
      <c r="I63" s="154"/>
      <c r="J63" s="155"/>
    </row>
    <row r="64" spans="1:10" ht="12.75" customHeight="1">
      <c r="A64" s="21" t="s">
        <v>704</v>
      </c>
      <c r="B64" s="207" t="s">
        <v>387</v>
      </c>
      <c r="C64" s="208"/>
      <c r="D64" s="214"/>
      <c r="E64" s="210"/>
      <c r="F64" s="58"/>
      <c r="I64" s="154"/>
      <c r="J64" s="155"/>
    </row>
    <row r="65" spans="1:10">
      <c r="A65" s="21"/>
      <c r="B65" s="212" t="s">
        <v>73</v>
      </c>
      <c r="C65" s="208"/>
      <c r="D65" s="214"/>
      <c r="E65" s="210"/>
      <c r="F65" s="58"/>
      <c r="I65" s="154"/>
      <c r="J65" s="155"/>
    </row>
    <row r="66" spans="1:10" ht="12.75" customHeight="1">
      <c r="A66" s="21"/>
      <c r="B66" s="207" t="s">
        <v>64</v>
      </c>
      <c r="C66" s="208"/>
      <c r="D66" s="214"/>
      <c r="E66" s="210"/>
      <c r="F66" s="58"/>
      <c r="I66" s="154"/>
      <c r="J66" s="155"/>
    </row>
    <row r="67" spans="1:10" ht="39.6">
      <c r="A67" s="21"/>
      <c r="B67" s="212" t="s">
        <v>402</v>
      </c>
      <c r="C67" s="208"/>
      <c r="D67" s="214"/>
      <c r="E67" s="210"/>
      <c r="F67" s="58"/>
      <c r="I67" s="154"/>
      <c r="J67" s="155"/>
    </row>
    <row r="68" spans="1:10" ht="12.75" customHeight="1">
      <c r="A68" s="21"/>
      <c r="B68" s="214" t="s">
        <v>388</v>
      </c>
      <c r="C68" s="208"/>
      <c r="D68" s="214"/>
      <c r="E68" s="210"/>
      <c r="F68" s="58"/>
      <c r="I68" s="154"/>
      <c r="J68" s="155"/>
    </row>
    <row r="69" spans="1:10" ht="12.75" customHeight="1">
      <c r="A69" s="21"/>
      <c r="B69" s="214" t="s">
        <v>389</v>
      </c>
      <c r="C69" s="208" t="s">
        <v>18</v>
      </c>
      <c r="D69" s="214">
        <f>11.1+0.36*3</f>
        <v>12.18</v>
      </c>
      <c r="E69" s="342"/>
      <c r="F69" s="107">
        <f>SUM(D69*E69)</f>
        <v>0</v>
      </c>
      <c r="I69" s="154"/>
      <c r="J69" s="155"/>
    </row>
    <row r="70" spans="1:10" ht="12.75" customHeight="1">
      <c r="A70" s="21"/>
      <c r="B70" s="243"/>
      <c r="C70" s="208"/>
      <c r="D70" s="243"/>
      <c r="E70" s="210"/>
      <c r="F70" s="107">
        <f>SUM(D70*E70)</f>
        <v>0</v>
      </c>
      <c r="I70" s="154"/>
      <c r="J70" s="155"/>
    </row>
    <row r="71" spans="1:10" ht="12.75" customHeight="1">
      <c r="A71" s="21" t="s">
        <v>705</v>
      </c>
      <c r="B71" s="207" t="s">
        <v>390</v>
      </c>
      <c r="C71" s="208"/>
      <c r="D71" s="214"/>
      <c r="E71" s="210"/>
      <c r="F71" s="58"/>
      <c r="I71" s="154"/>
      <c r="J71" s="155"/>
    </row>
    <row r="72" spans="1:10" ht="12.75" customHeight="1">
      <c r="A72" s="21"/>
      <c r="B72" s="207" t="s">
        <v>391</v>
      </c>
      <c r="C72" s="208"/>
      <c r="D72" s="214"/>
      <c r="E72" s="210"/>
      <c r="F72" s="58"/>
      <c r="I72" s="154"/>
      <c r="J72" s="155"/>
    </row>
    <row r="73" spans="1:10" ht="12.75" customHeight="1">
      <c r="A73" s="21"/>
      <c r="B73" s="207" t="s">
        <v>408</v>
      </c>
      <c r="C73" s="208"/>
      <c r="D73" s="214"/>
      <c r="E73" s="210"/>
      <c r="F73" s="58"/>
      <c r="I73" s="154"/>
      <c r="J73" s="155"/>
    </row>
    <row r="74" spans="1:10" ht="12.75" customHeight="1">
      <c r="A74" s="21"/>
      <c r="B74" s="207" t="s">
        <v>392</v>
      </c>
      <c r="C74" s="208"/>
      <c r="D74" s="214"/>
      <c r="E74" s="210"/>
      <c r="F74" s="58"/>
      <c r="I74" s="154"/>
      <c r="J74" s="155"/>
    </row>
    <row r="75" spans="1:10" ht="12.75" customHeight="1">
      <c r="A75" s="21"/>
      <c r="B75" s="207" t="s">
        <v>294</v>
      </c>
      <c r="C75" s="208"/>
      <c r="D75" s="214"/>
      <c r="E75" s="210"/>
      <c r="F75" s="58"/>
      <c r="I75" s="154"/>
      <c r="J75" s="155"/>
    </row>
    <row r="76" spans="1:10" ht="12.75" customHeight="1">
      <c r="A76" s="21"/>
      <c r="B76" s="207" t="s">
        <v>295</v>
      </c>
      <c r="C76" s="208"/>
      <c r="D76" s="214"/>
      <c r="E76" s="210"/>
      <c r="F76" s="58"/>
      <c r="I76" s="154"/>
      <c r="J76" s="155"/>
    </row>
    <row r="77" spans="1:10" ht="12.75" customHeight="1">
      <c r="A77" s="21"/>
      <c r="B77" s="207" t="s">
        <v>393</v>
      </c>
      <c r="C77" s="208"/>
      <c r="D77" s="214"/>
      <c r="E77" s="210"/>
      <c r="F77" s="58"/>
      <c r="I77" s="154"/>
      <c r="J77" s="155"/>
    </row>
    <row r="78" spans="1:10" ht="12.75" customHeight="1">
      <c r="A78" s="21"/>
      <c r="B78" s="207" t="s">
        <v>394</v>
      </c>
      <c r="C78" s="208"/>
      <c r="D78" s="214"/>
      <c r="E78" s="210"/>
      <c r="F78" s="58"/>
      <c r="I78" s="154"/>
      <c r="J78" s="155"/>
    </row>
    <row r="79" spans="1:10" ht="12.75" customHeight="1">
      <c r="A79" s="21"/>
      <c r="B79" s="207" t="s">
        <v>213</v>
      </c>
      <c r="C79" s="208"/>
      <c r="D79" s="214"/>
      <c r="E79" s="210"/>
      <c r="F79" s="58"/>
      <c r="I79" s="154"/>
      <c r="J79" s="155"/>
    </row>
    <row r="80" spans="1:10" ht="12.75" customHeight="1">
      <c r="A80" s="21"/>
      <c r="B80" s="207" t="s">
        <v>296</v>
      </c>
      <c r="C80" s="208"/>
      <c r="D80" s="214"/>
      <c r="E80" s="210"/>
      <c r="F80" s="58"/>
      <c r="I80" s="154"/>
      <c r="J80" s="155"/>
    </row>
    <row r="81" spans="1:10" ht="12.75" customHeight="1">
      <c r="A81" s="21"/>
      <c r="B81" s="214" t="s">
        <v>297</v>
      </c>
      <c r="C81" s="208"/>
      <c r="D81" s="214"/>
      <c r="E81" s="210"/>
      <c r="F81" s="58"/>
      <c r="I81" s="154"/>
      <c r="J81" s="155"/>
    </row>
    <row r="82" spans="1:10" ht="12.75" customHeight="1">
      <c r="A82" s="21"/>
      <c r="B82" s="214"/>
      <c r="C82" s="208"/>
      <c r="D82" s="214"/>
      <c r="E82" s="210"/>
      <c r="F82" s="58"/>
      <c r="I82" s="154"/>
      <c r="J82" s="155"/>
    </row>
    <row r="83" spans="1:10" ht="26.4">
      <c r="A83" s="21"/>
      <c r="B83" s="214" t="s">
        <v>409</v>
      </c>
      <c r="C83" s="208" t="s">
        <v>4</v>
      </c>
      <c r="D83" s="211">
        <f>0.3*2.9*(2.48+2.83+2.15)+0.2*0.9*2.1+0.3*3.8*0.36*6-0.3*(2.1*0.9*5+0.8*2.15)</f>
        <v>5.98</v>
      </c>
      <c r="E83" s="342"/>
      <c r="F83" s="58">
        <f>+D83*E83</f>
        <v>0</v>
      </c>
      <c r="I83" s="154"/>
      <c r="J83" s="155"/>
    </row>
    <row r="84" spans="1:10" s="1" customFormat="1" ht="12.75" customHeight="1">
      <c r="A84" s="21"/>
      <c r="B84" s="213"/>
      <c r="C84" s="208"/>
      <c r="D84" s="211"/>
      <c r="E84" s="207"/>
      <c r="F84" s="63"/>
      <c r="I84" s="154"/>
      <c r="J84" s="155"/>
    </row>
    <row r="85" spans="1:10" ht="39.6">
      <c r="A85" s="11" t="s">
        <v>706</v>
      </c>
      <c r="B85" s="214" t="s">
        <v>395</v>
      </c>
      <c r="C85" s="208"/>
      <c r="D85" s="290"/>
      <c r="E85" s="210"/>
      <c r="F85" s="58"/>
      <c r="I85" s="154"/>
      <c r="J85" s="155"/>
    </row>
    <row r="86" spans="1:10" ht="12.75" customHeight="1">
      <c r="A86" s="21"/>
      <c r="B86" s="207" t="s">
        <v>305</v>
      </c>
      <c r="C86" s="208"/>
      <c r="D86" s="290"/>
      <c r="E86" s="210"/>
      <c r="F86" s="58"/>
      <c r="I86" s="154"/>
      <c r="J86" s="155"/>
    </row>
    <row r="87" spans="1:10" ht="12.75" customHeight="1">
      <c r="A87" s="21"/>
      <c r="B87" s="356" t="s">
        <v>306</v>
      </c>
      <c r="C87" s="340"/>
      <c r="D87" s="359"/>
      <c r="E87" s="342"/>
      <c r="F87" s="58"/>
      <c r="I87" s="154"/>
      <c r="J87" s="155"/>
    </row>
    <row r="88" spans="1:10" ht="12.75" customHeight="1">
      <c r="A88" s="21"/>
      <c r="B88" s="356" t="s">
        <v>299</v>
      </c>
      <c r="C88" s="340"/>
      <c r="D88" s="359"/>
      <c r="E88" s="342"/>
      <c r="F88" s="58"/>
      <c r="I88" s="154"/>
      <c r="J88" s="155"/>
    </row>
    <row r="89" spans="1:10" ht="12.75" customHeight="1">
      <c r="A89" s="21"/>
      <c r="B89" s="356" t="s">
        <v>300</v>
      </c>
      <c r="C89" s="340"/>
      <c r="D89" s="359"/>
      <c r="E89" s="342"/>
      <c r="F89" s="58"/>
      <c r="I89" s="154"/>
      <c r="J89" s="155"/>
    </row>
    <row r="90" spans="1:10" ht="12.75" customHeight="1">
      <c r="A90" s="21"/>
      <c r="B90" s="356" t="s">
        <v>301</v>
      </c>
      <c r="C90" s="340"/>
      <c r="D90" s="359"/>
      <c r="E90" s="342"/>
      <c r="F90" s="58"/>
      <c r="I90" s="154"/>
      <c r="J90" s="155"/>
    </row>
    <row r="91" spans="1:10" ht="26.4">
      <c r="A91" s="21"/>
      <c r="B91" s="358" t="s">
        <v>396</v>
      </c>
      <c r="C91" s="340"/>
      <c r="D91" s="359"/>
      <c r="E91" s="342"/>
      <c r="F91" s="58"/>
      <c r="I91" s="154"/>
      <c r="J91" s="155"/>
    </row>
    <row r="92" spans="1:10" ht="12.75" customHeight="1">
      <c r="A92" s="21"/>
      <c r="B92" s="341"/>
      <c r="C92" s="340"/>
      <c r="D92" s="359"/>
      <c r="E92" s="342"/>
      <c r="F92" s="58"/>
      <c r="I92" s="154"/>
      <c r="J92" s="155"/>
    </row>
    <row r="93" spans="1:10" ht="12.75" customHeight="1">
      <c r="A93" s="289"/>
      <c r="B93" s="360" t="s">
        <v>397</v>
      </c>
      <c r="C93" s="361" t="s">
        <v>7</v>
      </c>
      <c r="D93" s="287">
        <v>55</v>
      </c>
      <c r="E93" s="106"/>
      <c r="F93" s="75">
        <f>E93*D93</f>
        <v>0</v>
      </c>
      <c r="I93" s="154"/>
      <c r="J93" s="155"/>
    </row>
    <row r="94" spans="1:10" ht="12.75" customHeight="1">
      <c r="A94" s="21"/>
      <c r="B94" s="243"/>
      <c r="C94" s="208"/>
      <c r="D94" s="243"/>
      <c r="E94" s="210"/>
      <c r="F94" s="58"/>
      <c r="I94" s="154"/>
      <c r="J94" s="155"/>
    </row>
    <row r="95" spans="1:10" ht="12.75" customHeight="1">
      <c r="A95" s="21" t="s">
        <v>707</v>
      </c>
      <c r="B95" s="207" t="s">
        <v>149</v>
      </c>
      <c r="C95" s="208"/>
      <c r="D95" s="214"/>
      <c r="E95" s="210"/>
      <c r="F95" s="58"/>
      <c r="I95" s="154"/>
      <c r="J95" s="155"/>
    </row>
    <row r="96" spans="1:10" ht="12.75" customHeight="1">
      <c r="A96" s="21"/>
      <c r="B96" s="207" t="s">
        <v>214</v>
      </c>
      <c r="C96" s="208"/>
      <c r="D96" s="214"/>
      <c r="E96" s="210"/>
      <c r="F96" s="58"/>
      <c r="I96" s="154"/>
      <c r="J96" s="155"/>
    </row>
    <row r="97" spans="1:10" ht="12.75" customHeight="1">
      <c r="A97" s="21"/>
      <c r="B97" s="207" t="s">
        <v>65</v>
      </c>
      <c r="C97" s="208"/>
      <c r="D97" s="214"/>
      <c r="E97" s="210"/>
      <c r="F97" s="58"/>
      <c r="I97" s="154"/>
      <c r="J97" s="155"/>
    </row>
    <row r="98" spans="1:10" ht="12.75" customHeight="1">
      <c r="A98" s="21"/>
      <c r="B98" s="207" t="s">
        <v>68</v>
      </c>
      <c r="C98" s="208"/>
      <c r="D98" s="214"/>
      <c r="E98" s="210"/>
      <c r="F98" s="58"/>
      <c r="I98" s="154"/>
      <c r="J98" s="155"/>
    </row>
    <row r="99" spans="1:10" ht="12.75" customHeight="1">
      <c r="A99" s="21"/>
      <c r="B99" s="207" t="s">
        <v>69</v>
      </c>
      <c r="C99" s="208"/>
      <c r="D99" s="214"/>
      <c r="E99" s="210"/>
      <c r="F99" s="58"/>
      <c r="I99" s="154"/>
      <c r="J99" s="155"/>
    </row>
    <row r="100" spans="1:10" ht="12.75" customHeight="1">
      <c r="A100" s="21"/>
      <c r="B100" s="207" t="s">
        <v>70</v>
      </c>
      <c r="C100" s="208"/>
      <c r="D100" s="214"/>
      <c r="E100" s="210"/>
      <c r="F100" s="58"/>
      <c r="I100" s="154"/>
      <c r="J100" s="155"/>
    </row>
    <row r="101" spans="1:10" ht="12.75" customHeight="1">
      <c r="A101" s="21"/>
      <c r="B101" s="207" t="s">
        <v>71</v>
      </c>
      <c r="C101" s="208"/>
      <c r="D101" s="214"/>
      <c r="E101" s="210"/>
      <c r="F101" s="58"/>
      <c r="I101" s="154"/>
      <c r="J101" s="155"/>
    </row>
    <row r="102" spans="1:10" ht="12.75" customHeight="1">
      <c r="A102" s="21"/>
      <c r="B102" s="207" t="s">
        <v>72</v>
      </c>
      <c r="C102" s="208"/>
      <c r="D102" s="214"/>
      <c r="E102" s="210"/>
      <c r="F102" s="58"/>
      <c r="I102" s="154"/>
      <c r="J102" s="155"/>
    </row>
    <row r="103" spans="1:10" ht="12.75" customHeight="1">
      <c r="A103" s="21"/>
      <c r="B103" s="207" t="s">
        <v>66</v>
      </c>
      <c r="C103" s="208"/>
      <c r="D103" s="214"/>
      <c r="E103" s="210"/>
      <c r="F103" s="58"/>
      <c r="I103" s="154"/>
      <c r="J103" s="155"/>
    </row>
    <row r="104" spans="1:10" ht="12.75" customHeight="1">
      <c r="A104" s="21"/>
      <c r="B104" s="207" t="s">
        <v>67</v>
      </c>
      <c r="C104" s="208"/>
      <c r="D104" s="214"/>
      <c r="E104" s="210"/>
      <c r="F104" s="58"/>
      <c r="I104" s="154"/>
      <c r="J104" s="155"/>
    </row>
    <row r="105" spans="1:10" ht="12.75" customHeight="1">
      <c r="A105" s="21"/>
      <c r="B105" s="214"/>
      <c r="C105" s="208"/>
      <c r="D105" s="214"/>
      <c r="E105" s="210"/>
      <c r="F105" s="58"/>
      <c r="I105" s="154"/>
      <c r="J105" s="155"/>
    </row>
    <row r="106" spans="1:10" ht="39.6">
      <c r="A106" s="21"/>
      <c r="B106" s="358" t="s">
        <v>401</v>
      </c>
      <c r="C106" s="340" t="s">
        <v>7</v>
      </c>
      <c r="D106" s="362">
        <f>2.7*33.3-(2.7*2.48+2.7*2.83+2.41*2.1+1*2.1+0.8*0.8*2+0.8*2.1)</f>
        <v>65.45</v>
      </c>
      <c r="E106" s="342"/>
      <c r="F106" s="58">
        <f>+D106*E106</f>
        <v>0</v>
      </c>
      <c r="I106" s="154"/>
      <c r="J106" s="155"/>
    </row>
    <row r="107" spans="1:10" s="1" customFormat="1" ht="12.75" customHeight="1">
      <c r="A107" s="21"/>
      <c r="B107" s="358"/>
      <c r="C107" s="340"/>
      <c r="D107" s="358"/>
      <c r="E107" s="342"/>
      <c r="F107" s="58"/>
      <c r="I107" s="154"/>
      <c r="J107" s="155"/>
    </row>
    <row r="108" spans="1:10" ht="12.75" customHeight="1">
      <c r="A108" s="21" t="s">
        <v>708</v>
      </c>
      <c r="B108" s="207" t="s">
        <v>398</v>
      </c>
      <c r="C108" s="208"/>
      <c r="D108" s="243"/>
      <c r="E108" s="342"/>
      <c r="F108" s="63"/>
      <c r="I108" s="154"/>
      <c r="J108" s="155"/>
    </row>
    <row r="109" spans="1:10" ht="12.75" customHeight="1">
      <c r="A109" s="21"/>
      <c r="B109" s="207" t="s">
        <v>399</v>
      </c>
      <c r="C109" s="208"/>
      <c r="D109" s="243"/>
      <c r="E109" s="342"/>
      <c r="F109" s="63"/>
      <c r="I109" s="154"/>
      <c r="J109" s="155"/>
    </row>
    <row r="110" spans="1:10" ht="12.75" customHeight="1">
      <c r="A110" s="21"/>
      <c r="B110" s="207" t="s">
        <v>400</v>
      </c>
      <c r="C110" s="208"/>
      <c r="D110" s="243"/>
      <c r="E110" s="342"/>
      <c r="F110" s="63"/>
      <c r="I110" s="154"/>
      <c r="J110" s="155"/>
    </row>
    <row r="111" spans="1:10" ht="12.75" customHeight="1">
      <c r="A111" s="21"/>
      <c r="B111" s="207" t="s">
        <v>298</v>
      </c>
      <c r="C111" s="208"/>
      <c r="D111" s="243"/>
      <c r="E111" s="342"/>
      <c r="F111" s="63"/>
      <c r="I111" s="154"/>
      <c r="J111" s="155"/>
    </row>
    <row r="112" spans="1:10" ht="12.75" customHeight="1">
      <c r="A112" s="21"/>
      <c r="B112" s="207" t="s">
        <v>148</v>
      </c>
      <c r="C112" s="208"/>
      <c r="D112" s="243"/>
      <c r="E112" s="342"/>
      <c r="F112" s="63"/>
      <c r="I112" s="154"/>
      <c r="J112" s="155"/>
    </row>
    <row r="113" spans="1:10" ht="12.75" customHeight="1">
      <c r="A113" s="21"/>
      <c r="B113" s="207" t="s">
        <v>66</v>
      </c>
      <c r="C113" s="208"/>
      <c r="D113" s="243"/>
      <c r="E113" s="342"/>
      <c r="F113" s="63"/>
      <c r="I113" s="154"/>
      <c r="J113" s="155"/>
    </row>
    <row r="114" spans="1:10" ht="12.75" customHeight="1">
      <c r="A114" s="21"/>
      <c r="B114" s="207" t="s">
        <v>67</v>
      </c>
      <c r="C114" s="264" t="s">
        <v>7</v>
      </c>
      <c r="D114" s="243">
        <v>55</v>
      </c>
      <c r="E114" s="342"/>
      <c r="F114" s="58">
        <f>+D114*E114</f>
        <v>0</v>
      </c>
      <c r="I114" s="154"/>
      <c r="J114" s="155"/>
    </row>
    <row r="115" spans="1:10" ht="12.75" customHeight="1">
      <c r="A115" s="21"/>
      <c r="B115" s="214"/>
      <c r="C115" s="208"/>
      <c r="D115" s="214"/>
      <c r="E115" s="342"/>
      <c r="F115" s="58"/>
      <c r="I115" s="154"/>
      <c r="J115" s="155"/>
    </row>
    <row r="116" spans="1:10" ht="66">
      <c r="A116" s="11" t="s">
        <v>709</v>
      </c>
      <c r="B116" s="310" t="s">
        <v>406</v>
      </c>
      <c r="C116" s="208"/>
      <c r="D116" s="311"/>
      <c r="E116" s="342"/>
      <c r="F116" s="58"/>
      <c r="I116" s="154"/>
      <c r="J116" s="155"/>
    </row>
    <row r="117" spans="1:10" ht="12.75" customHeight="1">
      <c r="A117" s="21"/>
      <c r="B117" s="207" t="s">
        <v>404</v>
      </c>
      <c r="C117" s="208"/>
      <c r="D117" s="214"/>
      <c r="E117" s="342"/>
      <c r="F117" s="58"/>
      <c r="I117" s="154"/>
      <c r="J117" s="155"/>
    </row>
    <row r="118" spans="1:10" ht="12.75" customHeight="1">
      <c r="A118" s="21"/>
      <c r="B118" s="207" t="s">
        <v>405</v>
      </c>
      <c r="C118" s="208"/>
      <c r="D118" s="214"/>
      <c r="E118" s="342"/>
      <c r="F118" s="58"/>
      <c r="I118" s="154"/>
      <c r="J118" s="155"/>
    </row>
    <row r="119" spans="1:10" ht="12.75" customHeight="1">
      <c r="A119" s="21"/>
      <c r="B119" s="207" t="s">
        <v>64</v>
      </c>
      <c r="C119" s="208"/>
      <c r="D119" s="214"/>
      <c r="E119" s="342"/>
      <c r="F119" s="58"/>
      <c r="I119" s="154"/>
      <c r="J119" s="155"/>
    </row>
    <row r="120" spans="1:10" ht="12.75" customHeight="1">
      <c r="A120" s="21"/>
      <c r="B120" s="211"/>
      <c r="C120" s="208"/>
      <c r="D120" s="211"/>
      <c r="E120" s="356"/>
      <c r="F120" s="63"/>
      <c r="I120" s="154"/>
      <c r="J120" s="155"/>
    </row>
    <row r="121" spans="1:10" ht="12.75" customHeight="1">
      <c r="A121" s="21"/>
      <c r="B121" s="211" t="s">
        <v>407</v>
      </c>
      <c r="C121" s="264" t="s">
        <v>7</v>
      </c>
      <c r="D121" s="243">
        <f>2.2*13.7</f>
        <v>30.14</v>
      </c>
      <c r="E121" s="342"/>
      <c r="F121" s="58">
        <f>+D121*E121</f>
        <v>0</v>
      </c>
      <c r="I121" s="154"/>
      <c r="J121" s="155"/>
    </row>
    <row r="122" spans="1:10" ht="12.75" customHeight="1">
      <c r="A122" s="21"/>
      <c r="B122" s="211"/>
      <c r="C122" s="208"/>
      <c r="D122" s="211"/>
      <c r="E122" s="207"/>
      <c r="F122" s="63"/>
      <c r="I122" s="154"/>
      <c r="J122" s="155"/>
    </row>
    <row r="123" spans="1:10" ht="52.8">
      <c r="A123" s="11" t="s">
        <v>710</v>
      </c>
      <c r="B123" s="310" t="s">
        <v>410</v>
      </c>
      <c r="C123" s="208"/>
      <c r="D123" s="311"/>
      <c r="E123" s="210"/>
      <c r="F123" s="58"/>
      <c r="I123" s="154"/>
      <c r="J123" s="155"/>
    </row>
    <row r="124" spans="1:10" ht="12.75" customHeight="1">
      <c r="A124" s="21"/>
      <c r="B124" s="207" t="s">
        <v>404</v>
      </c>
      <c r="C124" s="208"/>
      <c r="D124" s="214"/>
      <c r="E124" s="210"/>
      <c r="F124" s="58"/>
      <c r="I124" s="154"/>
      <c r="J124" s="155"/>
    </row>
    <row r="125" spans="1:10" ht="12.75" customHeight="1">
      <c r="A125" s="21"/>
      <c r="B125" s="207" t="s">
        <v>405</v>
      </c>
      <c r="C125" s="208"/>
      <c r="D125" s="214"/>
      <c r="E125" s="210"/>
      <c r="F125" s="58"/>
      <c r="I125" s="154"/>
      <c r="J125" s="155"/>
    </row>
    <row r="126" spans="1:10" ht="12.75" customHeight="1">
      <c r="A126" s="21"/>
      <c r="B126" s="207" t="s">
        <v>64</v>
      </c>
      <c r="C126" s="208"/>
      <c r="D126" s="214"/>
      <c r="E126" s="210"/>
      <c r="F126" s="58"/>
      <c r="I126" s="154"/>
      <c r="J126" s="155"/>
    </row>
    <row r="127" spans="1:10" ht="12.75" customHeight="1">
      <c r="A127" s="21"/>
      <c r="B127" s="211"/>
      <c r="C127" s="208"/>
      <c r="D127" s="211"/>
      <c r="E127" s="207"/>
      <c r="F127" s="63"/>
      <c r="I127" s="154"/>
      <c r="J127" s="155"/>
    </row>
    <row r="128" spans="1:10" ht="12.75" customHeight="1">
      <c r="A128" s="21"/>
      <c r="B128" s="211" t="s">
        <v>411</v>
      </c>
      <c r="C128" s="264" t="s">
        <v>7</v>
      </c>
      <c r="D128" s="243">
        <f>2.2*13.7</f>
        <v>30.14</v>
      </c>
      <c r="E128" s="342"/>
      <c r="F128" s="58">
        <f>+D128*E128</f>
        <v>0</v>
      </c>
      <c r="I128" s="154"/>
      <c r="J128" s="155"/>
    </row>
    <row r="129" spans="1:10" ht="12.75" customHeight="1">
      <c r="A129" s="21"/>
      <c r="B129" s="243"/>
      <c r="C129" s="208"/>
      <c r="D129" s="243"/>
      <c r="E129" s="342"/>
      <c r="F129" s="107"/>
      <c r="I129" s="154"/>
      <c r="J129" s="155"/>
    </row>
    <row r="130" spans="1:10" ht="52.8">
      <c r="A130" s="11" t="s">
        <v>711</v>
      </c>
      <c r="B130" s="310" t="s">
        <v>412</v>
      </c>
      <c r="C130" s="208"/>
      <c r="D130" s="311"/>
      <c r="E130" s="342"/>
      <c r="F130" s="58"/>
      <c r="I130" s="154"/>
      <c r="J130" s="155"/>
    </row>
    <row r="131" spans="1:10" ht="12.75" customHeight="1">
      <c r="A131" s="21"/>
      <c r="B131" s="207" t="s">
        <v>404</v>
      </c>
      <c r="C131" s="208"/>
      <c r="D131" s="214"/>
      <c r="E131" s="342"/>
      <c r="F131" s="58"/>
      <c r="I131" s="154"/>
      <c r="J131" s="155"/>
    </row>
    <row r="132" spans="1:10" ht="12.75" customHeight="1">
      <c r="A132" s="21"/>
      <c r="B132" s="207" t="s">
        <v>405</v>
      </c>
      <c r="C132" s="208"/>
      <c r="D132" s="214"/>
      <c r="E132" s="342"/>
      <c r="F132" s="58"/>
      <c r="I132" s="154"/>
      <c r="J132" s="155"/>
    </row>
    <row r="133" spans="1:10" ht="12.75" customHeight="1">
      <c r="A133" s="21"/>
      <c r="B133" s="207" t="s">
        <v>64</v>
      </c>
      <c r="C133" s="208"/>
      <c r="D133" s="214"/>
      <c r="E133" s="342"/>
      <c r="F133" s="58"/>
      <c r="I133" s="154"/>
      <c r="J133" s="155"/>
    </row>
    <row r="134" spans="1:10" ht="12.75" customHeight="1">
      <c r="A134" s="21"/>
      <c r="B134" s="211"/>
      <c r="C134" s="208"/>
      <c r="D134" s="211"/>
      <c r="E134" s="356"/>
      <c r="F134" s="63"/>
      <c r="I134" s="154"/>
      <c r="J134" s="155"/>
    </row>
    <row r="135" spans="1:10" ht="12.75" customHeight="1">
      <c r="A135" s="289"/>
      <c r="B135" s="287" t="s">
        <v>415</v>
      </c>
      <c r="C135" s="184" t="s">
        <v>7</v>
      </c>
      <c r="D135" s="108">
        <f>0.5*9.93</f>
        <v>4.97</v>
      </c>
      <c r="E135" s="106"/>
      <c r="F135" s="75">
        <f>+D135*E135</f>
        <v>0</v>
      </c>
      <c r="I135" s="154"/>
      <c r="J135" s="155"/>
    </row>
    <row r="136" spans="1:10" ht="12.75" customHeight="1">
      <c r="A136" s="11"/>
      <c r="B136" s="207"/>
      <c r="C136" s="208"/>
      <c r="D136" s="258"/>
      <c r="E136" s="210"/>
      <c r="F136" s="86"/>
      <c r="I136" s="154"/>
      <c r="J136" s="155"/>
    </row>
    <row r="137" spans="1:10" ht="12.75" customHeight="1">
      <c r="A137" s="11" t="s">
        <v>712</v>
      </c>
      <c r="B137" s="207" t="s">
        <v>731</v>
      </c>
      <c r="C137" s="264"/>
      <c r="D137" s="290"/>
      <c r="E137" s="207"/>
      <c r="F137" s="147"/>
      <c r="I137" s="154"/>
      <c r="J137" s="155"/>
    </row>
    <row r="138" spans="1:10" ht="12.75" customHeight="1">
      <c r="A138" s="11"/>
      <c r="B138" s="207" t="s">
        <v>746</v>
      </c>
      <c r="C138" s="264"/>
      <c r="D138" s="243"/>
      <c r="E138" s="207"/>
      <c r="F138" s="147"/>
      <c r="I138" s="154"/>
      <c r="J138" s="155"/>
    </row>
    <row r="139" spans="1:10" ht="12.75" customHeight="1">
      <c r="A139" s="11"/>
      <c r="B139" s="207" t="s">
        <v>366</v>
      </c>
      <c r="C139" s="208"/>
      <c r="D139" s="207"/>
      <c r="E139" s="207"/>
      <c r="F139" s="147"/>
      <c r="I139" s="154"/>
      <c r="J139" s="155"/>
    </row>
    <row r="140" spans="1:10" ht="12.75" customHeight="1">
      <c r="A140" s="11"/>
      <c r="B140" s="207" t="s">
        <v>367</v>
      </c>
      <c r="C140" s="208"/>
      <c r="D140" s="207"/>
      <c r="E140" s="207"/>
      <c r="F140" s="147"/>
      <c r="I140" s="154"/>
      <c r="J140" s="155"/>
    </row>
    <row r="141" spans="1:10" ht="12.75" customHeight="1">
      <c r="A141" s="11"/>
      <c r="B141" s="207" t="s">
        <v>368</v>
      </c>
      <c r="C141" s="208"/>
      <c r="D141" s="207"/>
      <c r="E141" s="207"/>
      <c r="F141" s="147"/>
      <c r="I141" s="154"/>
      <c r="J141" s="155"/>
    </row>
    <row r="142" spans="1:10" ht="12.75" customHeight="1">
      <c r="A142" s="11"/>
      <c r="B142" s="207" t="s">
        <v>369</v>
      </c>
      <c r="C142" s="208"/>
      <c r="D142" s="207"/>
      <c r="E142" s="207"/>
      <c r="F142" s="147"/>
      <c r="I142" s="154"/>
      <c r="J142" s="155"/>
    </row>
    <row r="143" spans="1:10" ht="12.75" customHeight="1">
      <c r="A143" s="11"/>
      <c r="B143" s="207" t="s">
        <v>370</v>
      </c>
      <c r="C143" s="208"/>
      <c r="D143" s="207"/>
      <c r="E143" s="207"/>
      <c r="F143" s="147"/>
      <c r="I143" s="154"/>
      <c r="J143" s="155"/>
    </row>
    <row r="144" spans="1:10" ht="12.75" customHeight="1">
      <c r="A144" s="11"/>
      <c r="B144" s="207" t="s">
        <v>371</v>
      </c>
      <c r="C144" s="208"/>
      <c r="D144" s="207"/>
      <c r="E144" s="207"/>
      <c r="F144" s="147"/>
      <c r="I144" s="154"/>
      <c r="J144" s="155"/>
    </row>
    <row r="145" spans="1:10" ht="12.75" customHeight="1">
      <c r="A145" s="11"/>
      <c r="B145" s="207" t="s">
        <v>372</v>
      </c>
      <c r="C145" s="208"/>
      <c r="D145" s="207"/>
      <c r="E145" s="207"/>
      <c r="F145" s="147"/>
      <c r="I145" s="154"/>
      <c r="J145" s="155"/>
    </row>
    <row r="146" spans="1:10" ht="12.75" customHeight="1">
      <c r="A146" s="11"/>
      <c r="B146" s="207" t="s">
        <v>373</v>
      </c>
      <c r="C146" s="208"/>
      <c r="D146" s="207"/>
      <c r="E146" s="207"/>
      <c r="F146" s="147"/>
      <c r="I146" s="154"/>
      <c r="J146" s="155"/>
    </row>
    <row r="147" spans="1:10" ht="12.75" customHeight="1">
      <c r="A147" s="11"/>
      <c r="B147" s="207" t="s">
        <v>374</v>
      </c>
      <c r="C147" s="208"/>
      <c r="D147" s="207"/>
      <c r="E147" s="207"/>
      <c r="F147" s="147"/>
      <c r="I147" s="154"/>
      <c r="J147" s="155"/>
    </row>
    <row r="148" spans="1:10" ht="12.75" customHeight="1">
      <c r="A148" s="11"/>
      <c r="B148" s="207" t="s">
        <v>375</v>
      </c>
      <c r="C148" s="208"/>
      <c r="D148" s="207"/>
      <c r="E148" s="207"/>
      <c r="F148" s="147"/>
      <c r="I148" s="154"/>
      <c r="J148" s="155"/>
    </row>
    <row r="149" spans="1:10" ht="12.75" customHeight="1">
      <c r="A149" s="11"/>
      <c r="B149" s="207"/>
      <c r="C149" s="208"/>
      <c r="D149" s="207"/>
      <c r="E149" s="207"/>
      <c r="F149" s="147"/>
      <c r="I149" s="154"/>
      <c r="J149" s="155"/>
    </row>
    <row r="150" spans="1:10" ht="12.75" customHeight="1">
      <c r="A150" s="11"/>
      <c r="B150" s="207" t="s">
        <v>732</v>
      </c>
      <c r="C150" s="208"/>
      <c r="D150" s="207"/>
      <c r="E150" s="207"/>
      <c r="F150" s="147"/>
      <c r="I150" s="154"/>
      <c r="J150" s="155"/>
    </row>
    <row r="151" spans="1:10" ht="12.75" customHeight="1">
      <c r="A151" s="11"/>
      <c r="B151" s="207" t="s">
        <v>733</v>
      </c>
      <c r="C151" s="208"/>
      <c r="D151" s="207"/>
      <c r="E151" s="207"/>
      <c r="F151" s="147"/>
      <c r="I151" s="154"/>
      <c r="J151" s="155"/>
    </row>
    <row r="152" spans="1:10" ht="12.75" customHeight="1">
      <c r="A152" s="11"/>
      <c r="B152" s="207" t="s">
        <v>734</v>
      </c>
      <c r="C152" s="208"/>
      <c r="D152" s="207"/>
      <c r="E152" s="207"/>
      <c r="F152" s="147"/>
      <c r="I152" s="154"/>
      <c r="J152" s="155"/>
    </row>
    <row r="153" spans="1:10" ht="12.75" customHeight="1">
      <c r="A153" s="11"/>
      <c r="B153" s="207"/>
      <c r="C153" s="208"/>
      <c r="D153" s="207"/>
      <c r="E153" s="207"/>
      <c r="F153" s="147"/>
      <c r="I153" s="154"/>
      <c r="J153" s="155"/>
    </row>
    <row r="154" spans="1:10" ht="12.75" customHeight="1">
      <c r="A154" s="11"/>
      <c r="B154" s="243" t="s">
        <v>735</v>
      </c>
      <c r="C154" s="264" t="s">
        <v>4</v>
      </c>
      <c r="D154" s="243">
        <f>1.65*1.6*6.9</f>
        <v>18.22</v>
      </c>
      <c r="E154" s="210"/>
      <c r="F154" s="86">
        <f>E154*D154</f>
        <v>0</v>
      </c>
      <c r="I154" s="154"/>
      <c r="J154" s="155"/>
    </row>
    <row r="155" spans="1:10" ht="12.75" customHeight="1">
      <c r="A155" s="11"/>
      <c r="B155" s="376"/>
      <c r="C155" s="377"/>
      <c r="D155" s="376"/>
      <c r="E155" s="342"/>
      <c r="F155" s="86"/>
      <c r="I155" s="154"/>
      <c r="J155" s="155"/>
    </row>
    <row r="156" spans="1:10" ht="12.75" customHeight="1">
      <c r="A156" s="21" t="s">
        <v>814</v>
      </c>
      <c r="B156" s="135" t="s">
        <v>808</v>
      </c>
      <c r="C156" s="208"/>
      <c r="D156" s="243"/>
      <c r="E156" s="210"/>
      <c r="F156" s="63"/>
      <c r="I156" s="154"/>
      <c r="J156" s="155"/>
    </row>
    <row r="157" spans="1:10" ht="12.75" customHeight="1">
      <c r="A157" s="21"/>
      <c r="B157" s="207" t="s">
        <v>815</v>
      </c>
      <c r="C157" s="208"/>
      <c r="D157" s="243"/>
      <c r="E157" s="210"/>
      <c r="F157" s="63"/>
      <c r="I157" s="154"/>
      <c r="J157" s="155"/>
    </row>
    <row r="158" spans="1:10" ht="12.75" customHeight="1">
      <c r="A158" s="21"/>
      <c r="B158" s="207" t="s">
        <v>810</v>
      </c>
      <c r="C158" s="208"/>
      <c r="D158" s="243"/>
      <c r="E158" s="210"/>
      <c r="F158" s="63"/>
      <c r="I158" s="154"/>
      <c r="J158" s="155"/>
    </row>
    <row r="159" spans="1:10" ht="12.75" customHeight="1">
      <c r="A159" s="21"/>
      <c r="B159" s="356" t="s">
        <v>856</v>
      </c>
      <c r="C159" s="340"/>
      <c r="D159" s="376"/>
      <c r="E159" s="342"/>
      <c r="F159" s="63"/>
      <c r="I159" s="154"/>
      <c r="J159" s="155"/>
    </row>
    <row r="160" spans="1:10" ht="12.75" customHeight="1">
      <c r="A160" s="21"/>
      <c r="B160" s="135" t="s">
        <v>811</v>
      </c>
      <c r="C160" s="340"/>
      <c r="D160" s="376"/>
      <c r="E160" s="342"/>
      <c r="F160" s="63"/>
      <c r="I160" s="154"/>
      <c r="J160" s="155"/>
    </row>
    <row r="161" spans="1:10" ht="12.75" customHeight="1">
      <c r="A161" s="21"/>
      <c r="B161" s="135" t="s">
        <v>812</v>
      </c>
      <c r="C161" s="340"/>
      <c r="D161" s="376"/>
      <c r="E161" s="342"/>
      <c r="F161" s="63"/>
      <c r="I161" s="154"/>
      <c r="J161" s="155"/>
    </row>
    <row r="162" spans="1:10" ht="12.75" customHeight="1">
      <c r="A162" s="21"/>
      <c r="B162" s="135" t="s">
        <v>813</v>
      </c>
      <c r="C162" s="340"/>
      <c r="D162" s="376"/>
      <c r="E162" s="342"/>
      <c r="F162" s="63"/>
      <c r="I162" s="154"/>
      <c r="J162" s="155"/>
    </row>
    <row r="163" spans="1:10" ht="12.75" customHeight="1">
      <c r="A163" s="21"/>
      <c r="B163" s="356" t="s">
        <v>809</v>
      </c>
      <c r="C163" s="340"/>
      <c r="D163" s="376"/>
      <c r="E163" s="342"/>
      <c r="F163" s="63"/>
      <c r="I163" s="154"/>
      <c r="J163" s="155"/>
    </row>
    <row r="164" spans="1:10" ht="12.75" customHeight="1">
      <c r="A164" s="21"/>
      <c r="B164" s="207" t="s">
        <v>807</v>
      </c>
      <c r="C164" s="208"/>
      <c r="D164" s="243"/>
      <c r="E164" s="210"/>
      <c r="F164" s="63"/>
      <c r="I164" s="154"/>
      <c r="J164" s="155"/>
    </row>
    <row r="165" spans="1:10" ht="12.75" customHeight="1">
      <c r="A165" s="21"/>
      <c r="B165" s="207" t="s">
        <v>64</v>
      </c>
      <c r="C165" s="340"/>
      <c r="D165" s="376"/>
      <c r="E165" s="342"/>
      <c r="F165" s="63"/>
      <c r="I165" s="154"/>
      <c r="J165" s="155"/>
    </row>
    <row r="166" spans="1:10" ht="12.75" customHeight="1">
      <c r="A166" s="21"/>
      <c r="B166" s="356"/>
      <c r="C166" s="340"/>
      <c r="D166" s="376"/>
      <c r="E166" s="342"/>
      <c r="F166" s="63"/>
      <c r="I166" s="154"/>
      <c r="J166" s="155"/>
    </row>
    <row r="167" spans="1:10" ht="12.75" customHeight="1">
      <c r="A167" s="21"/>
      <c r="B167" s="243" t="s">
        <v>854</v>
      </c>
      <c r="C167" s="264" t="s">
        <v>7</v>
      </c>
      <c r="D167" s="243">
        <f>120*0.2</f>
        <v>24</v>
      </c>
      <c r="E167" s="210"/>
      <c r="F167" s="58">
        <f>+D167*E167</f>
        <v>0</v>
      </c>
      <c r="I167" s="154"/>
      <c r="J167" s="155"/>
    </row>
    <row r="168" spans="1:10" ht="12.75" customHeight="1">
      <c r="A168" s="11"/>
      <c r="B168" s="376"/>
      <c r="C168" s="377"/>
      <c r="D168" s="376"/>
      <c r="E168" s="342"/>
      <c r="F168" s="86"/>
      <c r="I168" s="154"/>
      <c r="J168" s="155"/>
    </row>
    <row r="169" spans="1:10" ht="12.75" customHeight="1">
      <c r="A169" s="11"/>
      <c r="B169" s="376"/>
      <c r="C169" s="377"/>
      <c r="D169" s="376"/>
      <c r="E169" s="342"/>
      <c r="F169" s="86"/>
      <c r="I169" s="154"/>
      <c r="J169" s="155"/>
    </row>
    <row r="170" spans="1:10" ht="12.75" customHeight="1">
      <c r="A170" s="289"/>
      <c r="B170" s="162"/>
      <c r="C170" s="104"/>
      <c r="D170" s="261"/>
      <c r="E170" s="106"/>
      <c r="F170" s="157">
        <f>D170*E170</f>
        <v>0</v>
      </c>
      <c r="I170" s="154"/>
      <c r="J170" s="155"/>
    </row>
    <row r="171" spans="1:10" ht="9" customHeight="1" thickBot="1">
      <c r="A171" s="87"/>
      <c r="B171" s="42"/>
      <c r="C171" s="88"/>
      <c r="D171" s="23"/>
      <c r="E171" s="23"/>
      <c r="F171" s="23"/>
      <c r="I171" s="154"/>
      <c r="J171" s="155"/>
    </row>
    <row r="172" spans="1:10" ht="15.9" customHeight="1" thickTop="1" thickBot="1">
      <c r="A172" s="89"/>
      <c r="B172" s="398" t="s">
        <v>61</v>
      </c>
      <c r="C172" s="398"/>
      <c r="D172" s="398"/>
      <c r="E172" s="399"/>
      <c r="F172" s="221">
        <f>SUM(F25:F171)</f>
        <v>0</v>
      </c>
      <c r="I172" s="154"/>
      <c r="J172" s="155"/>
    </row>
    <row r="173" spans="1:10" ht="13.8" thickTop="1"/>
  </sheetData>
  <sheetProtection algorithmName="SHA-512" hashValue="ccjEqo++6a3rESRzkZf2C+aS7tsVkDUFaUX9OTm+4W9uvJ2guHHftu2zmk1K/Wzgvra9MAMQzE6FVEuSJP3aow==" saltValue="aLRkSJnGamyyRU2+a+xwaw==" spinCount="100000" sheet="1" formatCells="0" formatColumns="0" formatRows="0" insertColumns="0" insertRows="0" insertHyperlinks="0" deleteColumns="0" deleteRows="0" sort="0" autoFilter="0" pivotTables="0"/>
  <protectedRanges>
    <protectedRange sqref="E1:E1048576" name="Range1"/>
  </protectedRanges>
  <mergeCells count="6">
    <mergeCell ref="B172:E172"/>
    <mergeCell ref="A1:F1"/>
    <mergeCell ref="A2:F2"/>
    <mergeCell ref="A3:A4"/>
    <mergeCell ref="B3:B4"/>
    <mergeCell ref="C3:C4"/>
  </mergeCells>
  <phoneticPr fontId="0" type="noConversion"/>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107" max="5" man="1"/>
    <brk id="155"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67E6C-507F-4358-884C-2ABA754B6AFD}">
  <sheetPr>
    <tabColor indexed="35"/>
  </sheetPr>
  <dimension ref="A1:J79"/>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2.75" customHeight="1" thickTop="1" thickBot="1">
      <c r="A5" s="24" t="s">
        <v>43</v>
      </c>
      <c r="B5" s="25" t="s">
        <v>17</v>
      </c>
      <c r="C5" s="54"/>
      <c r="D5" s="22"/>
      <c r="E5" s="93"/>
      <c r="F5" s="34"/>
      <c r="H5" s="155"/>
    </row>
    <row r="6" spans="1:10" s="165" customFormat="1" ht="12.75" customHeight="1" thickTop="1">
      <c r="A6" s="27"/>
      <c r="B6" s="9"/>
      <c r="C6" s="8"/>
      <c r="D6" s="7"/>
      <c r="E6" s="72"/>
      <c r="F6" s="28"/>
      <c r="H6" s="155"/>
    </row>
    <row r="7" spans="1:10" s="165" customFormat="1" ht="92.4">
      <c r="A7" s="11" t="s">
        <v>198</v>
      </c>
      <c r="B7" s="285" t="s">
        <v>314</v>
      </c>
      <c r="C7" s="286"/>
      <c r="D7" s="286"/>
      <c r="E7" s="286"/>
      <c r="F7" s="58"/>
      <c r="H7" s="155"/>
    </row>
    <row r="8" spans="1:10" s="165" customFormat="1" ht="79.2">
      <c r="A8" s="11"/>
      <c r="B8" s="328" t="s">
        <v>315</v>
      </c>
      <c r="C8" s="286"/>
      <c r="D8" s="286"/>
      <c r="E8" s="286"/>
      <c r="F8" s="58"/>
      <c r="H8" s="155"/>
    </row>
    <row r="9" spans="1:10" s="165" customFormat="1" ht="12.75" customHeight="1">
      <c r="A9" s="11"/>
      <c r="B9" s="329" t="s">
        <v>46</v>
      </c>
      <c r="C9" s="208" t="s">
        <v>7</v>
      </c>
      <c r="D9" s="214">
        <f>45.6+15</f>
        <v>60.6</v>
      </c>
      <c r="E9" s="212"/>
      <c r="F9" s="63">
        <f>D9*E9</f>
        <v>0</v>
      </c>
      <c r="H9" s="155"/>
    </row>
    <row r="10" spans="1:10" ht="12.75" customHeight="1">
      <c r="A10" s="11"/>
      <c r="B10" s="235"/>
      <c r="C10" s="208"/>
      <c r="D10" s="209"/>
      <c r="E10" s="210"/>
      <c r="F10" s="58"/>
    </row>
    <row r="11" spans="1:10" ht="12.75" customHeight="1">
      <c r="A11" s="11" t="s">
        <v>349</v>
      </c>
      <c r="B11" s="207" t="s">
        <v>113</v>
      </c>
      <c r="C11" s="208"/>
      <c r="D11" s="209"/>
      <c r="E11" s="210"/>
      <c r="F11" s="58"/>
      <c r="H11" s="155"/>
      <c r="I11" s="1"/>
    </row>
    <row r="12" spans="1:10" ht="12.75" customHeight="1">
      <c r="A12" s="11"/>
      <c r="B12" s="207" t="s">
        <v>114</v>
      </c>
      <c r="C12" s="208"/>
      <c r="D12" s="209"/>
      <c r="E12" s="210"/>
      <c r="F12" s="58"/>
      <c r="H12" s="155"/>
      <c r="I12" s="1"/>
    </row>
    <row r="13" spans="1:10" ht="31.5" customHeight="1">
      <c r="A13" s="11"/>
      <c r="B13" s="212" t="s">
        <v>116</v>
      </c>
      <c r="C13" s="208"/>
      <c r="D13" s="209"/>
      <c r="E13" s="210"/>
      <c r="F13" s="58"/>
      <c r="H13" s="155"/>
      <c r="I13" s="1"/>
    </row>
    <row r="14" spans="1:10">
      <c r="A14" s="11"/>
      <c r="B14" s="207" t="s">
        <v>115</v>
      </c>
      <c r="C14" s="208"/>
      <c r="D14" s="209"/>
      <c r="E14" s="210"/>
      <c r="F14" s="58"/>
      <c r="H14" s="155"/>
      <c r="I14" s="1"/>
    </row>
    <row r="15" spans="1:10" ht="39.6">
      <c r="A15" s="11"/>
      <c r="B15" s="212" t="s">
        <v>51</v>
      </c>
      <c r="C15" s="208"/>
      <c r="D15" s="209"/>
      <c r="E15" s="210"/>
      <c r="F15" s="58"/>
      <c r="H15" s="155"/>
      <c r="I15" s="1"/>
    </row>
    <row r="16" spans="1:10" ht="39.6">
      <c r="A16" s="11"/>
      <c r="B16" s="212" t="s">
        <v>109</v>
      </c>
      <c r="C16" s="208"/>
      <c r="D16" s="209"/>
      <c r="E16" s="210"/>
      <c r="F16" s="58"/>
      <c r="H16" s="155"/>
      <c r="I16" s="1"/>
    </row>
    <row r="17" spans="1:9" ht="39.6">
      <c r="A17" s="11"/>
      <c r="B17" s="212" t="s">
        <v>110</v>
      </c>
      <c r="C17" s="208"/>
      <c r="D17" s="209"/>
      <c r="E17" s="210"/>
      <c r="F17" s="58"/>
      <c r="H17" s="155"/>
      <c r="I17" s="1"/>
    </row>
    <row r="18" spans="1:9">
      <c r="A18" s="11"/>
      <c r="B18" s="212" t="s">
        <v>38</v>
      </c>
      <c r="C18" s="208"/>
      <c r="D18" s="209"/>
      <c r="E18" s="210"/>
      <c r="F18" s="58"/>
      <c r="H18" s="155"/>
      <c r="I18" s="1"/>
    </row>
    <row r="19" spans="1:9">
      <c r="A19" s="11"/>
      <c r="B19" s="212"/>
      <c r="C19" s="208"/>
      <c r="D19" s="209"/>
      <c r="E19" s="210"/>
      <c r="F19" s="58"/>
      <c r="H19" s="155"/>
      <c r="I19" s="1"/>
    </row>
    <row r="20" spans="1:9">
      <c r="A20" s="11"/>
      <c r="B20" s="214" t="s">
        <v>561</v>
      </c>
      <c r="C20" s="208" t="s">
        <v>18</v>
      </c>
      <c r="D20" s="214">
        <f>4.1*2</f>
        <v>8.1999999999999993</v>
      </c>
      <c r="E20" s="207"/>
      <c r="F20" s="63">
        <f>D20*E20</f>
        <v>0</v>
      </c>
      <c r="H20" s="155"/>
      <c r="I20" s="1"/>
    </row>
    <row r="21" spans="1:9">
      <c r="A21" s="11"/>
      <c r="B21" s="235"/>
      <c r="C21" s="208"/>
      <c r="D21" s="209"/>
      <c r="E21" s="210"/>
      <c r="F21" s="58"/>
      <c r="H21" s="155"/>
      <c r="I21" s="1"/>
    </row>
    <row r="22" spans="1:9">
      <c r="A22" s="11" t="s">
        <v>363</v>
      </c>
      <c r="B22" s="249" t="s">
        <v>113</v>
      </c>
      <c r="C22" s="208"/>
      <c r="D22" s="209"/>
      <c r="E22" s="210"/>
      <c r="F22" s="58"/>
      <c r="H22" s="155"/>
      <c r="I22" s="1"/>
    </row>
    <row r="23" spans="1:9">
      <c r="A23" s="11"/>
      <c r="B23" s="249" t="s">
        <v>263</v>
      </c>
      <c r="C23" s="208"/>
      <c r="D23" s="209"/>
      <c r="E23" s="210"/>
      <c r="F23" s="58"/>
      <c r="H23" s="155"/>
      <c r="I23" s="1"/>
    </row>
    <row r="24" spans="1:9">
      <c r="A24" s="11"/>
      <c r="B24" s="249" t="s">
        <v>264</v>
      </c>
      <c r="C24" s="208"/>
      <c r="D24" s="209"/>
      <c r="E24" s="210"/>
      <c r="F24" s="58"/>
      <c r="H24" s="155"/>
      <c r="I24" s="1"/>
    </row>
    <row r="25" spans="1:9">
      <c r="A25" s="11"/>
      <c r="B25" s="249" t="s">
        <v>265</v>
      </c>
      <c r="C25" s="208"/>
      <c r="D25" s="209"/>
      <c r="E25" s="210"/>
      <c r="F25" s="58"/>
      <c r="H25" s="155"/>
      <c r="I25" s="1"/>
    </row>
    <row r="26" spans="1:9" ht="66">
      <c r="A26" s="11"/>
      <c r="B26" s="285" t="s">
        <v>316</v>
      </c>
      <c r="C26" s="208"/>
      <c r="D26" s="209"/>
      <c r="E26" s="210"/>
      <c r="F26" s="58"/>
      <c r="H26" s="155"/>
      <c r="I26" s="1"/>
    </row>
    <row r="27" spans="1:9">
      <c r="A27" s="11"/>
      <c r="B27" s="216" t="s">
        <v>38</v>
      </c>
      <c r="C27" s="208"/>
      <c r="D27" s="209"/>
      <c r="E27" s="210"/>
      <c r="F27" s="58"/>
      <c r="H27" s="155"/>
      <c r="I27" s="1"/>
    </row>
    <row r="28" spans="1:9">
      <c r="A28" s="11"/>
      <c r="B28" s="210"/>
      <c r="C28" s="208"/>
      <c r="D28" s="209"/>
      <c r="E28" s="210"/>
      <c r="F28" s="58"/>
      <c r="H28" s="155"/>
      <c r="I28" s="1"/>
    </row>
    <row r="29" spans="1:9">
      <c r="A29" s="32"/>
      <c r="B29" s="330" t="s">
        <v>562</v>
      </c>
      <c r="C29" s="104" t="s">
        <v>18</v>
      </c>
      <c r="D29" s="108">
        <f>4.5*2+6+1.2</f>
        <v>16.2</v>
      </c>
      <c r="E29" s="106"/>
      <c r="F29" s="80">
        <f>D29*E29</f>
        <v>0</v>
      </c>
      <c r="H29" s="155"/>
      <c r="I29" s="1"/>
    </row>
    <row r="30" spans="1:9" s="1" customFormat="1">
      <c r="A30" s="11"/>
      <c r="B30" s="263"/>
      <c r="C30" s="208"/>
      <c r="D30" s="243"/>
      <c r="E30" s="210"/>
      <c r="F30" s="63"/>
      <c r="H30" s="155"/>
    </row>
    <row r="31" spans="1:9" ht="79.2">
      <c r="A31" s="11" t="s">
        <v>350</v>
      </c>
      <c r="B31" s="212" t="s">
        <v>566</v>
      </c>
      <c r="C31" s="208"/>
      <c r="D31" s="258"/>
      <c r="E31" s="210"/>
      <c r="F31" s="86"/>
      <c r="H31" s="155"/>
      <c r="I31" s="1"/>
    </row>
    <row r="32" spans="1:9" ht="39.6">
      <c r="A32" s="11"/>
      <c r="B32" s="235" t="s">
        <v>567</v>
      </c>
      <c r="C32" s="208"/>
      <c r="D32" s="258"/>
      <c r="E32" s="210"/>
      <c r="F32" s="86"/>
      <c r="H32" s="155"/>
      <c r="I32" s="1"/>
    </row>
    <row r="33" spans="1:10" ht="92.4">
      <c r="A33" s="11"/>
      <c r="B33" s="212" t="s">
        <v>568</v>
      </c>
      <c r="C33" s="208"/>
      <c r="D33" s="258"/>
      <c r="E33" s="210"/>
      <c r="F33" s="86"/>
      <c r="H33" s="155"/>
      <c r="I33" s="1"/>
    </row>
    <row r="34" spans="1:10">
      <c r="A34" s="11"/>
      <c r="B34" s="212" t="s">
        <v>569</v>
      </c>
      <c r="C34" s="208"/>
      <c r="D34" s="258"/>
      <c r="E34" s="210"/>
      <c r="F34" s="86"/>
      <c r="H34" s="155"/>
      <c r="I34" s="1"/>
    </row>
    <row r="35" spans="1:10">
      <c r="A35" s="11"/>
      <c r="B35" s="207" t="s">
        <v>570</v>
      </c>
      <c r="C35" s="208"/>
      <c r="D35" s="258"/>
      <c r="E35" s="210"/>
      <c r="F35" s="86"/>
      <c r="H35" s="155"/>
      <c r="I35" s="1"/>
    </row>
    <row r="36" spans="1:10">
      <c r="A36" s="11"/>
      <c r="B36" s="263" t="s">
        <v>562</v>
      </c>
      <c r="C36" s="208" t="s">
        <v>18</v>
      </c>
      <c r="D36" s="243">
        <f>4.5*2+6+1.2</f>
        <v>16.2</v>
      </c>
      <c r="E36" s="210"/>
      <c r="F36" s="86">
        <f>D36*E36</f>
        <v>0</v>
      </c>
      <c r="H36" s="155"/>
      <c r="I36" s="1"/>
    </row>
    <row r="37" spans="1:10">
      <c r="A37" s="11"/>
      <c r="B37" s="207"/>
      <c r="C37" s="208"/>
      <c r="D37" s="209"/>
      <c r="E37" s="210"/>
      <c r="F37" s="58"/>
      <c r="H37" s="155"/>
      <c r="I37" s="1"/>
    </row>
    <row r="38" spans="1:10">
      <c r="A38" s="11" t="s">
        <v>351</v>
      </c>
      <c r="B38" s="216" t="s">
        <v>332</v>
      </c>
      <c r="C38" s="208"/>
      <c r="D38" s="209"/>
      <c r="E38" s="210"/>
      <c r="F38" s="58"/>
      <c r="H38" s="155"/>
      <c r="I38" s="1"/>
    </row>
    <row r="39" spans="1:10">
      <c r="A39" s="11"/>
      <c r="B39" s="216" t="s">
        <v>333</v>
      </c>
      <c r="C39" s="208"/>
      <c r="D39" s="209"/>
      <c r="E39" s="210"/>
      <c r="F39" s="58"/>
      <c r="H39" s="155"/>
      <c r="I39" s="1"/>
    </row>
    <row r="40" spans="1:10">
      <c r="A40" s="11"/>
      <c r="B40" s="210" t="s">
        <v>334</v>
      </c>
      <c r="C40" s="208"/>
      <c r="D40" s="209"/>
      <c r="E40" s="210"/>
      <c r="F40" s="58"/>
      <c r="H40" s="155"/>
      <c r="I40" s="1"/>
    </row>
    <row r="41" spans="1:10">
      <c r="A41" s="11"/>
      <c r="B41" s="210" t="s">
        <v>335</v>
      </c>
      <c r="C41" s="208"/>
      <c r="D41" s="209"/>
      <c r="E41" s="210"/>
      <c r="F41" s="58"/>
      <c r="H41" s="155"/>
      <c r="I41" s="1"/>
    </row>
    <row r="42" spans="1:10" s="1" customFormat="1">
      <c r="A42" s="11"/>
      <c r="B42" s="210" t="s">
        <v>117</v>
      </c>
      <c r="C42" s="208"/>
      <c r="D42" s="209"/>
      <c r="E42" s="210"/>
      <c r="F42" s="58"/>
      <c r="H42" s="155"/>
    </row>
    <row r="43" spans="1:10">
      <c r="A43" s="11"/>
      <c r="B43" s="210" t="s">
        <v>257</v>
      </c>
      <c r="C43" s="208"/>
      <c r="D43" s="209"/>
      <c r="E43" s="210"/>
      <c r="F43" s="58"/>
      <c r="H43" s="155"/>
      <c r="I43" s="1"/>
    </row>
    <row r="44" spans="1:10">
      <c r="A44" s="11"/>
      <c r="B44" s="215" t="s">
        <v>258</v>
      </c>
      <c r="C44" s="208"/>
      <c r="D44" s="209"/>
      <c r="E44" s="210"/>
      <c r="F44" s="58"/>
      <c r="H44" s="155"/>
      <c r="I44" s="1"/>
      <c r="J44" s="1"/>
    </row>
    <row r="45" spans="1:10">
      <c r="A45" s="11"/>
      <c r="B45" s="215" t="s">
        <v>259</v>
      </c>
      <c r="C45" s="208"/>
      <c r="D45" s="209"/>
      <c r="E45" s="210"/>
      <c r="F45" s="58"/>
      <c r="H45" s="155"/>
      <c r="I45" s="1"/>
      <c r="J45" s="1"/>
    </row>
    <row r="46" spans="1:10">
      <c r="A46" s="11"/>
      <c r="B46" s="215" t="s">
        <v>260</v>
      </c>
      <c r="C46" s="208"/>
      <c r="D46" s="209"/>
      <c r="E46" s="210"/>
      <c r="F46" s="58"/>
      <c r="H46" s="155"/>
      <c r="I46" s="1"/>
      <c r="J46" s="1"/>
    </row>
    <row r="47" spans="1:10">
      <c r="A47" s="11"/>
      <c r="B47" s="213" t="s">
        <v>261</v>
      </c>
      <c r="C47" s="208"/>
      <c r="D47" s="209"/>
      <c r="E47" s="210"/>
      <c r="F47" s="58"/>
      <c r="H47" s="155"/>
      <c r="I47" s="1"/>
      <c r="J47" s="1"/>
    </row>
    <row r="48" spans="1:10">
      <c r="A48" s="11"/>
      <c r="B48" s="235" t="s">
        <v>262</v>
      </c>
      <c r="C48" s="208"/>
      <c r="D48" s="209"/>
      <c r="E48" s="210"/>
      <c r="F48" s="58"/>
      <c r="H48" s="155"/>
      <c r="I48" s="1"/>
      <c r="J48" s="1"/>
    </row>
    <row r="49" spans="1:10">
      <c r="A49" s="11"/>
      <c r="B49" s="213" t="s">
        <v>38</v>
      </c>
      <c r="C49" s="208"/>
      <c r="D49" s="209"/>
      <c r="E49" s="210"/>
      <c r="F49" s="58"/>
      <c r="H49" s="155"/>
      <c r="I49" s="1"/>
      <c r="J49" s="1"/>
    </row>
    <row r="50" spans="1:10">
      <c r="A50" s="11"/>
      <c r="B50" s="207" t="s">
        <v>571</v>
      </c>
      <c r="C50" s="208"/>
      <c r="D50" s="211"/>
      <c r="E50" s="210"/>
      <c r="F50" s="58"/>
      <c r="H50" s="155"/>
      <c r="I50" s="1"/>
      <c r="J50" s="1"/>
    </row>
    <row r="51" spans="1:10">
      <c r="A51" s="11"/>
      <c r="B51" s="243" t="s">
        <v>574</v>
      </c>
      <c r="C51" s="208" t="s">
        <v>18</v>
      </c>
      <c r="D51" s="211">
        <f>4.7*2+12</f>
        <v>21.4</v>
      </c>
      <c r="E51" s="210"/>
      <c r="F51" s="63">
        <f>D51*E51</f>
        <v>0</v>
      </c>
      <c r="H51" s="155"/>
      <c r="I51" s="1"/>
      <c r="J51" s="1"/>
    </row>
    <row r="52" spans="1:10">
      <c r="A52" s="11"/>
      <c r="B52" s="214"/>
      <c r="C52" s="208"/>
      <c r="D52" s="211"/>
      <c r="E52" s="210"/>
      <c r="F52" s="58"/>
      <c r="H52" s="155"/>
      <c r="I52" s="1"/>
      <c r="J52" s="1"/>
    </row>
    <row r="53" spans="1:10">
      <c r="A53" s="11" t="s">
        <v>364</v>
      </c>
      <c r="B53" s="211" t="s">
        <v>267</v>
      </c>
      <c r="C53" s="208"/>
      <c r="D53" s="211"/>
      <c r="E53" s="210"/>
      <c r="F53" s="58"/>
      <c r="H53" s="155"/>
      <c r="I53" s="1"/>
      <c r="J53" s="1"/>
    </row>
    <row r="54" spans="1:10">
      <c r="A54" s="11"/>
      <c r="B54" s="211" t="s">
        <v>268</v>
      </c>
      <c r="C54" s="208"/>
      <c r="D54" s="211"/>
      <c r="E54" s="210"/>
      <c r="F54" s="58"/>
      <c r="H54" s="155"/>
      <c r="I54" s="1"/>
      <c r="J54" s="1"/>
    </row>
    <row r="55" spans="1:10">
      <c r="A55" s="11"/>
      <c r="B55" s="211" t="s">
        <v>269</v>
      </c>
      <c r="C55" s="208"/>
      <c r="D55" s="211"/>
      <c r="E55" s="210"/>
      <c r="F55" s="58"/>
      <c r="H55" s="155"/>
      <c r="I55" s="1"/>
      <c r="J55" s="1"/>
    </row>
    <row r="56" spans="1:10">
      <c r="A56" s="11"/>
      <c r="B56" s="216" t="s">
        <v>266</v>
      </c>
      <c r="C56" s="208"/>
      <c r="D56" s="211"/>
      <c r="E56" s="210"/>
      <c r="F56" s="58"/>
      <c r="H56" s="155"/>
      <c r="I56" s="1"/>
      <c r="J56" s="1"/>
    </row>
    <row r="57" spans="1:10">
      <c r="A57" s="11"/>
      <c r="B57" s="207" t="s">
        <v>572</v>
      </c>
      <c r="C57" s="208"/>
      <c r="D57" s="211"/>
      <c r="E57" s="210"/>
      <c r="F57" s="58"/>
      <c r="H57" s="155"/>
      <c r="I57" s="1"/>
      <c r="J57" s="1"/>
    </row>
    <row r="58" spans="1:10">
      <c r="A58" s="11"/>
      <c r="B58" s="207" t="s">
        <v>573</v>
      </c>
      <c r="C58" s="208"/>
      <c r="D58" s="211"/>
      <c r="E58" s="210"/>
      <c r="F58" s="58"/>
      <c r="H58" s="155"/>
      <c r="I58" s="1"/>
      <c r="J58" s="1"/>
    </row>
    <row r="59" spans="1:10">
      <c r="A59" s="11"/>
      <c r="B59" s="207" t="s">
        <v>117</v>
      </c>
      <c r="C59" s="208"/>
      <c r="D59" s="211"/>
      <c r="E59" s="210"/>
      <c r="F59" s="58"/>
      <c r="H59" s="155"/>
      <c r="I59" s="1"/>
      <c r="J59" s="1"/>
    </row>
    <row r="60" spans="1:10">
      <c r="A60" s="11"/>
      <c r="B60" s="213" t="s">
        <v>270</v>
      </c>
      <c r="C60" s="208"/>
      <c r="D60" s="211"/>
      <c r="E60" s="210"/>
      <c r="F60" s="58"/>
      <c r="H60" s="155"/>
      <c r="I60" s="1"/>
      <c r="J60" s="1"/>
    </row>
    <row r="61" spans="1:10" ht="26.4">
      <c r="A61" s="11"/>
      <c r="B61" s="214" t="s">
        <v>271</v>
      </c>
      <c r="C61" s="208"/>
      <c r="D61" s="211"/>
      <c r="E61" s="210"/>
      <c r="F61" s="58"/>
      <c r="H61" s="155"/>
      <c r="I61" s="1"/>
      <c r="J61" s="1"/>
    </row>
    <row r="62" spans="1:10">
      <c r="A62" s="11"/>
      <c r="B62" s="214" t="s">
        <v>272</v>
      </c>
      <c r="C62" s="226"/>
      <c r="D62" s="211"/>
      <c r="E62" s="210"/>
      <c r="F62" s="63"/>
      <c r="H62" s="155"/>
      <c r="I62" s="1"/>
      <c r="J62" s="1"/>
    </row>
    <row r="63" spans="1:10" ht="26.4">
      <c r="A63" s="11"/>
      <c r="B63" s="214" t="s">
        <v>273</v>
      </c>
      <c r="C63" s="226"/>
      <c r="D63" s="211"/>
      <c r="E63" s="207"/>
      <c r="F63" s="63"/>
      <c r="H63" s="155"/>
      <c r="I63" s="1"/>
      <c r="J63" s="1"/>
    </row>
    <row r="64" spans="1:10">
      <c r="A64" s="11"/>
      <c r="B64" s="215" t="s">
        <v>274</v>
      </c>
      <c r="C64" s="226"/>
      <c r="D64" s="211"/>
      <c r="E64" s="207"/>
      <c r="F64" s="63"/>
      <c r="H64" s="155"/>
      <c r="I64" s="1"/>
      <c r="J64" s="1"/>
    </row>
    <row r="65" spans="1:10">
      <c r="A65" s="11"/>
      <c r="B65" s="213" t="s">
        <v>38</v>
      </c>
      <c r="C65" s="226"/>
      <c r="D65" s="211"/>
      <c r="E65" s="207"/>
      <c r="F65" s="63"/>
      <c r="H65" s="155"/>
      <c r="I65" s="1"/>
      <c r="J65" s="1"/>
    </row>
    <row r="66" spans="1:10">
      <c r="A66" s="11"/>
      <c r="B66" s="212" t="s">
        <v>576</v>
      </c>
      <c r="C66" s="226"/>
      <c r="D66" s="211"/>
      <c r="E66" s="207"/>
      <c r="F66" s="63"/>
      <c r="H66" s="155"/>
      <c r="I66" s="1"/>
      <c r="J66" s="1"/>
    </row>
    <row r="67" spans="1:10">
      <c r="A67" s="32"/>
      <c r="B67" s="287" t="s">
        <v>575</v>
      </c>
      <c r="C67" s="104" t="s">
        <v>18</v>
      </c>
      <c r="D67" s="287">
        <f>12+6*2+1.45</f>
        <v>25.45</v>
      </c>
      <c r="E67" s="106"/>
      <c r="F67" s="80">
        <f>D67*E67</f>
        <v>0</v>
      </c>
      <c r="H67" s="155"/>
      <c r="I67" s="1"/>
      <c r="J67" s="1"/>
    </row>
    <row r="68" spans="1:10">
      <c r="A68" s="11"/>
      <c r="B68" s="212"/>
      <c r="C68" s="226"/>
      <c r="D68" s="211"/>
      <c r="E68" s="207"/>
      <c r="F68" s="63"/>
      <c r="H68" s="155"/>
      <c r="I68" s="1"/>
      <c r="J68" s="1"/>
    </row>
    <row r="69" spans="1:10" ht="130.5" customHeight="1">
      <c r="A69" s="11" t="s">
        <v>699</v>
      </c>
      <c r="B69" s="285" t="s">
        <v>563</v>
      </c>
      <c r="C69" s="331"/>
      <c r="D69" s="310"/>
      <c r="E69" s="275"/>
      <c r="F69" s="63"/>
      <c r="H69" s="155"/>
      <c r="I69" s="1"/>
      <c r="J69" s="1"/>
    </row>
    <row r="70" spans="1:10">
      <c r="A70" s="11"/>
      <c r="B70" s="285" t="s">
        <v>38</v>
      </c>
      <c r="C70" s="331"/>
      <c r="D70" s="310"/>
      <c r="E70" s="275"/>
      <c r="F70" s="63"/>
      <c r="H70" s="155"/>
      <c r="I70" s="1"/>
      <c r="J70" s="1"/>
    </row>
    <row r="71" spans="1:10">
      <c r="A71" s="11"/>
      <c r="B71" s="207" t="s">
        <v>577</v>
      </c>
      <c r="C71" s="331"/>
      <c r="D71" s="310"/>
      <c r="E71" s="275"/>
      <c r="F71" s="63"/>
      <c r="H71" s="155"/>
      <c r="I71" s="1"/>
      <c r="J71" s="1"/>
    </row>
    <row r="72" spans="1:10">
      <c r="A72" s="11"/>
      <c r="B72" s="263" t="s">
        <v>578</v>
      </c>
      <c r="C72" s="309" t="s">
        <v>18</v>
      </c>
      <c r="D72" s="243">
        <f>4.7*2+(0.75+0.25)/2*5.95*2</f>
        <v>15.35</v>
      </c>
      <c r="E72" s="210"/>
      <c r="F72" s="63">
        <f>E72*D72</f>
        <v>0</v>
      </c>
      <c r="H72" s="155"/>
      <c r="I72" s="1"/>
      <c r="J72" s="1"/>
    </row>
    <row r="73" spans="1:10" s="1" customFormat="1">
      <c r="A73" s="11"/>
      <c r="B73" s="212"/>
      <c r="C73" s="226"/>
      <c r="D73" s="211"/>
      <c r="E73" s="207"/>
      <c r="F73" s="63"/>
      <c r="H73" s="155"/>
    </row>
    <row r="74" spans="1:10" ht="79.2">
      <c r="A74" s="11" t="s">
        <v>700</v>
      </c>
      <c r="B74" s="285" t="s">
        <v>564</v>
      </c>
      <c r="C74" s="208"/>
      <c r="D74" s="285"/>
      <c r="E74" s="275"/>
      <c r="F74" s="332"/>
      <c r="H74" s="155"/>
      <c r="I74" s="1"/>
      <c r="J74" s="1"/>
    </row>
    <row r="75" spans="1:10" ht="26.4">
      <c r="A75" s="11"/>
      <c r="B75" s="285" t="s">
        <v>565</v>
      </c>
      <c r="C75" s="208" t="s">
        <v>16</v>
      </c>
      <c r="D75" s="333">
        <v>2</v>
      </c>
      <c r="E75" s="275"/>
      <c r="F75" s="147">
        <f>E75*D75</f>
        <v>0</v>
      </c>
      <c r="H75" s="155"/>
      <c r="I75" s="1"/>
      <c r="J75" s="1"/>
    </row>
    <row r="76" spans="1:10">
      <c r="A76" s="32"/>
      <c r="B76" s="284"/>
      <c r="C76" s="197"/>
      <c r="D76" s="287"/>
      <c r="E76" s="162"/>
      <c r="F76" s="80"/>
      <c r="H76" s="155"/>
      <c r="I76" s="1"/>
      <c r="J76" s="1"/>
    </row>
    <row r="77" spans="1:10" ht="13.8" thickBot="1">
      <c r="A77" s="29"/>
      <c r="B77" s="42"/>
      <c r="C77" s="43"/>
      <c r="D77" s="52"/>
      <c r="E77" s="45"/>
      <c r="F77" s="45"/>
      <c r="H77" s="155"/>
      <c r="I77" s="1"/>
      <c r="J77" s="1"/>
    </row>
    <row r="78" spans="1:10" ht="16.2" thickTop="1" thickBot="1">
      <c r="A78" s="46"/>
      <c r="B78" s="398" t="s">
        <v>19</v>
      </c>
      <c r="C78" s="398"/>
      <c r="D78" s="398"/>
      <c r="E78" s="399"/>
      <c r="F78" s="50">
        <f>SUM(F7:F77)</f>
        <v>0</v>
      </c>
      <c r="H78" s="155"/>
      <c r="I78" s="1"/>
      <c r="J78" s="1"/>
    </row>
    <row r="79" spans="1:10" ht="13.8" thickTop="1"/>
  </sheetData>
  <sheetProtection algorithmName="SHA-512" hashValue="gtmjYXf8eXeJSSyToKPsFU7kkQDRKJ3HoZBf721x+PlAQKs0hfzOJX1efGSj1vAcS5SnTq3VAxPSKhv6elX9Wg==" saltValue="Uc1T4PHMaPz5FmhMHj8rYg==" spinCount="100000" sheet="1" formatCells="0" formatColumns="0" formatRows="0" insertColumns="0" insertRows="0" insertHyperlinks="0" deleteColumns="0" deleteRows="0" sort="0" autoFilter="0" pivotTables="0"/>
  <protectedRanges>
    <protectedRange sqref="E1:E1048576" name="Range1"/>
  </protectedRanges>
  <mergeCells count="6">
    <mergeCell ref="B78:E7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29" max="5" man="1"/>
    <brk id="67"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7DB7C-047E-45EC-8FB8-4CA659375664}">
  <sheetPr>
    <tabColor indexed="35"/>
  </sheetPr>
  <dimension ref="A1:J39"/>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2.75" customHeight="1" thickTop="1" thickBot="1">
      <c r="A5" s="24" t="s">
        <v>44</v>
      </c>
      <c r="B5" s="25" t="s">
        <v>47</v>
      </c>
      <c r="C5" s="4"/>
      <c r="D5" s="12"/>
      <c r="E5" s="90"/>
      <c r="F5" s="13"/>
      <c r="H5" s="155"/>
      <c r="I5" s="1"/>
      <c r="J5" s="1"/>
    </row>
    <row r="6" spans="1:10" ht="12.75" customHeight="1" thickTop="1">
      <c r="A6" s="27"/>
      <c r="B6" s="9"/>
      <c r="C6" s="8"/>
      <c r="D6" s="7"/>
      <c r="E6" s="72"/>
      <c r="F6" s="28"/>
      <c r="H6" s="155"/>
      <c r="I6" s="1"/>
      <c r="J6" s="1"/>
    </row>
    <row r="7" spans="1:10" ht="52.8">
      <c r="A7" s="11" t="s">
        <v>752</v>
      </c>
      <c r="B7" s="204" t="s">
        <v>753</v>
      </c>
      <c r="C7" s="343"/>
      <c r="D7" s="344"/>
      <c r="E7" s="345"/>
      <c r="F7" s="58"/>
      <c r="H7" s="155"/>
      <c r="I7" s="1"/>
      <c r="J7" s="1"/>
    </row>
    <row r="8" spans="1:10" ht="26.4">
      <c r="A8" s="346"/>
      <c r="B8" s="204" t="s">
        <v>754</v>
      </c>
      <c r="C8" s="343"/>
      <c r="D8" s="344"/>
      <c r="E8" s="345"/>
      <c r="F8" s="58"/>
      <c r="H8" s="155"/>
      <c r="I8" s="1"/>
      <c r="J8" s="1"/>
    </row>
    <row r="9" spans="1:10" ht="26.4">
      <c r="A9" s="346"/>
      <c r="B9" s="204" t="s">
        <v>755</v>
      </c>
      <c r="C9" s="343"/>
      <c r="D9" s="344"/>
      <c r="E9" s="345"/>
      <c r="F9" s="58"/>
      <c r="H9" s="155"/>
      <c r="I9" s="1"/>
      <c r="J9" s="1"/>
    </row>
    <row r="10" spans="1:10" ht="26.4">
      <c r="A10" s="346"/>
      <c r="B10" s="204" t="s">
        <v>756</v>
      </c>
      <c r="C10" s="343"/>
      <c r="D10" s="344"/>
      <c r="E10" s="345"/>
      <c r="F10" s="58"/>
      <c r="H10" s="155"/>
      <c r="I10" s="1"/>
      <c r="J10" s="1"/>
    </row>
    <row r="11" spans="1:10" ht="26.4">
      <c r="A11" s="346"/>
      <c r="B11" s="204" t="s">
        <v>757</v>
      </c>
      <c r="C11" s="343"/>
      <c r="D11" s="344"/>
      <c r="E11" s="345"/>
      <c r="F11" s="58"/>
      <c r="H11" s="155"/>
      <c r="I11" s="1"/>
      <c r="J11" s="1"/>
    </row>
    <row r="12" spans="1:10" ht="12.75" customHeight="1">
      <c r="A12" s="346"/>
      <c r="B12" s="347" t="s">
        <v>758</v>
      </c>
      <c r="C12" s="344" t="s">
        <v>7</v>
      </c>
      <c r="D12" s="348">
        <f>4.75+4.5</f>
        <v>9.25</v>
      </c>
      <c r="E12" s="128"/>
      <c r="F12" s="58">
        <f>D12*E12</f>
        <v>0</v>
      </c>
      <c r="H12" s="155"/>
      <c r="I12" s="1"/>
      <c r="J12" s="1"/>
    </row>
    <row r="13" spans="1:10" ht="12.75" customHeight="1">
      <c r="A13" s="11"/>
      <c r="B13" s="339"/>
      <c r="C13" s="340"/>
      <c r="D13" s="341"/>
      <c r="E13" s="342"/>
      <c r="F13" s="58"/>
      <c r="H13" s="155"/>
      <c r="I13" s="1"/>
      <c r="J13" s="1"/>
    </row>
    <row r="14" spans="1:10" ht="12.75" customHeight="1">
      <c r="A14" s="11" t="s">
        <v>759</v>
      </c>
      <c r="B14" s="349" t="s">
        <v>171</v>
      </c>
      <c r="C14" s="340"/>
      <c r="D14" s="350"/>
      <c r="E14" s="342"/>
      <c r="F14" s="58"/>
      <c r="H14" s="155"/>
      <c r="I14" s="1"/>
      <c r="J14" s="1"/>
    </row>
    <row r="15" spans="1:10" s="1" customFormat="1" ht="12.75" customHeight="1">
      <c r="A15" s="11"/>
      <c r="B15" s="171" t="s">
        <v>170</v>
      </c>
      <c r="C15" s="127"/>
      <c r="D15" s="140"/>
      <c r="E15" s="128"/>
      <c r="F15" s="58"/>
    </row>
    <row r="16" spans="1:10" s="1" customFormat="1" ht="12.75" customHeight="1">
      <c r="A16" s="11"/>
      <c r="B16" s="171" t="s">
        <v>169</v>
      </c>
      <c r="C16" s="127"/>
      <c r="D16" s="140"/>
      <c r="E16" s="128"/>
      <c r="F16" s="58"/>
    </row>
    <row r="17" spans="1:10" s="1" customFormat="1" ht="12.75" customHeight="1">
      <c r="A17" s="11"/>
      <c r="B17" s="171" t="s">
        <v>359</v>
      </c>
      <c r="C17" s="127"/>
      <c r="D17" s="140"/>
      <c r="E17" s="128"/>
      <c r="F17" s="58"/>
    </row>
    <row r="18" spans="1:10" s="1" customFormat="1" ht="12.75" customHeight="1">
      <c r="A18" s="11"/>
      <c r="B18" s="171" t="s">
        <v>360</v>
      </c>
      <c r="C18" s="127"/>
      <c r="D18" s="140"/>
      <c r="E18" s="128"/>
      <c r="F18" s="58"/>
    </row>
    <row r="19" spans="1:10">
      <c r="A19" s="11"/>
      <c r="B19" s="171" t="s">
        <v>365</v>
      </c>
      <c r="C19" s="127"/>
      <c r="D19" s="140"/>
      <c r="E19" s="128"/>
      <c r="F19" s="58"/>
      <c r="J19" s="1"/>
    </row>
    <row r="20" spans="1:10">
      <c r="A20" s="11"/>
      <c r="B20" s="171" t="s">
        <v>357</v>
      </c>
      <c r="C20" s="127"/>
      <c r="D20" s="140"/>
      <c r="E20" s="128"/>
      <c r="F20" s="58"/>
      <c r="J20" s="1"/>
    </row>
    <row r="21" spans="1:10">
      <c r="A21" s="11"/>
      <c r="B21" s="249" t="s">
        <v>358</v>
      </c>
      <c r="C21" s="208"/>
      <c r="D21" s="219"/>
      <c r="E21" s="210"/>
      <c r="F21" s="58"/>
      <c r="J21" s="1"/>
    </row>
    <row r="22" spans="1:10">
      <c r="A22" s="11"/>
      <c r="B22" s="78" t="s">
        <v>172</v>
      </c>
      <c r="C22" s="59"/>
      <c r="D22" s="81"/>
      <c r="E22" s="55"/>
      <c r="F22" s="58"/>
      <c r="J22" s="1"/>
    </row>
    <row r="23" spans="1:10">
      <c r="A23" s="11"/>
      <c r="B23" s="171" t="s">
        <v>173</v>
      </c>
      <c r="C23" s="127"/>
      <c r="D23" s="140"/>
      <c r="E23" s="128"/>
      <c r="F23" s="58"/>
      <c r="J23" s="1"/>
    </row>
    <row r="24" spans="1:10">
      <c r="A24" s="11"/>
      <c r="B24" s="171" t="s">
        <v>174</v>
      </c>
      <c r="C24" s="127"/>
      <c r="D24" s="140"/>
      <c r="E24" s="128"/>
      <c r="F24" s="58"/>
      <c r="J24" s="1"/>
    </row>
    <row r="25" spans="1:10">
      <c r="A25" s="11"/>
      <c r="B25" s="171" t="s">
        <v>177</v>
      </c>
      <c r="C25" s="127"/>
      <c r="D25" s="140"/>
      <c r="E25" s="128"/>
      <c r="F25" s="58"/>
      <c r="J25" s="1"/>
    </row>
    <row r="26" spans="1:10">
      <c r="A26" s="11"/>
      <c r="B26" s="131" t="s">
        <v>178</v>
      </c>
      <c r="C26" s="127"/>
      <c r="D26" s="150"/>
      <c r="E26" s="128"/>
      <c r="F26" s="58"/>
      <c r="J26" s="1"/>
    </row>
    <row r="27" spans="1:10">
      <c r="A27" s="11"/>
      <c r="B27" s="131" t="s">
        <v>175</v>
      </c>
      <c r="C27" s="127"/>
      <c r="D27" s="150"/>
      <c r="E27" s="128"/>
      <c r="F27" s="58"/>
      <c r="J27" s="1"/>
    </row>
    <row r="28" spans="1:10">
      <c r="A28" s="11"/>
      <c r="B28" s="131" t="s">
        <v>176</v>
      </c>
      <c r="C28" s="127"/>
      <c r="D28" s="150"/>
      <c r="E28" s="128"/>
      <c r="F28" s="58"/>
      <c r="J28" s="1"/>
    </row>
    <row r="29" spans="1:10" ht="26.4">
      <c r="A29" s="11"/>
      <c r="B29" s="134" t="s">
        <v>179</v>
      </c>
      <c r="C29" s="127"/>
      <c r="D29" s="150"/>
      <c r="E29" s="128"/>
      <c r="F29" s="58"/>
      <c r="J29" s="1"/>
    </row>
    <row r="30" spans="1:10">
      <c r="A30" s="11"/>
      <c r="B30" s="131" t="s">
        <v>105</v>
      </c>
      <c r="C30" s="127"/>
      <c r="D30" s="150"/>
      <c r="E30" s="128"/>
      <c r="F30" s="58"/>
      <c r="J30" s="1"/>
    </row>
    <row r="31" spans="1:10" s="1" customFormat="1" ht="12.75" customHeight="1">
      <c r="A31" s="11"/>
      <c r="B31" s="131" t="s">
        <v>106</v>
      </c>
      <c r="C31" s="127"/>
      <c r="D31" s="141"/>
      <c r="E31" s="128"/>
      <c r="F31" s="58"/>
    </row>
    <row r="32" spans="1:10" s="1" customFormat="1" ht="12.75" customHeight="1">
      <c r="A32" s="11"/>
      <c r="B32" s="131" t="s">
        <v>317</v>
      </c>
      <c r="C32" s="127"/>
      <c r="D32" s="134"/>
      <c r="E32" s="128"/>
      <c r="F32" s="58"/>
    </row>
    <row r="33" spans="1:10" s="1" customFormat="1" ht="12.75" customHeight="1">
      <c r="A33" s="11"/>
      <c r="B33" s="142" t="s">
        <v>318</v>
      </c>
      <c r="C33" s="127"/>
      <c r="D33" s="134"/>
      <c r="E33" s="128"/>
      <c r="F33" s="58"/>
    </row>
    <row r="34" spans="1:10" s="1" customFormat="1" ht="12.75" customHeight="1">
      <c r="A34" s="11"/>
      <c r="B34" s="142" t="s">
        <v>319</v>
      </c>
      <c r="C34" s="127"/>
      <c r="D34" s="134"/>
      <c r="E34" s="128"/>
      <c r="F34" s="58"/>
    </row>
    <row r="35" spans="1:10" s="1" customFormat="1" ht="26.4">
      <c r="A35" s="11"/>
      <c r="B35" s="130" t="s">
        <v>751</v>
      </c>
      <c r="C35" s="127" t="s">
        <v>7</v>
      </c>
      <c r="D35" s="126">
        <f>1.5*1.5+(10.3+10)*2.7-(0.85*2.05*2+0.7*2.05*4-0.5*6)</f>
        <v>50.84</v>
      </c>
      <c r="E35" s="128"/>
      <c r="F35" s="58">
        <f>D35*E35</f>
        <v>0</v>
      </c>
    </row>
    <row r="36" spans="1:10" s="1" customFormat="1" ht="12.75" customHeight="1">
      <c r="A36" s="11"/>
      <c r="B36" s="130"/>
      <c r="C36" s="127"/>
      <c r="D36" s="126"/>
      <c r="E36" s="128"/>
      <c r="F36" s="58"/>
    </row>
    <row r="37" spans="1:10" ht="8.25" customHeight="1" thickBot="1">
      <c r="A37" s="29"/>
      <c r="B37" s="42"/>
      <c r="C37" s="43"/>
      <c r="D37" s="44"/>
      <c r="E37" s="45"/>
      <c r="F37" s="45"/>
      <c r="J37" s="1"/>
    </row>
    <row r="38" spans="1:10" ht="15" customHeight="1" thickTop="1" thickBot="1">
      <c r="A38" s="46"/>
      <c r="B38" s="398" t="s">
        <v>48</v>
      </c>
      <c r="C38" s="398"/>
      <c r="D38" s="398"/>
      <c r="E38" s="399"/>
      <c r="F38" s="50">
        <f>SUM(F12:F35)</f>
        <v>0</v>
      </c>
      <c r="J38" s="1"/>
    </row>
    <row r="39" spans="1:10" ht="13.8" thickTop="1"/>
  </sheetData>
  <sheetProtection algorithmName="SHA-512" hashValue="E587JO9QJCJHlTCIkUb077UDEfeJ6/ZDnYXA+aOdpXIbaQAYJ0LEuU8vt1mZvVwT21PTCYeYHQ3UIRTMAJ0YJg==" saltValue="BOf1CuHB8ITp/xtgc8AgdQ==" spinCount="100000" sheet="1" formatCells="0" formatColumns="0" formatRows="0" insertColumns="0" insertRows="0" insertHyperlinks="0" deleteColumns="0" deleteRows="0" sort="0" autoFilter="0" pivotTables="0"/>
  <protectedRanges>
    <protectedRange sqref="E1:E1048576" name="Range1"/>
  </protectedRanges>
  <mergeCells count="6">
    <mergeCell ref="B38:E3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B20C4-B419-4C33-9B7D-C28FA58C60C1}">
  <sheetPr>
    <tabColor indexed="35"/>
  </sheetPr>
  <dimension ref="A1:J53"/>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5" customHeight="1" thickTop="1" thickBot="1">
      <c r="A5" s="24" t="s">
        <v>45</v>
      </c>
      <c r="B5" s="25" t="s">
        <v>275</v>
      </c>
      <c r="C5" s="33"/>
      <c r="D5" s="33"/>
      <c r="E5" s="33"/>
      <c r="F5" s="34"/>
      <c r="J5" s="1"/>
    </row>
    <row r="6" spans="1:10" ht="12.75" customHeight="1" thickTop="1">
      <c r="A6" s="61"/>
      <c r="B6" s="35"/>
      <c r="C6" s="35"/>
      <c r="D6" s="35"/>
      <c r="E6" s="35"/>
      <c r="F6" s="36"/>
      <c r="J6" s="1"/>
    </row>
    <row r="7" spans="1:10" ht="39.6">
      <c r="A7" s="11" t="s">
        <v>111</v>
      </c>
      <c r="B7" s="172" t="s">
        <v>806</v>
      </c>
      <c r="C7" s="250"/>
      <c r="D7" s="251"/>
      <c r="E7" s="252"/>
      <c r="F7" s="253"/>
      <c r="J7" s="1"/>
    </row>
    <row r="8" spans="1:10" s="1" customFormat="1" ht="105.6">
      <c r="A8" s="11"/>
      <c r="B8" s="254" t="s">
        <v>579</v>
      </c>
      <c r="C8" s="250"/>
      <c r="D8" s="251"/>
      <c r="E8" s="252"/>
      <c r="F8" s="253"/>
    </row>
    <row r="9" spans="1:10" s="165" customFormat="1" ht="26.4">
      <c r="A9" s="11"/>
      <c r="B9" s="254" t="s">
        <v>580</v>
      </c>
      <c r="C9" s="137"/>
      <c r="D9" s="334"/>
      <c r="E9" s="335"/>
      <c r="F9" s="253"/>
      <c r="H9" s="155"/>
    </row>
    <row r="10" spans="1:10" s="165" customFormat="1" ht="12.75" customHeight="1">
      <c r="A10" s="11"/>
      <c r="B10" s="172" t="s">
        <v>14</v>
      </c>
      <c r="C10" s="137"/>
      <c r="D10" s="334"/>
      <c r="E10" s="335"/>
      <c r="F10" s="253"/>
      <c r="H10" s="155"/>
    </row>
    <row r="11" spans="1:10" s="165" customFormat="1" ht="12.75" customHeight="1">
      <c r="A11" s="11"/>
      <c r="B11" s="256" t="s">
        <v>516</v>
      </c>
      <c r="C11" s="137" t="s">
        <v>13</v>
      </c>
      <c r="D11" s="255">
        <f>55+50.5+17.55</f>
        <v>123.05</v>
      </c>
      <c r="E11" s="204"/>
      <c r="F11" s="253">
        <f>D11*E11</f>
        <v>0</v>
      </c>
      <c r="H11" s="155"/>
    </row>
    <row r="12" spans="1:10" s="165" customFormat="1" ht="12.75" customHeight="1">
      <c r="A12" s="11"/>
      <c r="B12" s="142"/>
      <c r="C12" s="134"/>
      <c r="D12" s="134"/>
      <c r="E12" s="183"/>
      <c r="F12" s="144"/>
      <c r="H12" s="155"/>
    </row>
    <row r="13" spans="1:10" s="165" customFormat="1" ht="12.75" customHeight="1">
      <c r="A13" s="11"/>
      <c r="B13" s="257" t="s">
        <v>581</v>
      </c>
      <c r="C13" s="208"/>
      <c r="D13" s="258"/>
      <c r="E13" s="210"/>
      <c r="F13" s="259"/>
      <c r="H13" s="155"/>
    </row>
    <row r="14" spans="1:10" s="165" customFormat="1" ht="26.4">
      <c r="A14" s="11"/>
      <c r="B14" s="375" t="s">
        <v>582</v>
      </c>
      <c r="C14" s="208"/>
      <c r="D14" s="258"/>
      <c r="E14" s="210"/>
      <c r="F14" s="259"/>
      <c r="H14" s="155"/>
    </row>
    <row r="15" spans="1:10" s="165" customFormat="1" ht="12.75" customHeight="1">
      <c r="A15" s="11"/>
      <c r="B15" s="209" t="s">
        <v>583</v>
      </c>
      <c r="C15" s="208"/>
      <c r="D15" s="258"/>
      <c r="E15" s="210"/>
      <c r="F15" s="259"/>
      <c r="H15" s="155"/>
    </row>
    <row r="16" spans="1:10" s="165" customFormat="1" ht="12.75" customHeight="1">
      <c r="A16" s="11"/>
      <c r="B16" s="209" t="s">
        <v>584</v>
      </c>
      <c r="C16" s="208"/>
      <c r="D16" s="258"/>
      <c r="E16" s="210"/>
      <c r="F16" s="259"/>
      <c r="H16" s="155"/>
    </row>
    <row r="17" spans="1:8" s="165" customFormat="1" ht="12.75" customHeight="1">
      <c r="A17" s="11"/>
      <c r="B17" s="209" t="s">
        <v>585</v>
      </c>
      <c r="C17" s="208"/>
      <c r="D17" s="258"/>
      <c r="E17" s="210"/>
      <c r="F17" s="259"/>
      <c r="H17" s="155"/>
    </row>
    <row r="18" spans="1:8" s="165" customFormat="1" ht="12.75" customHeight="1">
      <c r="A18" s="11"/>
      <c r="B18" s="213" t="s">
        <v>586</v>
      </c>
      <c r="C18" s="208"/>
      <c r="D18" s="260"/>
      <c r="E18" s="210"/>
      <c r="F18" s="259"/>
      <c r="H18" s="155"/>
    </row>
    <row r="19" spans="1:8" s="165" customFormat="1" ht="12.75" customHeight="1">
      <c r="A19" s="11"/>
      <c r="B19" s="213" t="s">
        <v>587</v>
      </c>
      <c r="C19" s="208"/>
      <c r="D19" s="260"/>
      <c r="E19" s="210"/>
      <c r="F19" s="259"/>
      <c r="H19" s="155"/>
    </row>
    <row r="20" spans="1:8" s="165" customFormat="1" ht="12.75" customHeight="1">
      <c r="A20" s="11"/>
      <c r="B20" s="213" t="s">
        <v>588</v>
      </c>
      <c r="C20" s="208"/>
      <c r="D20" s="258"/>
      <c r="E20" s="210"/>
      <c r="F20" s="259"/>
      <c r="H20" s="155"/>
    </row>
    <row r="21" spans="1:8" s="165" customFormat="1" ht="12.75" customHeight="1">
      <c r="A21" s="11"/>
      <c r="B21" s="213" t="s">
        <v>589</v>
      </c>
      <c r="C21" s="208"/>
      <c r="D21" s="258"/>
      <c r="E21" s="210"/>
      <c r="F21" s="259"/>
      <c r="H21" s="155"/>
    </row>
    <row r="22" spans="1:8" s="165" customFormat="1" ht="12.75" customHeight="1">
      <c r="A22" s="11"/>
      <c r="B22" s="213" t="s">
        <v>590</v>
      </c>
      <c r="C22" s="208"/>
      <c r="D22" s="258"/>
      <c r="E22" s="210"/>
      <c r="F22" s="259"/>
      <c r="H22" s="155"/>
    </row>
    <row r="23" spans="1:8" s="165" customFormat="1" ht="12.75" customHeight="1">
      <c r="A23" s="11"/>
      <c r="B23" s="213" t="s">
        <v>591</v>
      </c>
      <c r="C23" s="208"/>
      <c r="D23" s="258"/>
      <c r="E23" s="210"/>
      <c r="F23" s="259"/>
      <c r="H23" s="155"/>
    </row>
    <row r="24" spans="1:8" s="165" customFormat="1" ht="12.75" customHeight="1">
      <c r="A24" s="11"/>
      <c r="B24" s="235" t="s">
        <v>592</v>
      </c>
      <c r="C24" s="208"/>
      <c r="D24" s="258"/>
      <c r="E24" s="210"/>
      <c r="F24" s="259"/>
      <c r="H24" s="155"/>
    </row>
    <row r="25" spans="1:8" s="165" customFormat="1" ht="12.75" customHeight="1">
      <c r="A25" s="11"/>
      <c r="B25" s="213" t="s">
        <v>593</v>
      </c>
      <c r="C25" s="208"/>
      <c r="D25" s="258"/>
      <c r="E25" s="210"/>
      <c r="F25" s="259"/>
      <c r="H25" s="155"/>
    </row>
    <row r="26" spans="1:8" s="165" customFormat="1" ht="12.75" customHeight="1">
      <c r="A26" s="11"/>
      <c r="B26" s="219" t="s">
        <v>594</v>
      </c>
      <c r="C26" s="208"/>
      <c r="D26" s="258"/>
      <c r="E26" s="210"/>
      <c r="F26" s="259"/>
      <c r="H26" s="155"/>
    </row>
    <row r="27" spans="1:8" s="165" customFormat="1" ht="12.75" customHeight="1">
      <c r="A27" s="11"/>
      <c r="B27" s="219" t="s">
        <v>595</v>
      </c>
      <c r="C27" s="208"/>
      <c r="D27" s="258"/>
      <c r="E27" s="210"/>
      <c r="F27" s="259"/>
      <c r="H27" s="155"/>
    </row>
    <row r="28" spans="1:8" s="165" customFormat="1" ht="12.75" customHeight="1">
      <c r="A28" s="11"/>
      <c r="B28" s="209" t="s">
        <v>596</v>
      </c>
      <c r="C28" s="208"/>
      <c r="D28" s="258"/>
      <c r="E28" s="210"/>
      <c r="F28" s="259"/>
      <c r="H28" s="155"/>
    </row>
    <row r="29" spans="1:8" s="165" customFormat="1" ht="12.75" customHeight="1">
      <c r="A29" s="11"/>
      <c r="B29" s="209" t="s">
        <v>597</v>
      </c>
      <c r="C29" s="208"/>
      <c r="D29" s="258"/>
      <c r="E29" s="210"/>
      <c r="F29" s="259"/>
      <c r="H29" s="155"/>
    </row>
    <row r="30" spans="1:8" s="165" customFormat="1" ht="12.75" customHeight="1">
      <c r="A30" s="11"/>
      <c r="B30" s="209" t="s">
        <v>598</v>
      </c>
      <c r="C30" s="208"/>
      <c r="D30" s="258"/>
      <c r="E30" s="210"/>
      <c r="F30" s="259"/>
      <c r="H30" s="155"/>
    </row>
    <row r="31" spans="1:8" s="165" customFormat="1" ht="12.75" customHeight="1">
      <c r="A31" s="11"/>
      <c r="B31" s="209" t="s">
        <v>599</v>
      </c>
      <c r="C31" s="208"/>
      <c r="D31" s="258"/>
      <c r="E31" s="210"/>
      <c r="F31" s="259"/>
      <c r="H31" s="155"/>
    </row>
    <row r="32" spans="1:8" s="165" customFormat="1" ht="12.75" customHeight="1">
      <c r="A32" s="11"/>
      <c r="B32" s="209" t="s">
        <v>600</v>
      </c>
      <c r="C32" s="208"/>
      <c r="D32" s="258"/>
      <c r="E32" s="210"/>
      <c r="F32" s="259"/>
      <c r="H32" s="155"/>
    </row>
    <row r="33" spans="1:8" s="165" customFormat="1" ht="12.75" customHeight="1">
      <c r="A33" s="11"/>
      <c r="B33" s="209" t="s">
        <v>601</v>
      </c>
      <c r="C33" s="208"/>
      <c r="D33" s="258"/>
      <c r="E33" s="210"/>
      <c r="F33" s="259"/>
      <c r="H33" s="155"/>
    </row>
    <row r="34" spans="1:8" s="165" customFormat="1" ht="12.75" customHeight="1">
      <c r="A34" s="11"/>
      <c r="B34" s="209" t="s">
        <v>602</v>
      </c>
      <c r="C34" s="208"/>
      <c r="D34" s="258"/>
      <c r="E34" s="210"/>
      <c r="F34" s="259"/>
      <c r="H34" s="155"/>
    </row>
    <row r="35" spans="1:8" s="165" customFormat="1" ht="12.75" customHeight="1">
      <c r="A35" s="11"/>
      <c r="B35" s="209" t="s">
        <v>603</v>
      </c>
      <c r="C35" s="208"/>
      <c r="D35" s="258"/>
      <c r="E35" s="210"/>
      <c r="F35" s="259"/>
      <c r="H35" s="155"/>
    </row>
    <row r="36" spans="1:8" s="165" customFormat="1" ht="12.75" customHeight="1">
      <c r="A36" s="11"/>
      <c r="B36" s="209" t="s">
        <v>604</v>
      </c>
      <c r="C36" s="208"/>
      <c r="D36" s="258"/>
      <c r="E36" s="210"/>
      <c r="F36" s="259"/>
      <c r="H36" s="155"/>
    </row>
    <row r="37" spans="1:8" s="165" customFormat="1" ht="12.75" customHeight="1">
      <c r="A37" s="11"/>
      <c r="B37" s="209" t="s">
        <v>605</v>
      </c>
      <c r="C37" s="208"/>
      <c r="D37" s="258"/>
      <c r="E37" s="210"/>
      <c r="F37" s="259"/>
      <c r="H37" s="155"/>
    </row>
    <row r="38" spans="1:8" s="165" customFormat="1" ht="12.75" customHeight="1">
      <c r="A38" s="11"/>
      <c r="B38" s="209" t="s">
        <v>606</v>
      </c>
      <c r="C38" s="208"/>
      <c r="D38" s="258"/>
      <c r="E38" s="210"/>
      <c r="F38" s="259"/>
      <c r="H38" s="155"/>
    </row>
    <row r="39" spans="1:8" s="165" customFormat="1" ht="12.75" customHeight="1">
      <c r="A39" s="65"/>
      <c r="B39" s="209" t="s">
        <v>607</v>
      </c>
      <c r="C39" s="208"/>
      <c r="D39" s="258"/>
      <c r="E39" s="210"/>
      <c r="F39" s="259"/>
      <c r="H39" s="155"/>
    </row>
    <row r="40" spans="1:8" s="165" customFormat="1" ht="12.75" customHeight="1">
      <c r="A40" s="11"/>
      <c r="B40" s="209" t="s">
        <v>608</v>
      </c>
      <c r="C40" s="208"/>
      <c r="D40" s="258"/>
      <c r="E40" s="210"/>
      <c r="F40" s="259"/>
      <c r="H40" s="155"/>
    </row>
    <row r="41" spans="1:8" s="165" customFormat="1" ht="12.75" customHeight="1">
      <c r="A41" s="69"/>
      <c r="B41" s="105" t="s">
        <v>609</v>
      </c>
      <c r="C41" s="104"/>
      <c r="D41" s="261"/>
      <c r="E41" s="106"/>
      <c r="F41" s="262"/>
      <c r="H41" s="155"/>
    </row>
    <row r="42" spans="1:8" s="165" customFormat="1" ht="12.75" customHeight="1">
      <c r="A42" s="65"/>
      <c r="B42" s="209"/>
      <c r="C42" s="208"/>
      <c r="D42" s="258"/>
      <c r="E42" s="210"/>
      <c r="F42" s="259"/>
      <c r="H42" s="155"/>
    </row>
    <row r="43" spans="1:8" s="165" customFormat="1" ht="12.75" customHeight="1">
      <c r="A43" s="65"/>
      <c r="B43" s="209" t="s">
        <v>610</v>
      </c>
      <c r="C43" s="208"/>
      <c r="D43" s="258"/>
      <c r="E43" s="210"/>
      <c r="F43" s="259"/>
      <c r="H43" s="155"/>
    </row>
    <row r="44" spans="1:8" s="165" customFormat="1" ht="12.75" customHeight="1">
      <c r="A44" s="65"/>
      <c r="B44" s="209" t="s">
        <v>611</v>
      </c>
      <c r="C44" s="208"/>
      <c r="D44" s="258"/>
      <c r="E44" s="210"/>
      <c r="F44" s="259"/>
      <c r="H44" s="155"/>
    </row>
    <row r="45" spans="1:8" s="165" customFormat="1" ht="12.75" customHeight="1">
      <c r="A45" s="65"/>
      <c r="B45" s="219" t="s">
        <v>612</v>
      </c>
      <c r="C45" s="208"/>
      <c r="D45" s="258"/>
      <c r="E45" s="210"/>
      <c r="F45" s="259"/>
      <c r="H45" s="155"/>
    </row>
    <row r="46" spans="1:8" s="155" customFormat="1" ht="12.75" customHeight="1">
      <c r="A46" s="65"/>
      <c r="B46" s="209" t="s">
        <v>613</v>
      </c>
      <c r="C46" s="208"/>
      <c r="D46" s="258"/>
      <c r="E46" s="210"/>
      <c r="F46" s="259"/>
    </row>
    <row r="47" spans="1:8" s="165" customFormat="1" ht="12.75" customHeight="1">
      <c r="A47" s="65"/>
      <c r="B47" s="209" t="s">
        <v>614</v>
      </c>
      <c r="C47" s="208"/>
      <c r="D47" s="258"/>
      <c r="E47" s="210"/>
      <c r="F47" s="259"/>
      <c r="H47" s="155"/>
    </row>
    <row r="48" spans="1:8" s="155" customFormat="1" ht="12.75" customHeight="1">
      <c r="A48" s="65"/>
      <c r="B48" s="263"/>
      <c r="C48" s="208"/>
      <c r="D48" s="264"/>
      <c r="E48" s="230"/>
      <c r="F48" s="86"/>
    </row>
    <row r="49" spans="1:8" s="165" customFormat="1" ht="12.75" customHeight="1">
      <c r="A49" s="65"/>
      <c r="B49" s="256" t="s">
        <v>615</v>
      </c>
      <c r="C49" s="208" t="s">
        <v>13</v>
      </c>
      <c r="D49" s="244">
        <f>1.1*(55+50.5+17.55)</f>
        <v>135.36000000000001</v>
      </c>
      <c r="E49" s="210"/>
      <c r="F49" s="86">
        <f>D49*E49</f>
        <v>0</v>
      </c>
      <c r="H49" s="155"/>
    </row>
    <row r="50" spans="1:8" s="165" customFormat="1" ht="12.75" customHeight="1">
      <c r="A50" s="65"/>
      <c r="B50" s="201"/>
      <c r="C50" s="127"/>
      <c r="D50" s="202"/>
      <c r="E50" s="128"/>
      <c r="F50" s="144"/>
      <c r="H50" s="155"/>
    </row>
    <row r="51" spans="1:8" s="165" customFormat="1" ht="8.25" customHeight="1" thickBot="1">
      <c r="A51" s="67"/>
      <c r="B51" s="38"/>
      <c r="C51" s="38"/>
      <c r="D51" s="38"/>
      <c r="E51" s="38"/>
      <c r="F51" s="39"/>
      <c r="H51" s="155"/>
    </row>
    <row r="52" spans="1:8" s="165" customFormat="1" ht="16.5" customHeight="1" thickTop="1" thickBot="1">
      <c r="A52" s="46"/>
      <c r="B52" s="398" t="s">
        <v>276</v>
      </c>
      <c r="C52" s="398"/>
      <c r="D52" s="398"/>
      <c r="E52" s="399"/>
      <c r="F52" s="50">
        <f>SUM(F7:F51)</f>
        <v>0</v>
      </c>
      <c r="H52" s="155"/>
    </row>
    <row r="53" spans="1:8" ht="13.8" thickTop="1"/>
  </sheetData>
  <sheetProtection algorithmName="SHA-512" hashValue="HSpEeizK50gzZlbMnySkXNn0TcR3QzjXIssC5IahOuuTOJ5tPy7Ug076/qzfic9H/QRYgHJMWRSrdfdLN4ERSQ==" saltValue="xjxx5zecYdklOzuGJgH2+w==" spinCount="100000" sheet="1" formatCells="0" formatColumns="0" formatRows="0" insertColumns="0" insertRows="0" insertHyperlinks="0" deleteColumns="0" deleteRows="0" sort="0" autoFilter="0" pivotTables="0"/>
  <protectedRanges>
    <protectedRange sqref="E1:E1048576" name="Range1"/>
  </protectedRanges>
  <mergeCells count="6">
    <mergeCell ref="B52:E5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64DB6-E4ED-418E-A8FB-B2269F8CC8CA}">
  <sheetPr>
    <tabColor indexed="35"/>
  </sheetPr>
  <dimension ref="A1:J76"/>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2.75" customHeight="1" thickTop="1" thickBot="1">
      <c r="A5" s="24" t="s">
        <v>49</v>
      </c>
      <c r="B5" s="25" t="s">
        <v>180</v>
      </c>
      <c r="C5" s="54"/>
      <c r="D5" s="22"/>
      <c r="E5" s="93"/>
      <c r="F5" s="34"/>
      <c r="H5" s="155"/>
    </row>
    <row r="6" spans="1:10" s="165" customFormat="1" ht="12.75" customHeight="1" thickTop="1">
      <c r="A6" s="27"/>
      <c r="B6" s="9"/>
      <c r="C6" s="8"/>
      <c r="D6" s="7"/>
      <c r="E6" s="72"/>
      <c r="F6" s="28"/>
      <c r="H6" s="155"/>
    </row>
    <row r="7" spans="1:10" s="165" customFormat="1" ht="12.75" customHeight="1">
      <c r="A7" s="11" t="s">
        <v>119</v>
      </c>
      <c r="B7" s="249" t="s">
        <v>616</v>
      </c>
      <c r="C7" s="265"/>
      <c r="D7" s="266"/>
      <c r="E7" s="266"/>
      <c r="F7" s="37"/>
      <c r="H7" s="155"/>
    </row>
    <row r="8" spans="1:10" s="165" customFormat="1" ht="12.75" customHeight="1">
      <c r="A8" s="11"/>
      <c r="B8" s="249" t="s">
        <v>845</v>
      </c>
      <c r="C8" s="265"/>
      <c r="D8" s="266"/>
      <c r="E8" s="266"/>
      <c r="F8" s="37"/>
      <c r="H8" s="155"/>
    </row>
    <row r="9" spans="1:10" s="165" customFormat="1" ht="12.75" customHeight="1">
      <c r="A9" s="11"/>
      <c r="B9" s="249" t="s">
        <v>846</v>
      </c>
      <c r="C9" s="265"/>
      <c r="D9" s="266"/>
      <c r="E9" s="266"/>
      <c r="F9" s="37"/>
      <c r="H9" s="155"/>
    </row>
    <row r="10" spans="1:10" s="165" customFormat="1" ht="12.75" customHeight="1">
      <c r="A10" s="11"/>
      <c r="B10" s="349" t="s">
        <v>847</v>
      </c>
      <c r="C10" s="382"/>
      <c r="D10" s="383"/>
      <c r="E10" s="383"/>
      <c r="F10" s="37"/>
      <c r="H10" s="155"/>
    </row>
    <row r="11" spans="1:10" s="165" customFormat="1" ht="12.75" customHeight="1">
      <c r="A11" s="11"/>
      <c r="B11" s="249" t="s">
        <v>848</v>
      </c>
      <c r="C11" s="265"/>
      <c r="D11" s="266"/>
      <c r="E11" s="266"/>
      <c r="F11" s="37"/>
      <c r="H11" s="155"/>
    </row>
    <row r="12" spans="1:10" ht="12.75" customHeight="1">
      <c r="A12" s="11"/>
      <c r="B12" s="249" t="s">
        <v>849</v>
      </c>
      <c r="C12" s="265"/>
      <c r="D12" s="266"/>
      <c r="E12" s="266"/>
      <c r="F12" s="37"/>
    </row>
    <row r="13" spans="1:10" ht="12.75" customHeight="1">
      <c r="A13" s="11"/>
      <c r="B13" s="249" t="s">
        <v>850</v>
      </c>
      <c r="C13" s="265"/>
      <c r="D13" s="266"/>
      <c r="E13" s="266"/>
      <c r="F13" s="37"/>
      <c r="H13" s="6"/>
    </row>
    <row r="14" spans="1:10" ht="12.75" customHeight="1">
      <c r="A14" s="11"/>
      <c r="B14" s="249" t="s">
        <v>851</v>
      </c>
      <c r="C14" s="265"/>
      <c r="D14" s="266"/>
      <c r="E14" s="266"/>
      <c r="F14" s="37"/>
      <c r="H14" s="6"/>
    </row>
    <row r="15" spans="1:10" ht="12.75" customHeight="1">
      <c r="A15" s="11"/>
      <c r="B15" s="349" t="s">
        <v>852</v>
      </c>
      <c r="C15" s="382"/>
      <c r="D15" s="383"/>
      <c r="E15" s="383"/>
      <c r="F15" s="37"/>
      <c r="H15" s="6"/>
    </row>
    <row r="16" spans="1:10" ht="12.75" customHeight="1">
      <c r="A16" s="11"/>
      <c r="B16" s="249" t="s">
        <v>630</v>
      </c>
      <c r="C16" s="265"/>
      <c r="D16" s="266"/>
      <c r="E16" s="266"/>
      <c r="F16" s="37"/>
      <c r="H16" s="6"/>
    </row>
    <row r="17" spans="1:8" ht="12.75" customHeight="1">
      <c r="A17" s="11"/>
      <c r="B17" s="249" t="s">
        <v>617</v>
      </c>
      <c r="C17" s="265"/>
      <c r="D17" s="266"/>
      <c r="E17" s="266"/>
      <c r="F17" s="37"/>
      <c r="H17" s="6"/>
    </row>
    <row r="18" spans="1:8" ht="12.75" customHeight="1">
      <c r="A18" s="11"/>
      <c r="B18" s="249" t="s">
        <v>618</v>
      </c>
      <c r="C18" s="265"/>
      <c r="D18" s="266"/>
      <c r="E18" s="266"/>
      <c r="F18" s="37"/>
      <c r="H18" s="6"/>
    </row>
    <row r="19" spans="1:8" ht="12.75" customHeight="1">
      <c r="A19" s="11"/>
      <c r="B19" s="249" t="s">
        <v>619</v>
      </c>
      <c r="C19" s="265"/>
      <c r="D19" s="266"/>
      <c r="E19" s="266"/>
      <c r="F19" s="37"/>
      <c r="H19" s="6"/>
    </row>
    <row r="20" spans="1:8" ht="12.75" customHeight="1">
      <c r="A20" s="11"/>
      <c r="B20" s="249" t="s">
        <v>620</v>
      </c>
      <c r="C20" s="265"/>
      <c r="D20" s="266"/>
      <c r="E20" s="266"/>
      <c r="F20" s="37"/>
      <c r="H20" s="6"/>
    </row>
    <row r="21" spans="1:8" ht="12.75" customHeight="1">
      <c r="A21" s="11"/>
      <c r="B21" s="249" t="s">
        <v>621</v>
      </c>
      <c r="C21" s="265"/>
      <c r="D21" s="266"/>
      <c r="E21" s="266"/>
      <c r="F21" s="37"/>
      <c r="H21" s="6"/>
    </row>
    <row r="22" spans="1:8" s="1" customFormat="1" ht="12.75" customHeight="1">
      <c r="A22" s="11"/>
      <c r="B22" s="267" t="s">
        <v>622</v>
      </c>
      <c r="C22" s="265"/>
      <c r="D22" s="266"/>
      <c r="E22" s="266"/>
      <c r="F22" s="37"/>
    </row>
    <row r="23" spans="1:8" ht="12.75" customHeight="1">
      <c r="A23" s="11"/>
      <c r="B23" s="267" t="s">
        <v>836</v>
      </c>
      <c r="C23" s="265"/>
      <c r="D23" s="266"/>
      <c r="E23" s="266"/>
      <c r="F23" s="37"/>
      <c r="H23" s="6"/>
    </row>
    <row r="24" spans="1:8" ht="12.75" customHeight="1">
      <c r="A24" s="11"/>
      <c r="B24" s="267" t="s">
        <v>837</v>
      </c>
      <c r="C24" s="265"/>
      <c r="D24" s="266"/>
      <c r="E24" s="266"/>
      <c r="F24" s="37"/>
      <c r="H24" s="6"/>
    </row>
    <row r="25" spans="1:8" ht="12.75" customHeight="1">
      <c r="A25" s="11"/>
      <c r="B25" s="267" t="s">
        <v>838</v>
      </c>
      <c r="C25" s="265"/>
      <c r="D25" s="266"/>
      <c r="E25" s="266"/>
      <c r="F25" s="37"/>
      <c r="H25" s="6"/>
    </row>
    <row r="26" spans="1:8" ht="12.75" customHeight="1">
      <c r="A26" s="11"/>
      <c r="B26" s="267" t="s">
        <v>839</v>
      </c>
      <c r="C26" s="265"/>
      <c r="D26" s="266"/>
      <c r="E26" s="266"/>
      <c r="F26" s="37"/>
      <c r="H26" s="6"/>
    </row>
    <row r="27" spans="1:8" ht="12.75" customHeight="1">
      <c r="A27" s="11"/>
      <c r="B27" s="381" t="s">
        <v>840</v>
      </c>
      <c r="C27" s="382"/>
      <c r="D27" s="383"/>
      <c r="E27" s="383"/>
      <c r="F27" s="37"/>
      <c r="H27" s="6"/>
    </row>
    <row r="28" spans="1:8" ht="12.75" customHeight="1">
      <c r="A28" s="11"/>
      <c r="B28" s="267" t="s">
        <v>841</v>
      </c>
      <c r="C28" s="265"/>
      <c r="D28" s="266"/>
      <c r="E28" s="266"/>
      <c r="F28" s="37"/>
      <c r="H28" s="6"/>
    </row>
    <row r="29" spans="1:8" ht="12.75" customHeight="1">
      <c r="A29" s="11"/>
      <c r="B29" s="267" t="s">
        <v>842</v>
      </c>
      <c r="C29" s="265"/>
      <c r="D29" s="266"/>
      <c r="E29" s="266"/>
      <c r="F29" s="37"/>
      <c r="H29" s="6"/>
    </row>
    <row r="30" spans="1:8" ht="12.75" customHeight="1">
      <c r="A30" s="11"/>
      <c r="B30" s="267" t="s">
        <v>843</v>
      </c>
      <c r="C30" s="265"/>
      <c r="D30" s="266"/>
      <c r="E30" s="266"/>
      <c r="F30" s="37"/>
      <c r="H30" s="6"/>
    </row>
    <row r="31" spans="1:8" ht="12.75" customHeight="1">
      <c r="A31" s="11"/>
      <c r="B31" s="267" t="s">
        <v>844</v>
      </c>
      <c r="C31" s="265"/>
      <c r="D31" s="266"/>
      <c r="E31" s="266"/>
      <c r="F31" s="37"/>
      <c r="H31" s="6"/>
    </row>
    <row r="32" spans="1:8" ht="12.75" customHeight="1">
      <c r="A32" s="11"/>
      <c r="B32" s="267" t="s">
        <v>623</v>
      </c>
      <c r="C32" s="265"/>
      <c r="D32" s="266"/>
      <c r="E32" s="266"/>
      <c r="F32" s="37"/>
      <c r="H32" s="6"/>
    </row>
    <row r="33" spans="1:8" ht="12.75" customHeight="1">
      <c r="A33" s="11"/>
      <c r="B33" s="267" t="s">
        <v>624</v>
      </c>
      <c r="C33" s="265"/>
      <c r="D33" s="266"/>
      <c r="E33" s="266"/>
      <c r="F33" s="37"/>
      <c r="H33" s="6"/>
    </row>
    <row r="34" spans="1:8" ht="12.75" customHeight="1">
      <c r="A34" s="11"/>
      <c r="B34" s="267" t="s">
        <v>625</v>
      </c>
      <c r="C34" s="265"/>
      <c r="D34" s="266"/>
      <c r="E34" s="266"/>
      <c r="F34" s="37"/>
      <c r="H34" s="6"/>
    </row>
    <row r="35" spans="1:8" ht="39.6">
      <c r="A35" s="11"/>
      <c r="B35" s="268" t="s">
        <v>626</v>
      </c>
      <c r="C35" s="265"/>
      <c r="D35" s="266"/>
      <c r="E35" s="266"/>
      <c r="F35" s="37"/>
      <c r="H35" s="6"/>
    </row>
    <row r="36" spans="1:8" ht="26.4">
      <c r="A36" s="11"/>
      <c r="B36" s="268" t="s">
        <v>627</v>
      </c>
      <c r="C36" s="265"/>
      <c r="D36" s="269"/>
      <c r="E36" s="266"/>
      <c r="F36" s="37"/>
      <c r="H36" s="6"/>
    </row>
    <row r="37" spans="1:8" ht="52.8">
      <c r="A37" s="11"/>
      <c r="B37" s="378" t="s">
        <v>628</v>
      </c>
      <c r="C37" s="340"/>
      <c r="D37" s="376"/>
      <c r="E37" s="342"/>
      <c r="F37" s="58"/>
      <c r="H37" s="6"/>
    </row>
    <row r="38" spans="1:8">
      <c r="A38" s="11"/>
      <c r="B38" s="378"/>
      <c r="C38" s="340"/>
      <c r="D38" s="376"/>
      <c r="E38" s="342"/>
      <c r="F38" s="58"/>
      <c r="H38" s="6"/>
    </row>
    <row r="39" spans="1:8">
      <c r="A39" s="11"/>
      <c r="B39" s="358" t="s">
        <v>516</v>
      </c>
      <c r="C39" s="340" t="s">
        <v>13</v>
      </c>
      <c r="D39" s="384">
        <f>55+50.5+17.55</f>
        <v>123.05</v>
      </c>
      <c r="E39" s="342"/>
      <c r="F39" s="58">
        <f>E39*D39</f>
        <v>0</v>
      </c>
      <c r="H39" s="6"/>
    </row>
    <row r="40" spans="1:8">
      <c r="A40" s="11"/>
      <c r="B40" s="378"/>
      <c r="C40" s="340"/>
      <c r="D40" s="376"/>
      <c r="E40" s="342"/>
      <c r="F40" s="58"/>
      <c r="H40" s="6"/>
    </row>
    <row r="41" spans="1:8">
      <c r="A41" s="11" t="s">
        <v>817</v>
      </c>
      <c r="B41" s="356" t="s">
        <v>858</v>
      </c>
      <c r="C41" s="340"/>
      <c r="D41" s="376"/>
      <c r="E41" s="342"/>
      <c r="F41" s="63"/>
      <c r="H41" s="6"/>
    </row>
    <row r="42" spans="1:8">
      <c r="A42" s="21"/>
      <c r="B42" s="356" t="s">
        <v>859</v>
      </c>
      <c r="C42" s="340"/>
      <c r="D42" s="376"/>
      <c r="E42" s="342"/>
      <c r="F42" s="63"/>
      <c r="H42" s="6"/>
    </row>
    <row r="43" spans="1:8">
      <c r="A43" s="21"/>
      <c r="B43" s="356" t="s">
        <v>857</v>
      </c>
      <c r="C43" s="340"/>
      <c r="D43" s="376"/>
      <c r="E43" s="342"/>
      <c r="F43" s="63"/>
      <c r="H43" s="6"/>
    </row>
    <row r="44" spans="1:8">
      <c r="A44" s="21"/>
      <c r="B44" s="356" t="s">
        <v>816</v>
      </c>
      <c r="C44" s="340"/>
      <c r="D44" s="376"/>
      <c r="E44" s="342"/>
      <c r="F44" s="63"/>
      <c r="H44" s="6"/>
    </row>
    <row r="45" spans="1:8">
      <c r="A45" s="21"/>
      <c r="B45" s="356" t="s">
        <v>855</v>
      </c>
      <c r="C45" s="340"/>
      <c r="D45" s="376"/>
      <c r="E45" s="342"/>
      <c r="F45" s="63"/>
      <c r="H45" s="6"/>
    </row>
    <row r="46" spans="1:8">
      <c r="A46" s="21"/>
      <c r="B46" s="356" t="s">
        <v>254</v>
      </c>
      <c r="C46" s="340"/>
      <c r="D46" s="376"/>
      <c r="E46" s="342"/>
      <c r="F46" s="63"/>
      <c r="H46" s="6"/>
    </row>
    <row r="47" spans="1:8">
      <c r="A47" s="21"/>
      <c r="B47" s="356"/>
      <c r="C47" s="340"/>
      <c r="D47" s="376"/>
      <c r="E47" s="342"/>
      <c r="F47" s="63"/>
      <c r="H47" s="6"/>
    </row>
    <row r="48" spans="1:8">
      <c r="A48" s="289"/>
      <c r="B48" s="108" t="s">
        <v>854</v>
      </c>
      <c r="C48" s="184" t="s">
        <v>7</v>
      </c>
      <c r="D48" s="108">
        <f>120*0.2</f>
        <v>24</v>
      </c>
      <c r="E48" s="106"/>
      <c r="F48" s="75">
        <f>E48*D48</f>
        <v>0</v>
      </c>
      <c r="H48" s="6"/>
    </row>
    <row r="49" spans="1:8">
      <c r="A49" s="21"/>
      <c r="B49" s="243"/>
      <c r="C49" s="264"/>
      <c r="D49" s="243"/>
      <c r="E49" s="210"/>
      <c r="F49" s="58"/>
      <c r="H49" s="6"/>
    </row>
    <row r="50" spans="1:8" ht="105.6">
      <c r="A50" s="11" t="s">
        <v>860</v>
      </c>
      <c r="B50" s="263" t="s">
        <v>862</v>
      </c>
      <c r="C50" s="264"/>
      <c r="D50" s="243"/>
      <c r="E50" s="210"/>
      <c r="F50" s="58"/>
      <c r="H50" s="6"/>
    </row>
    <row r="51" spans="1:8" ht="39.6">
      <c r="A51" s="21"/>
      <c r="B51" s="395" t="s">
        <v>863</v>
      </c>
      <c r="C51" s="377"/>
      <c r="D51" s="376"/>
      <c r="E51" s="342"/>
      <c r="F51" s="58"/>
      <c r="H51" s="6"/>
    </row>
    <row r="52" spans="1:8" ht="66">
      <c r="A52" s="21"/>
      <c r="B52" s="396" t="s">
        <v>864</v>
      </c>
      <c r="C52" s="377"/>
      <c r="D52" s="376"/>
      <c r="E52" s="342"/>
      <c r="F52" s="58"/>
      <c r="H52" s="6"/>
    </row>
    <row r="53" spans="1:8" ht="92.4">
      <c r="A53" s="21"/>
      <c r="B53" s="395" t="s">
        <v>865</v>
      </c>
      <c r="C53" s="377" t="s">
        <v>7</v>
      </c>
      <c r="D53" s="376">
        <v>14.8</v>
      </c>
      <c r="E53" s="397"/>
      <c r="F53" s="58">
        <f>E53*D53</f>
        <v>0</v>
      </c>
      <c r="H53" s="6"/>
    </row>
    <row r="54" spans="1:8">
      <c r="A54" s="11"/>
      <c r="B54" s="378"/>
      <c r="C54" s="340"/>
      <c r="D54" s="376"/>
      <c r="E54" s="342"/>
      <c r="F54" s="58"/>
      <c r="H54" s="6"/>
    </row>
    <row r="55" spans="1:8">
      <c r="A55" s="11" t="s">
        <v>866</v>
      </c>
      <c r="B55" s="379" t="s">
        <v>818</v>
      </c>
      <c r="C55" s="340"/>
      <c r="D55" s="376"/>
      <c r="E55" s="342"/>
      <c r="F55" s="58"/>
      <c r="H55" s="6"/>
    </row>
    <row r="56" spans="1:8">
      <c r="A56" s="11"/>
      <c r="B56" s="379" t="s">
        <v>820</v>
      </c>
      <c r="C56" s="340"/>
      <c r="D56" s="376"/>
      <c r="E56" s="342"/>
      <c r="F56" s="58"/>
      <c r="H56" s="6"/>
    </row>
    <row r="57" spans="1:8">
      <c r="A57" s="11"/>
      <c r="B57" s="379" t="s">
        <v>819</v>
      </c>
      <c r="C57" s="340"/>
      <c r="D57" s="376"/>
      <c r="E57" s="342"/>
      <c r="F57" s="58"/>
      <c r="H57" s="6"/>
    </row>
    <row r="58" spans="1:8">
      <c r="A58" s="11"/>
      <c r="B58" s="380" t="s">
        <v>821</v>
      </c>
      <c r="C58" s="340"/>
      <c r="D58" s="376"/>
      <c r="E58" s="342"/>
      <c r="F58" s="58"/>
      <c r="H58" s="6"/>
    </row>
    <row r="59" spans="1:8">
      <c r="A59" s="11"/>
      <c r="B59" s="379" t="s">
        <v>822</v>
      </c>
      <c r="C59" s="340"/>
      <c r="D59" s="376"/>
      <c r="E59" s="342"/>
      <c r="F59" s="58"/>
      <c r="H59" s="6"/>
    </row>
    <row r="60" spans="1:8">
      <c r="A60" s="11"/>
      <c r="B60" s="379" t="s">
        <v>823</v>
      </c>
      <c r="C60" s="340"/>
      <c r="D60" s="376"/>
      <c r="E60" s="342"/>
      <c r="F60" s="58"/>
      <c r="H60" s="6"/>
    </row>
    <row r="61" spans="1:8">
      <c r="A61" s="11"/>
      <c r="B61" s="379" t="s">
        <v>824</v>
      </c>
      <c r="C61" s="340"/>
      <c r="D61" s="376"/>
      <c r="E61" s="342"/>
      <c r="F61" s="58"/>
      <c r="H61" s="6"/>
    </row>
    <row r="62" spans="1:8">
      <c r="A62" s="11"/>
      <c r="B62" s="380" t="s">
        <v>825</v>
      </c>
      <c r="C62" s="340"/>
      <c r="D62" s="376"/>
      <c r="E62" s="342"/>
      <c r="F62" s="58"/>
      <c r="H62" s="6"/>
    </row>
    <row r="63" spans="1:8">
      <c r="A63" s="11"/>
      <c r="B63" s="380" t="s">
        <v>826</v>
      </c>
      <c r="C63" s="340"/>
      <c r="D63" s="376"/>
      <c r="E63" s="342"/>
      <c r="F63" s="58"/>
      <c r="H63" s="6"/>
    </row>
    <row r="64" spans="1:8">
      <c r="A64" s="11"/>
      <c r="B64" s="380" t="s">
        <v>827</v>
      </c>
      <c r="C64" s="340"/>
      <c r="D64" s="376"/>
      <c r="E64" s="342"/>
      <c r="F64" s="58"/>
      <c r="H64" s="6"/>
    </row>
    <row r="65" spans="1:8">
      <c r="A65" s="11"/>
      <c r="B65" s="380" t="s">
        <v>828</v>
      </c>
      <c r="C65" s="340"/>
      <c r="D65" s="376"/>
      <c r="E65" s="342"/>
      <c r="F65" s="58"/>
      <c r="H65" s="6"/>
    </row>
    <row r="66" spans="1:8">
      <c r="A66" s="11"/>
      <c r="B66" s="380" t="s">
        <v>829</v>
      </c>
      <c r="C66" s="340"/>
      <c r="D66" s="376"/>
      <c r="E66" s="342"/>
      <c r="F66" s="58"/>
      <c r="H66" s="6"/>
    </row>
    <row r="67" spans="1:8">
      <c r="A67" s="11"/>
      <c r="B67" s="380" t="s">
        <v>830</v>
      </c>
      <c r="C67" s="340"/>
      <c r="D67" s="376"/>
      <c r="E67" s="342"/>
      <c r="F67" s="58"/>
      <c r="H67" s="6"/>
    </row>
    <row r="68" spans="1:8">
      <c r="A68" s="11"/>
      <c r="B68" s="380" t="s">
        <v>831</v>
      </c>
      <c r="C68" s="340"/>
      <c r="D68" s="376"/>
      <c r="E68" s="342"/>
      <c r="F68" s="58"/>
      <c r="H68" s="6"/>
    </row>
    <row r="69" spans="1:8">
      <c r="A69" s="11"/>
      <c r="B69" s="380" t="s">
        <v>832</v>
      </c>
      <c r="C69" s="340"/>
      <c r="D69" s="376"/>
      <c r="E69" s="342"/>
      <c r="F69" s="58"/>
      <c r="H69" s="6"/>
    </row>
    <row r="70" spans="1:8">
      <c r="A70" s="11"/>
      <c r="B70" s="380" t="s">
        <v>833</v>
      </c>
      <c r="C70" s="340"/>
      <c r="D70" s="376"/>
      <c r="E70" s="342"/>
      <c r="F70" s="58"/>
      <c r="H70" s="6"/>
    </row>
    <row r="71" spans="1:8">
      <c r="A71" s="11"/>
      <c r="B71" s="380" t="s">
        <v>834</v>
      </c>
      <c r="C71" s="340"/>
      <c r="D71" s="376"/>
      <c r="E71" s="342"/>
      <c r="F71" s="58"/>
      <c r="H71" s="6"/>
    </row>
    <row r="72" spans="1:8">
      <c r="A72" s="11"/>
      <c r="B72" s="378"/>
      <c r="C72" s="340"/>
      <c r="D72" s="376"/>
      <c r="E72" s="342"/>
      <c r="F72" s="58"/>
      <c r="H72" s="6"/>
    </row>
    <row r="73" spans="1:8">
      <c r="A73" s="11"/>
      <c r="B73" s="243" t="s">
        <v>835</v>
      </c>
      <c r="C73" s="264" t="s">
        <v>7</v>
      </c>
      <c r="D73" s="243">
        <f>0.2*2*3*2</f>
        <v>2.4</v>
      </c>
      <c r="E73" s="210"/>
      <c r="F73" s="58">
        <f>E73*D73</f>
        <v>0</v>
      </c>
      <c r="H73" s="6"/>
    </row>
    <row r="74" spans="1:8" ht="9.75" customHeight="1" thickBot="1">
      <c r="A74" s="29"/>
      <c r="B74" s="42"/>
      <c r="C74" s="43"/>
      <c r="D74" s="109"/>
      <c r="E74" s="45"/>
      <c r="F74" s="45"/>
      <c r="H74" s="6"/>
    </row>
    <row r="75" spans="1:8" ht="16.2" thickTop="1" thickBot="1">
      <c r="A75" s="46"/>
      <c r="B75" s="398" t="s">
        <v>181</v>
      </c>
      <c r="C75" s="398"/>
      <c r="D75" s="398"/>
      <c r="E75" s="399"/>
      <c r="F75" s="26">
        <f>SUM(F6:F73)</f>
        <v>0</v>
      </c>
      <c r="H75" s="6"/>
    </row>
    <row r="76" spans="1:8" ht="13.8" thickTop="1"/>
  </sheetData>
  <sheetProtection algorithmName="SHA-512" hashValue="htHIwp6Q2GeFWzKTHQUok9mn+xxk844GK6+DjisTgpRokmOaJK4qbUZgVSOdNZJ92FTWuJuW4UgXU1JLE727GA==" saltValue="CC0+LMZJ0xE2a55KHnT9Pw==" spinCount="100000" sheet="1" formatCells="0" formatColumns="0" formatRows="0" insertColumns="0" insertRows="0" insertHyperlinks="0" deleteColumns="0" deleteRows="0" sort="0" autoFilter="0" pivotTables="0"/>
  <protectedRanges>
    <protectedRange sqref="E1:E1048576" name="Range1"/>
  </protectedRanges>
  <mergeCells count="6">
    <mergeCell ref="B75:E75"/>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1" manualBreakCount="1">
    <brk id="4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17C84-20B8-4BC9-A2FC-CA51FB182BC6}">
  <sheetPr>
    <tabColor indexed="35"/>
  </sheetPr>
  <dimension ref="A1:J25"/>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2.75" customHeight="1" thickTop="1" thickBot="1">
      <c r="A5" s="20" t="s">
        <v>121</v>
      </c>
      <c r="B5" s="22" t="s">
        <v>20</v>
      </c>
      <c r="C5" s="4"/>
      <c r="D5" s="3"/>
      <c r="E5" s="110"/>
      <c r="F5" s="5"/>
    </row>
    <row r="6" spans="1:10" ht="12.75" customHeight="1" thickTop="1">
      <c r="A6" s="27"/>
      <c r="B6" s="9"/>
      <c r="C6" s="8"/>
      <c r="D6" s="7"/>
      <c r="E6" s="72"/>
      <c r="F6" s="28"/>
    </row>
    <row r="7" spans="1:10" ht="12.75" customHeight="1">
      <c r="A7" s="11" t="s">
        <v>122</v>
      </c>
      <c r="B7" s="135" t="s">
        <v>118</v>
      </c>
      <c r="C7" s="59"/>
      <c r="D7" s="68"/>
      <c r="E7" s="55"/>
      <c r="F7" s="58"/>
    </row>
    <row r="8" spans="1:10" ht="12.75" customHeight="1">
      <c r="A8" s="11"/>
      <c r="B8" s="135" t="s">
        <v>631</v>
      </c>
      <c r="C8" s="59"/>
      <c r="D8" s="68"/>
      <c r="E8" s="55"/>
      <c r="F8" s="58"/>
    </row>
    <row r="9" spans="1:10" ht="12.75" customHeight="1">
      <c r="A9" s="11"/>
      <c r="B9" s="135" t="s">
        <v>632</v>
      </c>
      <c r="C9" s="59"/>
      <c r="D9" s="68"/>
      <c r="E9" s="55"/>
      <c r="F9" s="58"/>
    </row>
    <row r="10" spans="1:10" ht="12.75" customHeight="1">
      <c r="A10" s="11"/>
      <c r="B10" s="271" t="s">
        <v>633</v>
      </c>
      <c r="C10" s="59"/>
      <c r="D10" s="68"/>
      <c r="E10" s="55"/>
      <c r="F10" s="58"/>
      <c r="I10" s="1"/>
      <c r="J10" s="1"/>
    </row>
    <row r="11" spans="1:10">
      <c r="A11" s="11"/>
      <c r="B11" s="271" t="s">
        <v>634</v>
      </c>
      <c r="C11" s="59"/>
      <c r="D11" s="68"/>
      <c r="E11" s="55"/>
      <c r="F11" s="58"/>
      <c r="I11" s="117"/>
      <c r="J11" s="1"/>
    </row>
    <row r="12" spans="1:10">
      <c r="A12" s="11"/>
      <c r="B12" s="271" t="s">
        <v>635</v>
      </c>
      <c r="C12" s="59"/>
      <c r="D12" s="68"/>
      <c r="E12" s="55"/>
      <c r="F12" s="58"/>
      <c r="I12" s="1"/>
      <c r="J12" s="1"/>
    </row>
    <row r="13" spans="1:10">
      <c r="A13" s="11"/>
      <c r="B13" s="135" t="s">
        <v>636</v>
      </c>
      <c r="C13" s="59"/>
      <c r="D13" s="68"/>
      <c r="E13" s="55"/>
      <c r="F13" s="58"/>
      <c r="I13" s="1"/>
      <c r="J13" s="1"/>
    </row>
    <row r="14" spans="1:10">
      <c r="A14" s="11"/>
      <c r="B14" s="135" t="s">
        <v>336</v>
      </c>
      <c r="C14" s="127"/>
      <c r="D14" s="133"/>
      <c r="E14" s="128"/>
      <c r="F14" s="58"/>
      <c r="I14" s="1"/>
      <c r="J14" s="1"/>
    </row>
    <row r="15" spans="1:10">
      <c r="A15" s="11"/>
      <c r="B15" s="135" t="s">
        <v>337</v>
      </c>
      <c r="C15" s="127"/>
      <c r="D15" s="133"/>
      <c r="E15" s="128"/>
      <c r="F15" s="58"/>
      <c r="I15" s="1"/>
      <c r="J15" s="1"/>
    </row>
    <row r="16" spans="1:10">
      <c r="A16" s="11"/>
      <c r="B16" s="135" t="s">
        <v>637</v>
      </c>
      <c r="C16" s="127"/>
      <c r="D16" s="150"/>
      <c r="E16" s="160"/>
      <c r="F16" s="58">
        <f>D16*E16</f>
        <v>0</v>
      </c>
      <c r="I16" s="1"/>
      <c r="J16" s="1"/>
    </row>
    <row r="17" spans="1:10">
      <c r="A17" s="11"/>
      <c r="B17" s="270"/>
      <c r="C17" s="208"/>
      <c r="D17" s="258"/>
      <c r="E17" s="2"/>
      <c r="F17" s="58"/>
      <c r="I17" s="1"/>
      <c r="J17" s="1"/>
    </row>
    <row r="18" spans="1:10">
      <c r="A18" s="11"/>
      <c r="B18" s="210" t="s">
        <v>629</v>
      </c>
      <c r="C18" s="127"/>
      <c r="D18" s="133"/>
      <c r="E18" s="128"/>
      <c r="F18" s="58"/>
      <c r="I18" s="1"/>
      <c r="J18" s="1"/>
    </row>
    <row r="19" spans="1:10" ht="39.6">
      <c r="A19" s="11"/>
      <c r="B19" s="56" t="s">
        <v>797</v>
      </c>
      <c r="C19" s="127" t="s">
        <v>13</v>
      </c>
      <c r="D19" s="150">
        <f>2.7*(33.3+35+17.66+10)-(2.2*2.7+3.31*2.7+2.36*2.1+1.4*2.2-3*6)</f>
        <v>254.18</v>
      </c>
      <c r="E19" s="160"/>
      <c r="F19" s="58">
        <f>D19*E19</f>
        <v>0</v>
      </c>
    </row>
    <row r="20" spans="1:10">
      <c r="A20" s="11"/>
      <c r="B20" s="214"/>
      <c r="C20" s="127"/>
      <c r="D20" s="133"/>
      <c r="E20" s="128"/>
      <c r="F20" s="58"/>
    </row>
    <row r="21" spans="1:10">
      <c r="A21" s="11"/>
      <c r="B21" s="210" t="s">
        <v>112</v>
      </c>
      <c r="C21" s="127"/>
      <c r="D21" s="133"/>
      <c r="E21" s="128"/>
      <c r="F21" s="58"/>
    </row>
    <row r="22" spans="1:10" ht="26.4">
      <c r="A22" s="11"/>
      <c r="B22" s="256" t="s">
        <v>798</v>
      </c>
      <c r="C22" s="137" t="s">
        <v>13</v>
      </c>
      <c r="D22" s="374">
        <f>55+50.5+17.55+19.62+4.5+4.75+4.65+5.1</f>
        <v>161.66999999999999</v>
      </c>
      <c r="E22" s="160"/>
      <c r="F22" s="58">
        <f>D22*E22</f>
        <v>0</v>
      </c>
    </row>
    <row r="23" spans="1:10" ht="13.8" thickBot="1">
      <c r="A23" s="29"/>
      <c r="B23" s="42"/>
      <c r="C23" s="43"/>
      <c r="D23" s="109"/>
      <c r="E23" s="45"/>
      <c r="F23" s="45">
        <f>D23*E23</f>
        <v>0</v>
      </c>
    </row>
    <row r="24" spans="1:10" ht="16.2" thickTop="1" thickBot="1">
      <c r="A24" s="46"/>
      <c r="B24" s="398" t="s">
        <v>21</v>
      </c>
      <c r="C24" s="398"/>
      <c r="D24" s="398"/>
      <c r="E24" s="399"/>
      <c r="F24" s="26">
        <f>SUM(F7:F23)</f>
        <v>0</v>
      </c>
      <c r="H24" s="17"/>
    </row>
    <row r="25" spans="1:10" ht="13.8" thickTop="1"/>
  </sheetData>
  <sheetProtection algorithmName="SHA-512" hashValue="4D2fOaGshAvT7Bt5GiB9e3ih3onIfIJIFxBFkRqhlLd9cpKtiKUFuFIVerudfCPlzmpDdtJjSytoJ/pFPU/5CQ==" saltValue="nzMnpdVaE7/WuVOrnuJ3Qw==" spinCount="100000" sheet="1" formatCells="0" formatColumns="0" formatRows="0" insertColumns="0" insertRows="0" insertHyperlinks="0" deleteColumns="0" deleteRows="0" sort="0" autoFilter="0" pivotTables="0"/>
  <protectedRanges>
    <protectedRange sqref="E1:E1048576" name="Range1"/>
  </protectedRanges>
  <mergeCells count="6">
    <mergeCell ref="B24:E2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78D4F-4DEF-469E-897F-60D386D575D2}">
  <sheetPr>
    <tabColor indexed="35"/>
  </sheetPr>
  <dimension ref="A1:J23"/>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6.2" thickTop="1" thickBot="1">
      <c r="A5" s="20" t="s">
        <v>184</v>
      </c>
      <c r="B5" s="53" t="s">
        <v>22</v>
      </c>
      <c r="C5" s="54"/>
      <c r="D5" s="22"/>
      <c r="E5" s="110"/>
      <c r="F5" s="5"/>
      <c r="H5" s="17"/>
    </row>
    <row r="6" spans="1:10" ht="13.8" thickTop="1">
      <c r="A6" s="27"/>
      <c r="B6" s="9"/>
      <c r="C6" s="8"/>
      <c r="D6" s="7"/>
      <c r="E6" s="72"/>
      <c r="F6" s="28"/>
      <c r="H6" s="17"/>
    </row>
    <row r="7" spans="1:10" ht="39.6">
      <c r="A7" s="11" t="s">
        <v>185</v>
      </c>
      <c r="B7" s="73" t="s">
        <v>52</v>
      </c>
      <c r="C7" s="59"/>
      <c r="D7" s="68"/>
      <c r="E7" s="55"/>
      <c r="F7" s="58"/>
      <c r="H7" s="6"/>
    </row>
    <row r="8" spans="1:10" ht="39.6">
      <c r="A8" s="11"/>
      <c r="B8" s="73" t="s">
        <v>53</v>
      </c>
      <c r="C8" s="59"/>
      <c r="D8" s="68"/>
      <c r="E8" s="55"/>
      <c r="F8" s="58"/>
      <c r="H8" s="6"/>
    </row>
    <row r="9" spans="1:10">
      <c r="A9" s="11"/>
      <c r="B9" s="73" t="s">
        <v>8</v>
      </c>
      <c r="C9" s="59"/>
      <c r="D9" s="68"/>
      <c r="E9" s="55"/>
      <c r="F9" s="58"/>
      <c r="H9" s="6"/>
    </row>
    <row r="10" spans="1:10" ht="26.4">
      <c r="A10" s="11"/>
      <c r="B10" s="56" t="s">
        <v>644</v>
      </c>
      <c r="C10" s="59" t="s">
        <v>7</v>
      </c>
      <c r="D10" s="56">
        <f>4.3*(13.6+6.25+4.45+1.3)+2.6*(7.44+1.65)</f>
        <v>133.71</v>
      </c>
      <c r="E10" s="129"/>
      <c r="F10" s="58">
        <f>D10*E10</f>
        <v>0</v>
      </c>
      <c r="H10" s="6"/>
    </row>
    <row r="11" spans="1:10">
      <c r="A11" s="11"/>
      <c r="B11" s="73"/>
      <c r="C11" s="59"/>
      <c r="D11" s="68"/>
      <c r="E11" s="55"/>
      <c r="F11" s="58"/>
      <c r="H11" s="6"/>
    </row>
    <row r="12" spans="1:10" ht="26.4">
      <c r="A12" s="11" t="s">
        <v>352</v>
      </c>
      <c r="B12" s="272" t="s">
        <v>638</v>
      </c>
      <c r="C12" s="127"/>
      <c r="D12" s="133"/>
      <c r="E12" s="128"/>
      <c r="F12" s="58"/>
      <c r="H12" s="6"/>
    </row>
    <row r="13" spans="1:10" ht="52.8">
      <c r="A13" s="11"/>
      <c r="B13" s="336" t="s">
        <v>639</v>
      </c>
      <c r="C13" s="127"/>
      <c r="D13" s="133"/>
      <c r="E13" s="128"/>
      <c r="F13" s="58"/>
      <c r="H13" s="6"/>
    </row>
    <row r="14" spans="1:10" ht="92.4">
      <c r="A14" s="11"/>
      <c r="B14" s="336" t="s">
        <v>640</v>
      </c>
      <c r="C14" s="127"/>
      <c r="D14" s="133"/>
      <c r="E14" s="128"/>
      <c r="F14" s="58"/>
      <c r="H14" s="6"/>
    </row>
    <row r="15" spans="1:10" ht="26.4">
      <c r="A15" s="11"/>
      <c r="B15" s="231" t="s">
        <v>642</v>
      </c>
      <c r="C15" s="127"/>
      <c r="D15" s="133"/>
      <c r="E15" s="128"/>
      <c r="F15" s="58"/>
      <c r="H15" s="6"/>
    </row>
    <row r="16" spans="1:10" ht="26.4">
      <c r="A16" s="11"/>
      <c r="B16" s="272" t="s">
        <v>641</v>
      </c>
      <c r="C16" s="127"/>
      <c r="D16" s="126"/>
      <c r="E16" s="129"/>
      <c r="F16" s="63"/>
      <c r="H16" s="6"/>
    </row>
    <row r="17" spans="1:8">
      <c r="A17" s="11"/>
      <c r="B17" s="337" t="s">
        <v>14</v>
      </c>
      <c r="C17" s="127"/>
      <c r="D17" s="126"/>
      <c r="E17" s="129"/>
      <c r="F17" s="63"/>
      <c r="H17" s="6"/>
    </row>
    <row r="18" spans="1:8">
      <c r="A18" s="11"/>
      <c r="B18" s="336"/>
      <c r="C18" s="127"/>
      <c r="D18" s="133"/>
      <c r="E18" s="128"/>
      <c r="F18" s="58"/>
      <c r="H18" s="6"/>
    </row>
    <row r="19" spans="1:8" ht="26.4">
      <c r="A19" s="11"/>
      <c r="B19" s="56" t="s">
        <v>643</v>
      </c>
      <c r="C19" s="59" t="s">
        <v>7</v>
      </c>
      <c r="D19" s="56">
        <f>4.3*(12.6+5.5*2+1.3)+2.6*(7.44+1.65)</f>
        <v>130.69999999999999</v>
      </c>
      <c r="E19" s="129"/>
      <c r="F19" s="58">
        <f>D19*E19</f>
        <v>0</v>
      </c>
      <c r="H19" s="6"/>
    </row>
    <row r="20" spans="1:8">
      <c r="A20" s="11"/>
      <c r="B20" s="338"/>
      <c r="C20" s="127"/>
      <c r="D20" s="133"/>
      <c r="E20" s="128"/>
      <c r="F20" s="58"/>
      <c r="H20" s="6"/>
    </row>
    <row r="21" spans="1:8" ht="9" customHeight="1" thickBot="1">
      <c r="A21" s="29"/>
      <c r="B21" s="42"/>
      <c r="C21" s="43"/>
      <c r="D21" s="44"/>
      <c r="E21" s="45"/>
      <c r="F21" s="45"/>
      <c r="H21" s="6"/>
    </row>
    <row r="22" spans="1:8" ht="16.2" thickTop="1" thickBot="1">
      <c r="A22" s="46"/>
      <c r="B22" s="398" t="s">
        <v>23</v>
      </c>
      <c r="C22" s="398"/>
      <c r="D22" s="398"/>
      <c r="E22" s="399"/>
      <c r="F22" s="26">
        <f>SUM(F8:F21)</f>
        <v>0</v>
      </c>
      <c r="H22" s="6"/>
    </row>
    <row r="23" spans="1:8" ht="13.8" thickTop="1"/>
  </sheetData>
  <sheetProtection algorithmName="SHA-512" hashValue="oYPzeqFZy3mvZf665SXO+kZQxo25ZAS18JJwdJaZ354zaU3JyWWfUoiyPI46drsGbNV0Qa1wEDvRXn6cqP4NWQ==" saltValue="rdTfRtmryr7Y7GaCSEd9lg==" spinCount="100000" sheet="1" formatCells="0" formatColumns="0" formatRows="0" insertColumns="0" insertRows="0" insertHyperlinks="0" deleteColumns="0" deleteRows="0" sort="0" autoFilter="0" pivotTables="0"/>
  <protectedRanges>
    <protectedRange sqref="E1:E1048576" name="Range1"/>
  </protectedRanges>
  <mergeCells count="6">
    <mergeCell ref="B22:E2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757FF-5D0C-442A-9048-DF6F0779B640}">
  <sheetPr>
    <tabColor indexed="35"/>
  </sheetPr>
  <dimension ref="A1:J30"/>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6.5" customHeight="1" thickTop="1" thickBot="1">
      <c r="A5" s="24" t="s">
        <v>186</v>
      </c>
      <c r="B5" s="25" t="s">
        <v>24</v>
      </c>
      <c r="C5" s="4"/>
      <c r="D5" s="12"/>
      <c r="E5" s="90"/>
      <c r="F5" s="13"/>
      <c r="H5" s="6"/>
    </row>
    <row r="6" spans="1:10" ht="12.75" customHeight="1" thickTop="1">
      <c r="A6" s="27"/>
      <c r="B6" s="140"/>
      <c r="C6" s="127"/>
      <c r="D6" s="189"/>
      <c r="E6" s="72"/>
      <c r="F6" s="28"/>
      <c r="H6" s="6"/>
    </row>
    <row r="7" spans="1:10" ht="12.75" customHeight="1">
      <c r="A7" s="11" t="s">
        <v>187</v>
      </c>
      <c r="B7" s="129" t="s">
        <v>338</v>
      </c>
      <c r="C7" s="127"/>
      <c r="D7" s="133"/>
      <c r="E7" s="128"/>
      <c r="F7" s="58"/>
      <c r="H7" s="6"/>
    </row>
    <row r="8" spans="1:10" ht="12.75" customHeight="1">
      <c r="A8" s="11"/>
      <c r="B8" s="129" t="s">
        <v>339</v>
      </c>
      <c r="C8" s="127"/>
      <c r="D8" s="133"/>
      <c r="E8" s="128"/>
      <c r="F8" s="58"/>
      <c r="H8" s="6"/>
    </row>
    <row r="9" spans="1:10" ht="12.75" customHeight="1">
      <c r="A9" s="11"/>
      <c r="B9" s="129" t="s">
        <v>340</v>
      </c>
      <c r="C9" s="127"/>
      <c r="D9" s="133"/>
      <c r="E9" s="128"/>
      <c r="F9" s="58"/>
      <c r="H9" s="6"/>
    </row>
    <row r="10" spans="1:10" ht="12.75" customHeight="1">
      <c r="A10" s="11"/>
      <c r="B10" s="129" t="s">
        <v>341</v>
      </c>
      <c r="C10" s="127"/>
      <c r="D10" s="133"/>
      <c r="E10" s="128"/>
      <c r="F10" s="58"/>
      <c r="H10" s="6"/>
    </row>
    <row r="11" spans="1:10" ht="12.75" customHeight="1">
      <c r="A11" s="11"/>
      <c r="B11" s="134" t="s">
        <v>14</v>
      </c>
      <c r="C11" s="127" t="s">
        <v>7</v>
      </c>
      <c r="D11" s="255">
        <f>55+50.5+17.55</f>
        <v>123.05</v>
      </c>
      <c r="E11" s="128"/>
      <c r="F11" s="58">
        <f>D11*E11</f>
        <v>0</v>
      </c>
      <c r="H11" s="6"/>
    </row>
    <row r="12" spans="1:10" ht="12.75" customHeight="1">
      <c r="A12" s="11"/>
      <c r="B12" s="134"/>
      <c r="C12" s="127"/>
      <c r="D12" s="141"/>
      <c r="E12" s="128"/>
      <c r="F12" s="58"/>
      <c r="H12" s="6"/>
    </row>
    <row r="13" spans="1:10" ht="52.8">
      <c r="A13" s="11" t="s">
        <v>729</v>
      </c>
      <c r="B13" s="301" t="s">
        <v>727</v>
      </c>
      <c r="C13" s="137"/>
      <c r="D13" s="304"/>
      <c r="E13" s="138"/>
      <c r="F13" s="132"/>
      <c r="H13" s="6"/>
    </row>
    <row r="14" spans="1:10" ht="66">
      <c r="A14" s="11"/>
      <c r="B14" s="301" t="s">
        <v>723</v>
      </c>
      <c r="C14" s="137"/>
      <c r="D14" s="304"/>
      <c r="E14" s="138"/>
      <c r="F14" s="132"/>
      <c r="H14" s="6"/>
    </row>
    <row r="15" spans="1:10" ht="39.6">
      <c r="A15" s="11"/>
      <c r="B15" s="305" t="s">
        <v>728</v>
      </c>
      <c r="C15" s="137"/>
      <c r="D15" s="304"/>
      <c r="E15" s="138"/>
      <c r="F15" s="132"/>
      <c r="H15" s="6"/>
    </row>
    <row r="16" spans="1:10" ht="26.4">
      <c r="A16" s="11"/>
      <c r="B16" s="301" t="s">
        <v>724</v>
      </c>
      <c r="C16" s="137"/>
      <c r="D16" s="304"/>
      <c r="E16" s="138"/>
      <c r="F16" s="132"/>
      <c r="H16" s="6"/>
    </row>
    <row r="17" spans="1:8" ht="12.75" customHeight="1">
      <c r="A17" s="11"/>
      <c r="B17" s="194" t="s">
        <v>725</v>
      </c>
      <c r="C17" s="137"/>
      <c r="D17" s="304"/>
      <c r="E17" s="138"/>
      <c r="F17" s="132"/>
      <c r="H17" s="6"/>
    </row>
    <row r="18" spans="1:8" ht="26.4">
      <c r="A18" s="11"/>
      <c r="B18" s="194" t="s">
        <v>726</v>
      </c>
      <c r="C18" s="137"/>
      <c r="D18" s="304"/>
      <c r="E18" s="138"/>
      <c r="F18" s="132"/>
      <c r="H18" s="6"/>
    </row>
    <row r="19" spans="1:8" ht="12.75" customHeight="1">
      <c r="A19" s="11"/>
      <c r="B19" s="160"/>
      <c r="C19" s="137"/>
      <c r="D19" s="304"/>
      <c r="E19" s="138"/>
      <c r="F19" s="132"/>
      <c r="H19" s="6"/>
    </row>
    <row r="20" spans="1:8" ht="12.75" customHeight="1">
      <c r="A20" s="11"/>
      <c r="B20" s="164" t="s">
        <v>748</v>
      </c>
      <c r="C20" s="208" t="s">
        <v>7</v>
      </c>
      <c r="D20" s="210">
        <f>1*(6+15+5)</f>
        <v>26</v>
      </c>
      <c r="E20" s="210"/>
      <c r="F20" s="58">
        <f>+D20*E20</f>
        <v>0</v>
      </c>
      <c r="H20" s="6"/>
    </row>
    <row r="21" spans="1:8" ht="12.75" customHeight="1">
      <c r="A21" s="11"/>
      <c r="B21" s="269"/>
      <c r="C21" s="208"/>
      <c r="D21" s="300"/>
      <c r="E21" s="210"/>
      <c r="F21" s="58"/>
      <c r="H21" s="6"/>
    </row>
    <row r="22" spans="1:8" ht="39.6">
      <c r="A22" s="11" t="s">
        <v>730</v>
      </c>
      <c r="B22" s="301" t="s">
        <v>716</v>
      </c>
      <c r="C22" s="209"/>
      <c r="D22" s="210"/>
      <c r="E22" s="210"/>
      <c r="F22" s="58"/>
      <c r="H22" s="6"/>
    </row>
    <row r="23" spans="1:8" ht="79.2">
      <c r="A23" s="11"/>
      <c r="B23" s="301" t="s">
        <v>713</v>
      </c>
      <c r="C23" s="209"/>
      <c r="D23" s="210"/>
      <c r="E23" s="210"/>
      <c r="F23" s="58"/>
      <c r="H23" s="6"/>
    </row>
    <row r="24" spans="1:8" ht="26.4">
      <c r="A24" s="11"/>
      <c r="B24" s="301" t="s">
        <v>714</v>
      </c>
      <c r="C24" s="208"/>
      <c r="D24" s="219"/>
      <c r="E24" s="210"/>
      <c r="F24" s="58"/>
      <c r="H24" s="6"/>
    </row>
    <row r="25" spans="1:8" ht="12.75" customHeight="1">
      <c r="A25" s="11"/>
      <c r="B25" s="301"/>
      <c r="C25" s="208"/>
      <c r="D25" s="219"/>
      <c r="E25" s="210"/>
      <c r="F25" s="58"/>
      <c r="H25" s="6"/>
    </row>
    <row r="26" spans="1:8" ht="12.75" customHeight="1">
      <c r="A26" s="11"/>
      <c r="B26" s="193" t="s">
        <v>722</v>
      </c>
      <c r="C26" s="208" t="s">
        <v>715</v>
      </c>
      <c r="D26" s="219">
        <f>13+15+5.5+12.7+4.06</f>
        <v>50.26</v>
      </c>
      <c r="E26" s="210"/>
      <c r="F26" s="58">
        <f>+D26*E26</f>
        <v>0</v>
      </c>
      <c r="H26" s="6"/>
    </row>
    <row r="27" spans="1:8" ht="12.75" customHeight="1">
      <c r="A27" s="32"/>
      <c r="B27" s="195"/>
      <c r="C27" s="104"/>
      <c r="D27" s="196"/>
      <c r="E27" s="106"/>
      <c r="F27" s="75"/>
      <c r="H27" s="6"/>
    </row>
    <row r="28" spans="1:8" ht="9" customHeight="1" thickBot="1">
      <c r="A28" s="29"/>
      <c r="B28" s="42"/>
      <c r="C28" s="43"/>
      <c r="D28" s="44"/>
      <c r="E28" s="45"/>
      <c r="F28" s="45"/>
      <c r="H28" s="6"/>
    </row>
    <row r="29" spans="1:8" ht="16.5" customHeight="1" thickTop="1" thickBot="1">
      <c r="A29" s="10"/>
      <c r="B29" s="412" t="s">
        <v>2</v>
      </c>
      <c r="C29" s="412"/>
      <c r="D29" s="412"/>
      <c r="E29" s="413"/>
      <c r="F29" s="50">
        <f>SUM(F11:F28)</f>
        <v>0</v>
      </c>
      <c r="H29" s="6"/>
    </row>
    <row r="30" spans="1:8" ht="13.8" thickTop="1"/>
  </sheetData>
  <sheetProtection algorithmName="SHA-512" hashValue="SLPtdinog+8kVGRmFqZvyGWFfP96cKUnn6pEUGebDNobGDQR3/8zWcTT6dC/0Ho4Y3OsDXc4YePMtpGsGMF+AA==" saltValue="vQnooiW+OBmF2FPrZhpF5g==" spinCount="100000" sheet="1" formatCells="0" formatColumns="0" formatRows="0" insertColumns="0" insertRows="0" insertHyperlinks="0" deleteColumns="0" deleteRows="0" sort="0" autoFilter="0" pivotTables="0"/>
  <protectedRanges>
    <protectedRange sqref="E1:E1048576" name="Range1"/>
  </protectedRanges>
  <mergeCells count="6">
    <mergeCell ref="B29:E29"/>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44D0A-080B-4A95-A596-20CDA8DF5B9D}">
  <sheetPr>
    <tabColor indexed="35"/>
  </sheetPr>
  <dimension ref="A1:P27"/>
  <sheetViews>
    <sheetView showZeros="0" view="pageBreakPreview" zoomScale="110" zoomScaleNormal="110" zoomScaleSheetLayoutView="110" workbookViewId="0">
      <selection activeCell="L3" sqref="L3"/>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6" ht="30" customHeight="1">
      <c r="A1" s="400" t="s">
        <v>861</v>
      </c>
      <c r="B1" s="400"/>
      <c r="C1" s="400"/>
      <c r="D1" s="400"/>
      <c r="E1" s="400"/>
      <c r="F1" s="400"/>
      <c r="I1" s="154"/>
      <c r="J1" s="1"/>
    </row>
    <row r="2" spans="1:16" ht="16.5" customHeight="1" thickBot="1">
      <c r="A2" s="401" t="s">
        <v>385</v>
      </c>
      <c r="B2" s="402"/>
      <c r="C2" s="402"/>
      <c r="D2" s="402"/>
      <c r="E2" s="402"/>
      <c r="F2" s="402"/>
      <c r="I2" s="154"/>
      <c r="J2" s="1"/>
    </row>
    <row r="3" spans="1:16" ht="26.25" customHeight="1" thickTop="1" thickBot="1">
      <c r="A3" s="403" t="s">
        <v>29</v>
      </c>
      <c r="B3" s="405" t="s">
        <v>30</v>
      </c>
      <c r="C3" s="405" t="s">
        <v>31</v>
      </c>
      <c r="D3" s="15" t="s">
        <v>32</v>
      </c>
      <c r="E3" s="15" t="s">
        <v>33</v>
      </c>
      <c r="F3" s="121" t="s">
        <v>34</v>
      </c>
      <c r="H3" s="6"/>
      <c r="I3" s="154"/>
      <c r="J3" s="2"/>
    </row>
    <row r="4" spans="1:16" ht="15" customHeight="1" thickTop="1" thickBot="1">
      <c r="A4" s="404"/>
      <c r="B4" s="406"/>
      <c r="C4" s="407"/>
      <c r="D4" s="16" t="s">
        <v>35</v>
      </c>
      <c r="E4" s="16" t="s">
        <v>36</v>
      </c>
      <c r="F4" s="122" t="s">
        <v>37</v>
      </c>
      <c r="I4" s="154"/>
      <c r="J4" s="155"/>
    </row>
    <row r="5" spans="1:16" ht="16.2" thickTop="1" thickBot="1">
      <c r="A5" s="91"/>
      <c r="B5" s="92"/>
      <c r="C5" s="92"/>
      <c r="D5" s="92"/>
      <c r="E5" s="92"/>
      <c r="F5" s="93"/>
      <c r="H5" s="117"/>
      <c r="I5" s="1"/>
      <c r="J5" s="117"/>
      <c r="K5" s="1"/>
      <c r="L5" s="118"/>
      <c r="M5" s="118"/>
      <c r="N5" s="1"/>
      <c r="O5" s="1"/>
      <c r="P5" s="1"/>
    </row>
    <row r="6" spans="1:16" ht="15" customHeight="1" thickTop="1" thickBot="1">
      <c r="A6" s="111"/>
      <c r="B6" s="22" t="s">
        <v>1</v>
      </c>
      <c r="C6" s="112"/>
      <c r="D6" s="113"/>
      <c r="E6" s="114"/>
      <c r="F6" s="115"/>
      <c r="H6" s="117"/>
      <c r="I6" s="1"/>
      <c r="J6" s="117"/>
      <c r="K6" s="1"/>
      <c r="L6" s="118"/>
      <c r="M6" s="118"/>
      <c r="N6" s="1"/>
      <c r="O6" s="1"/>
      <c r="P6" s="1"/>
    </row>
    <row r="7" spans="1:16" ht="15" customHeight="1" thickTop="1" thickBot="1">
      <c r="A7" s="60" t="s">
        <v>58</v>
      </c>
      <c r="B7" s="47" t="s">
        <v>56</v>
      </c>
      <c r="C7" s="49"/>
      <c r="D7" s="48"/>
      <c r="E7" s="116"/>
      <c r="F7" s="26">
        <f>'1 RUŠENJE I DEMONTAŽA'!F172</f>
        <v>0</v>
      </c>
      <c r="H7" s="117"/>
      <c r="I7" s="1"/>
      <c r="J7" s="117"/>
      <c r="K7" s="1"/>
      <c r="L7" s="118"/>
      <c r="M7" s="118"/>
      <c r="N7" s="1"/>
      <c r="O7" s="1"/>
      <c r="P7" s="1"/>
    </row>
    <row r="8" spans="1:16" ht="15" customHeight="1" thickTop="1" thickBot="1">
      <c r="A8" s="60" t="s">
        <v>74</v>
      </c>
      <c r="B8" s="47" t="s">
        <v>151</v>
      </c>
      <c r="C8" s="49"/>
      <c r="D8" s="48"/>
      <c r="E8" s="116"/>
      <c r="F8" s="26">
        <f>'2 ZEMLJANI'!F79</f>
        <v>0</v>
      </c>
      <c r="H8" s="117"/>
      <c r="I8" s="1"/>
      <c r="J8" s="117"/>
      <c r="K8" s="1"/>
      <c r="L8" s="118"/>
      <c r="M8" s="118"/>
      <c r="N8" s="1"/>
      <c r="O8" s="1"/>
      <c r="P8" s="1"/>
    </row>
    <row r="9" spans="1:16" ht="15" customHeight="1" thickTop="1" thickBot="1">
      <c r="A9" s="60" t="s">
        <v>76</v>
      </c>
      <c r="B9" s="47" t="s">
        <v>25</v>
      </c>
      <c r="C9" s="49"/>
      <c r="D9" s="48"/>
      <c r="E9" s="116"/>
      <c r="F9" s="26">
        <f>'3 BETONSKI I ARM.'!F116</f>
        <v>0</v>
      </c>
      <c r="H9" s="117"/>
      <c r="I9" s="1"/>
      <c r="J9" s="117"/>
      <c r="K9" s="1"/>
      <c r="L9" s="118"/>
      <c r="M9" s="118"/>
      <c r="N9" s="1"/>
      <c r="O9" s="1"/>
      <c r="P9" s="1"/>
    </row>
    <row r="10" spans="1:16" ht="15" customHeight="1" thickTop="1" thickBot="1">
      <c r="A10" s="60" t="s">
        <v>78</v>
      </c>
      <c r="B10" s="47" t="s">
        <v>9</v>
      </c>
      <c r="C10" s="49"/>
      <c r="D10" s="48"/>
      <c r="E10" s="116"/>
      <c r="F10" s="26">
        <f>'4 ARMIRAČKI'!F12</f>
        <v>0</v>
      </c>
      <c r="H10" s="117"/>
      <c r="I10" s="1"/>
      <c r="J10" s="117"/>
      <c r="K10" s="173"/>
      <c r="L10" s="118"/>
      <c r="M10" s="118"/>
      <c r="N10" s="1"/>
      <c r="O10" s="1"/>
      <c r="P10" s="1"/>
    </row>
    <row r="11" spans="1:16" ht="15" customHeight="1" thickTop="1" thickBot="1">
      <c r="A11" s="60" t="s">
        <v>80</v>
      </c>
      <c r="B11" s="47" t="s">
        <v>26</v>
      </c>
      <c r="C11" s="49"/>
      <c r="D11" s="48"/>
      <c r="E11" s="116"/>
      <c r="F11" s="26">
        <f>'5 ZIDARSKI'!F108</f>
        <v>0</v>
      </c>
      <c r="I11" s="1"/>
      <c r="J11" s="1"/>
      <c r="K11" s="1"/>
      <c r="L11" s="1"/>
      <c r="M11" s="1"/>
      <c r="N11" s="1"/>
      <c r="O11" s="1"/>
      <c r="P11" s="1"/>
    </row>
    <row r="12" spans="1:16" ht="15" customHeight="1" thickTop="1" thickBot="1">
      <c r="A12" s="60" t="s">
        <v>81</v>
      </c>
      <c r="B12" s="47" t="s">
        <v>0</v>
      </c>
      <c r="C12" s="49"/>
      <c r="D12" s="48"/>
      <c r="E12" s="116"/>
      <c r="F12" s="26">
        <f>'6 TESARSKI'!F35</f>
        <v>0</v>
      </c>
    </row>
    <row r="13" spans="1:16" ht="15" customHeight="1" thickTop="1" thickBot="1">
      <c r="A13" s="60" t="s">
        <v>83</v>
      </c>
      <c r="B13" s="47" t="s">
        <v>27</v>
      </c>
      <c r="C13" s="49"/>
      <c r="D13" s="48"/>
      <c r="E13" s="116"/>
      <c r="F13" s="26">
        <f>'7 IZOLATERSKI'!F104</f>
        <v>0</v>
      </c>
    </row>
    <row r="14" spans="1:16" ht="15" customHeight="1" thickTop="1" thickBot="1">
      <c r="A14" s="60" t="s">
        <v>107</v>
      </c>
      <c r="B14" s="47" t="s">
        <v>652</v>
      </c>
      <c r="C14" s="49"/>
      <c r="D14" s="48"/>
      <c r="E14" s="116"/>
      <c r="F14" s="26">
        <f>'8 PVC STOL.'!F70</f>
        <v>0</v>
      </c>
    </row>
    <row r="15" spans="1:16" ht="15" customHeight="1" thickTop="1" thickBot="1">
      <c r="A15" s="60" t="s">
        <v>108</v>
      </c>
      <c r="B15" s="47" t="s">
        <v>765</v>
      </c>
      <c r="C15" s="49"/>
      <c r="D15" s="48"/>
      <c r="E15" s="116"/>
      <c r="F15" s="26">
        <f>'9 BRAVARSKI'!F46</f>
        <v>0</v>
      </c>
    </row>
    <row r="16" spans="1:16" ht="15" customHeight="1" thickTop="1" thickBot="1">
      <c r="A16" s="60" t="s">
        <v>43</v>
      </c>
      <c r="B16" s="47" t="s">
        <v>17</v>
      </c>
      <c r="C16" s="49"/>
      <c r="D16" s="48"/>
      <c r="E16" s="116"/>
      <c r="F16" s="26">
        <f>'10 LIMARSKI'!F78</f>
        <v>0</v>
      </c>
    </row>
    <row r="17" spans="1:6" ht="15" customHeight="1" thickTop="1" thickBot="1">
      <c r="A17" s="60" t="s">
        <v>44</v>
      </c>
      <c r="B17" s="47" t="s">
        <v>47</v>
      </c>
      <c r="C17" s="49"/>
      <c r="D17" s="48"/>
      <c r="E17" s="116"/>
      <c r="F17" s="26">
        <f>'11 KERAMIČARSKI'!F38</f>
        <v>0</v>
      </c>
    </row>
    <row r="18" spans="1:6" ht="15" customHeight="1" thickTop="1" thickBot="1">
      <c r="A18" s="60" t="s">
        <v>45</v>
      </c>
      <c r="B18" s="47" t="s">
        <v>275</v>
      </c>
      <c r="C18" s="49"/>
      <c r="D18" s="48"/>
      <c r="E18" s="116"/>
      <c r="F18" s="26">
        <f>'12 PODOPOL.'!F52</f>
        <v>0</v>
      </c>
    </row>
    <row r="19" spans="1:6" ht="15" customHeight="1" thickTop="1" thickBot="1">
      <c r="A19" s="60" t="s">
        <v>49</v>
      </c>
      <c r="B19" s="47" t="s">
        <v>180</v>
      </c>
      <c r="C19" s="49"/>
      <c r="D19" s="48"/>
      <c r="E19" s="116"/>
      <c r="F19" s="26">
        <f>'13 SUVOMONTAŽNI'!F75</f>
        <v>0</v>
      </c>
    </row>
    <row r="20" spans="1:6" ht="15" customHeight="1" thickTop="1" thickBot="1">
      <c r="A20" s="60" t="s">
        <v>121</v>
      </c>
      <c r="B20" s="47" t="s">
        <v>20</v>
      </c>
      <c r="C20" s="49"/>
      <c r="D20" s="48"/>
      <c r="E20" s="116"/>
      <c r="F20" s="26">
        <f>'14 MOL.-FARB.'!F24</f>
        <v>0</v>
      </c>
    </row>
    <row r="21" spans="1:6" ht="15" customHeight="1" thickTop="1" thickBot="1">
      <c r="A21" s="60" t="s">
        <v>184</v>
      </c>
      <c r="B21" s="47" t="s">
        <v>22</v>
      </c>
      <c r="C21" s="49"/>
      <c r="D21" s="48"/>
      <c r="E21" s="116"/>
      <c r="F21" s="26">
        <f>'15 FASADERSKI'!F22</f>
        <v>0</v>
      </c>
    </row>
    <row r="22" spans="1:6" ht="15" customHeight="1" thickTop="1" thickBot="1">
      <c r="A22" s="60" t="s">
        <v>186</v>
      </c>
      <c r="B22" s="47" t="s">
        <v>24</v>
      </c>
      <c r="C22" s="49"/>
      <c r="D22" s="48"/>
      <c r="E22" s="116"/>
      <c r="F22" s="26">
        <f>'16 RAZNI'!F29</f>
        <v>0</v>
      </c>
    </row>
    <row r="23" spans="1:6" ht="15" customHeight="1" thickTop="1" thickBot="1">
      <c r="A23" s="388"/>
      <c r="B23" s="389"/>
      <c r="C23" s="390"/>
      <c r="D23" s="420" t="s">
        <v>853</v>
      </c>
      <c r="E23" s="421"/>
      <c r="F23" s="391">
        <f>SUM(F7:F22)</f>
        <v>0</v>
      </c>
    </row>
    <row r="24" spans="1:6" ht="15" customHeight="1" thickBot="1">
      <c r="A24" s="385"/>
      <c r="B24" s="414"/>
      <c r="C24" s="415"/>
      <c r="D24" s="415"/>
      <c r="E24" s="416"/>
      <c r="F24" s="386"/>
    </row>
    <row r="25" spans="1:6" ht="15" customHeight="1" thickBot="1">
      <c r="A25" s="385"/>
      <c r="B25" s="414"/>
      <c r="C25" s="415"/>
      <c r="D25" s="415"/>
      <c r="E25" s="416"/>
      <c r="F25" s="386"/>
    </row>
    <row r="26" spans="1:6" ht="15" customHeight="1" thickBot="1">
      <c r="A26" s="385"/>
      <c r="B26" s="417"/>
      <c r="C26" s="418"/>
      <c r="D26" s="418"/>
      <c r="E26" s="419"/>
      <c r="F26" s="387"/>
    </row>
    <row r="27" spans="1:6" ht="18.75" customHeight="1" thickTop="1">
      <c r="A27" s="392"/>
      <c r="B27" s="393"/>
      <c r="C27" s="393"/>
      <c r="D27" s="393"/>
      <c r="E27" s="393"/>
      <c r="F27" s="394"/>
    </row>
  </sheetData>
  <sheetProtection algorithmName="SHA-512" hashValue="23Bt7kLJ4yjnyONHKMmxB5F2OGFKQLtMqc6OEtO4UfsmO0Vm+AqJWcf+j11+7N899kEgOaZ9E8FDKYPWIrAo+w==" saltValue="A+GM7tUstFAE2tcmAZOHyQ==" spinCount="100000" sheet="1" formatCells="0" formatColumns="0" formatRows="0" insertColumns="0" insertRows="0" insertHyperlinks="0" deleteColumns="0" deleteRows="0" sort="0" autoFilter="0" pivotTables="0"/>
  <mergeCells count="9">
    <mergeCell ref="B25:E25"/>
    <mergeCell ref="B26:E26"/>
    <mergeCell ref="D23:E23"/>
    <mergeCell ref="B24:E2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967D8-CC09-4AFA-BF88-5C0512676D5C}">
  <sheetPr>
    <tabColor indexed="35"/>
  </sheetPr>
  <dimension ref="A1:J80"/>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5.9" customHeight="1" thickTop="1" thickBot="1">
      <c r="A5" s="71" t="s">
        <v>74</v>
      </c>
      <c r="B5" s="408" t="s">
        <v>151</v>
      </c>
      <c r="C5" s="408"/>
      <c r="D5" s="408"/>
      <c r="E5" s="408"/>
      <c r="F5" s="409"/>
      <c r="I5" s="154"/>
      <c r="J5" s="155"/>
    </row>
    <row r="6" spans="1:10" ht="12.75" customHeight="1" thickTop="1">
      <c r="A6" s="61"/>
      <c r="B6" s="291"/>
      <c r="C6" s="292"/>
      <c r="D6" s="293"/>
      <c r="E6" s="72"/>
      <c r="F6" s="294"/>
      <c r="I6" s="154"/>
      <c r="J6" s="155"/>
    </row>
    <row r="7" spans="1:10" ht="12.75" customHeight="1">
      <c r="A7" s="65"/>
      <c r="B7" s="207" t="s">
        <v>421</v>
      </c>
      <c r="C7" s="226"/>
      <c r="D7" s="264"/>
      <c r="E7" s="230"/>
      <c r="F7" s="63"/>
      <c r="I7" s="154"/>
      <c r="J7" s="155"/>
    </row>
    <row r="8" spans="1:10" ht="12.75" customHeight="1">
      <c r="A8" s="65"/>
      <c r="B8" s="207" t="s">
        <v>422</v>
      </c>
      <c r="C8" s="226"/>
      <c r="D8" s="264"/>
      <c r="E8" s="230"/>
      <c r="F8" s="63"/>
      <c r="I8" s="154"/>
      <c r="J8" s="155"/>
    </row>
    <row r="9" spans="1:10" ht="12.75" customHeight="1">
      <c r="A9" s="65"/>
      <c r="B9" s="216" t="s">
        <v>423</v>
      </c>
      <c r="C9" s="226"/>
      <c r="D9" s="264"/>
      <c r="E9" s="230"/>
      <c r="F9" s="63"/>
      <c r="I9" s="154"/>
      <c r="J9" s="155"/>
    </row>
    <row r="10" spans="1:10" ht="12.75" customHeight="1">
      <c r="A10" s="65"/>
      <c r="B10" s="218"/>
      <c r="C10" s="226"/>
      <c r="D10" s="264"/>
      <c r="E10" s="230"/>
      <c r="F10" s="63"/>
      <c r="I10" s="154"/>
      <c r="J10" s="155"/>
    </row>
    <row r="11" spans="1:10" ht="12.75" customHeight="1">
      <c r="A11" s="11" t="s">
        <v>75</v>
      </c>
      <c r="B11" s="210" t="s">
        <v>424</v>
      </c>
      <c r="C11" s="312"/>
      <c r="D11" s="295"/>
      <c r="E11" s="295"/>
      <c r="F11" s="63"/>
      <c r="I11" s="154"/>
      <c r="J11" s="155"/>
    </row>
    <row r="12" spans="1:10" ht="12.75" customHeight="1">
      <c r="A12" s="65"/>
      <c r="B12" s="210" t="s">
        <v>425</v>
      </c>
      <c r="C12" s="312"/>
      <c r="D12" s="295"/>
      <c r="E12" s="295"/>
      <c r="F12" s="63"/>
      <c r="I12" s="154"/>
      <c r="J12" s="155"/>
    </row>
    <row r="13" spans="1:10" ht="12.75" customHeight="1">
      <c r="A13" s="65"/>
      <c r="B13" s="210" t="s">
        <v>426</v>
      </c>
      <c r="C13" s="312"/>
      <c r="D13" s="295"/>
      <c r="E13" s="295"/>
      <c r="F13" s="63"/>
      <c r="I13" s="154"/>
      <c r="J13" s="155"/>
    </row>
    <row r="14" spans="1:10" ht="12.75" customHeight="1">
      <c r="A14" s="65"/>
      <c r="B14" s="210" t="s">
        <v>427</v>
      </c>
      <c r="C14" s="312"/>
      <c r="D14" s="295"/>
      <c r="E14" s="295"/>
      <c r="F14" s="63"/>
      <c r="I14" s="154"/>
      <c r="J14" s="155"/>
    </row>
    <row r="15" spans="1:10" ht="12.75" customHeight="1">
      <c r="A15" s="65"/>
      <c r="B15" s="210" t="s">
        <v>428</v>
      </c>
      <c r="C15" s="312"/>
      <c r="D15" s="295"/>
      <c r="E15" s="295"/>
      <c r="F15" s="63"/>
      <c r="I15" s="154"/>
      <c r="J15" s="155"/>
    </row>
    <row r="16" spans="1:10" ht="12.75" customHeight="1">
      <c r="A16" s="65"/>
      <c r="B16" s="210" t="s">
        <v>429</v>
      </c>
      <c r="C16" s="312"/>
      <c r="D16" s="295"/>
      <c r="E16" s="295"/>
      <c r="F16" s="63"/>
      <c r="I16" s="154"/>
      <c r="J16" s="155"/>
    </row>
    <row r="17" spans="1:10" ht="12.75" customHeight="1">
      <c r="A17" s="65"/>
      <c r="B17" s="210" t="s">
        <v>430</v>
      </c>
      <c r="C17" s="312"/>
      <c r="D17" s="295"/>
      <c r="E17" s="295"/>
      <c r="F17" s="63"/>
      <c r="I17" s="154"/>
      <c r="J17" s="155"/>
    </row>
    <row r="18" spans="1:10" ht="12.75" customHeight="1">
      <c r="A18" s="65"/>
      <c r="B18" s="210" t="s">
        <v>431</v>
      </c>
      <c r="C18" s="312"/>
      <c r="D18" s="295"/>
      <c r="E18" s="295"/>
      <c r="F18" s="63"/>
      <c r="I18" s="154"/>
      <c r="J18" s="155"/>
    </row>
    <row r="19" spans="1:10" ht="12.75" customHeight="1">
      <c r="A19" s="65"/>
      <c r="B19" s="210"/>
      <c r="C19" s="312"/>
      <c r="D19" s="295"/>
      <c r="E19" s="295"/>
      <c r="F19" s="63"/>
      <c r="I19" s="154"/>
      <c r="J19" s="155"/>
    </row>
    <row r="20" spans="1:10" ht="12.75" customHeight="1">
      <c r="A20" s="65"/>
      <c r="B20" s="260" t="s">
        <v>438</v>
      </c>
      <c r="C20" s="312" t="s">
        <v>4</v>
      </c>
      <c r="D20" s="260">
        <f>0.3*(3.8*13.85+3.35*5.8)</f>
        <v>21.62</v>
      </c>
      <c r="E20" s="210"/>
      <c r="F20" s="86">
        <f>E20*D20</f>
        <v>0</v>
      </c>
      <c r="I20" s="154"/>
      <c r="J20" s="155"/>
    </row>
    <row r="21" spans="1:10" ht="12.75" customHeight="1">
      <c r="A21" s="65"/>
      <c r="B21" s="216"/>
      <c r="C21" s="226"/>
      <c r="D21" s="217"/>
      <c r="E21" s="210"/>
      <c r="F21" s="63"/>
      <c r="I21" s="154"/>
      <c r="J21" s="155"/>
    </row>
    <row r="22" spans="1:10" ht="12.75" customHeight="1">
      <c r="A22" s="11" t="s">
        <v>455</v>
      </c>
      <c r="B22" s="210" t="s">
        <v>432</v>
      </c>
      <c r="C22" s="226"/>
      <c r="D22" s="217"/>
      <c r="E22" s="210"/>
      <c r="F22" s="63"/>
      <c r="I22" s="154"/>
      <c r="J22" s="155"/>
    </row>
    <row r="23" spans="1:10" ht="12.75" customHeight="1">
      <c r="A23" s="65"/>
      <c r="B23" s="210" t="s">
        <v>434</v>
      </c>
      <c r="C23" s="226"/>
      <c r="D23" s="217"/>
      <c r="E23" s="210"/>
      <c r="F23" s="63"/>
      <c r="I23" s="154"/>
      <c r="J23" s="155"/>
    </row>
    <row r="24" spans="1:10" ht="12.75" customHeight="1">
      <c r="A24" s="65"/>
      <c r="B24" s="210" t="s">
        <v>435</v>
      </c>
      <c r="C24" s="226"/>
      <c r="D24" s="217"/>
      <c r="E24" s="210"/>
      <c r="F24" s="63"/>
      <c r="I24" s="154"/>
      <c r="J24" s="155"/>
    </row>
    <row r="25" spans="1:10" ht="12.75" customHeight="1">
      <c r="A25" s="65"/>
      <c r="B25" s="210" t="s">
        <v>436</v>
      </c>
      <c r="C25" s="226"/>
      <c r="D25" s="217"/>
      <c r="E25" s="210"/>
      <c r="F25" s="63"/>
      <c r="I25" s="154"/>
      <c r="J25" s="155"/>
    </row>
    <row r="26" spans="1:10" ht="12.75" customHeight="1">
      <c r="A26" s="65"/>
      <c r="B26" s="210" t="s">
        <v>437</v>
      </c>
      <c r="C26" s="226"/>
      <c r="D26" s="217"/>
      <c r="E26" s="210"/>
      <c r="F26" s="63"/>
      <c r="I26" s="154"/>
      <c r="J26" s="155"/>
    </row>
    <row r="27" spans="1:10" ht="12.75" customHeight="1">
      <c r="A27" s="65"/>
      <c r="B27" s="210" t="s">
        <v>433</v>
      </c>
      <c r="C27" s="226"/>
      <c r="D27" s="217"/>
      <c r="E27" s="210"/>
      <c r="F27" s="63"/>
      <c r="I27" s="154"/>
      <c r="J27" s="155"/>
    </row>
    <row r="28" spans="1:10" ht="12.75" customHeight="1">
      <c r="A28" s="65"/>
      <c r="B28" s="207"/>
      <c r="C28" s="226"/>
      <c r="D28" s="217"/>
      <c r="E28" s="210"/>
      <c r="F28" s="63"/>
      <c r="I28" s="154"/>
      <c r="J28" s="155"/>
    </row>
    <row r="29" spans="1:10" ht="26.4">
      <c r="A29" s="65"/>
      <c r="B29" s="313" t="s">
        <v>439</v>
      </c>
      <c r="C29" s="312" t="s">
        <v>4</v>
      </c>
      <c r="D29" s="260">
        <f>0.5*4.8*12.8+0.6*0.8*(12.8+3.64*3)+0.5*0.65*11.22+0.3*5.7+3.35</f>
        <v>50.81</v>
      </c>
      <c r="E29" s="210"/>
      <c r="F29" s="86">
        <f>E29*D29</f>
        <v>0</v>
      </c>
      <c r="I29" s="154"/>
      <c r="J29" s="155"/>
    </row>
    <row r="30" spans="1:10" ht="12.75" customHeight="1">
      <c r="A30" s="65"/>
      <c r="B30" s="216"/>
      <c r="C30" s="226"/>
      <c r="D30" s="217"/>
      <c r="E30" s="210"/>
      <c r="F30" s="63"/>
      <c r="I30" s="154"/>
      <c r="J30" s="155"/>
    </row>
    <row r="31" spans="1:10" ht="12.75" customHeight="1">
      <c r="A31" s="11" t="s">
        <v>456</v>
      </c>
      <c r="B31" s="207" t="s">
        <v>440</v>
      </c>
      <c r="C31" s="226"/>
      <c r="D31" s="296"/>
      <c r="E31" s="210"/>
      <c r="F31" s="63"/>
      <c r="I31" s="154"/>
      <c r="J31" s="155"/>
    </row>
    <row r="32" spans="1:10" ht="12.75" customHeight="1">
      <c r="A32" s="65"/>
      <c r="B32" s="207" t="s">
        <v>736</v>
      </c>
      <c r="C32" s="226"/>
      <c r="D32" s="296"/>
      <c r="E32" s="210"/>
      <c r="F32" s="63"/>
      <c r="I32" s="154"/>
      <c r="J32" s="155"/>
    </row>
    <row r="33" spans="1:10" ht="12.75" customHeight="1">
      <c r="A33" s="65"/>
      <c r="B33" s="207" t="s">
        <v>441</v>
      </c>
      <c r="C33" s="226"/>
      <c r="D33" s="296"/>
      <c r="E33" s="210"/>
      <c r="F33" s="63"/>
      <c r="I33" s="154"/>
      <c r="J33" s="155"/>
    </row>
    <row r="34" spans="1:10" ht="12.75" customHeight="1">
      <c r="A34" s="65"/>
      <c r="B34" s="207" t="s">
        <v>442</v>
      </c>
      <c r="C34" s="226"/>
      <c r="D34" s="296"/>
      <c r="E34" s="210"/>
      <c r="F34" s="63"/>
      <c r="I34" s="154"/>
      <c r="J34" s="155"/>
    </row>
    <row r="35" spans="1:10" ht="12.75" customHeight="1">
      <c r="A35" s="65"/>
      <c r="B35" s="207" t="s">
        <v>443</v>
      </c>
      <c r="C35" s="226"/>
      <c r="D35" s="260"/>
      <c r="E35" s="210"/>
      <c r="F35" s="63"/>
      <c r="I35" s="154"/>
      <c r="J35" s="155"/>
    </row>
    <row r="36" spans="1:10" ht="12.75" customHeight="1">
      <c r="A36" s="65"/>
      <c r="B36" s="207" t="s">
        <v>444</v>
      </c>
      <c r="C36" s="226"/>
      <c r="D36" s="297"/>
      <c r="E36" s="230"/>
      <c r="F36" s="63"/>
      <c r="I36" s="154"/>
      <c r="J36" s="155"/>
    </row>
    <row r="37" spans="1:10" ht="12.75" customHeight="1">
      <c r="A37" s="65"/>
      <c r="B37" s="207" t="s">
        <v>445</v>
      </c>
      <c r="C37" s="226"/>
      <c r="D37" s="264"/>
      <c r="E37" s="230"/>
      <c r="F37" s="63"/>
      <c r="I37" s="154"/>
      <c r="J37" s="155"/>
    </row>
    <row r="38" spans="1:10" ht="12.75" customHeight="1">
      <c r="A38" s="65"/>
      <c r="B38" s="210" t="s">
        <v>446</v>
      </c>
      <c r="C38" s="226"/>
      <c r="D38" s="264"/>
      <c r="E38" s="230"/>
      <c r="F38" s="63"/>
      <c r="I38" s="154"/>
      <c r="J38" s="155"/>
    </row>
    <row r="39" spans="1:10" ht="12.75" customHeight="1">
      <c r="A39" s="65"/>
      <c r="B39" s="210" t="s">
        <v>447</v>
      </c>
      <c r="C39" s="226"/>
      <c r="D39" s="264"/>
      <c r="E39" s="230"/>
      <c r="F39" s="63"/>
      <c r="I39" s="154"/>
      <c r="J39" s="155"/>
    </row>
    <row r="40" spans="1:10" ht="12.75" customHeight="1">
      <c r="A40" s="65"/>
      <c r="B40" s="210"/>
      <c r="C40" s="226"/>
      <c r="D40" s="264"/>
      <c r="E40" s="230"/>
      <c r="F40" s="63"/>
      <c r="I40" s="154"/>
      <c r="J40" s="155"/>
    </row>
    <row r="41" spans="1:10" ht="12.75" customHeight="1">
      <c r="A41" s="65"/>
      <c r="B41" s="207" t="s">
        <v>737</v>
      </c>
      <c r="C41" s="226"/>
      <c r="D41" s="264"/>
      <c r="E41" s="230"/>
      <c r="F41" s="63"/>
      <c r="I41" s="154"/>
      <c r="J41" s="155"/>
    </row>
    <row r="42" spans="1:10" ht="26.4">
      <c r="A42" s="65"/>
      <c r="B42" s="263" t="s">
        <v>448</v>
      </c>
      <c r="C42" s="226" t="s">
        <v>4</v>
      </c>
      <c r="D42" s="222">
        <f>0.28*(12.8+4.6*2)+0.28*0.28*(4.2*4+5.6*2+5.9*2)</f>
        <v>9.2799999999999994</v>
      </c>
      <c r="E42" s="210"/>
      <c r="F42" s="86">
        <f>E42*D42</f>
        <v>0</v>
      </c>
      <c r="I42" s="154"/>
      <c r="J42" s="155"/>
    </row>
    <row r="43" spans="1:10" ht="12.75" customHeight="1">
      <c r="A43" s="65"/>
      <c r="B43" s="243"/>
      <c r="C43" s="226"/>
      <c r="D43" s="296"/>
      <c r="E43" s="210"/>
      <c r="F43" s="86"/>
      <c r="I43" s="154"/>
      <c r="J43" s="155"/>
    </row>
    <row r="44" spans="1:10" ht="12.75" customHeight="1">
      <c r="A44" s="65"/>
      <c r="B44" s="207" t="s">
        <v>739</v>
      </c>
      <c r="C44" s="226"/>
      <c r="D44" s="296"/>
      <c r="E44" s="210"/>
      <c r="F44" s="86"/>
      <c r="I44" s="154"/>
      <c r="J44" s="155"/>
    </row>
    <row r="45" spans="1:10" ht="12.75" customHeight="1">
      <c r="A45" s="65"/>
      <c r="B45" s="243" t="s">
        <v>738</v>
      </c>
      <c r="C45" s="226" t="s">
        <v>4</v>
      </c>
      <c r="D45" s="222">
        <f>1.6*24.6</f>
        <v>39.36</v>
      </c>
      <c r="E45" s="210"/>
      <c r="F45" s="86">
        <f>E45*D45</f>
        <v>0</v>
      </c>
      <c r="I45" s="154"/>
      <c r="J45" s="155"/>
    </row>
    <row r="46" spans="1:10" ht="12.75" customHeight="1">
      <c r="A46" s="65"/>
      <c r="B46" s="243"/>
      <c r="C46" s="226"/>
      <c r="D46" s="296"/>
      <c r="E46" s="210"/>
      <c r="F46" s="86"/>
      <c r="I46" s="154"/>
      <c r="J46" s="155"/>
    </row>
    <row r="47" spans="1:10" ht="12.75" customHeight="1">
      <c r="A47" s="11" t="s">
        <v>457</v>
      </c>
      <c r="B47" s="216" t="s">
        <v>449</v>
      </c>
      <c r="C47" s="298"/>
      <c r="D47" s="210"/>
      <c r="E47" s="210"/>
      <c r="F47" s="63"/>
      <c r="I47" s="154"/>
      <c r="J47" s="155"/>
    </row>
    <row r="48" spans="1:10" ht="12.75" customHeight="1">
      <c r="A48" s="65"/>
      <c r="B48" s="216" t="s">
        <v>293</v>
      </c>
      <c r="C48" s="298"/>
      <c r="D48" s="210"/>
      <c r="E48" s="210"/>
      <c r="F48" s="63"/>
      <c r="I48" s="154"/>
      <c r="J48" s="155"/>
    </row>
    <row r="49" spans="1:10" ht="12.75" customHeight="1">
      <c r="A49" s="65"/>
      <c r="B49" s="216" t="s">
        <v>450</v>
      </c>
      <c r="C49" s="298"/>
      <c r="D49" s="210"/>
      <c r="E49" s="210"/>
      <c r="F49" s="63"/>
      <c r="I49" s="154"/>
      <c r="J49" s="155"/>
    </row>
    <row r="50" spans="1:10" ht="12.75" customHeight="1">
      <c r="A50" s="65"/>
      <c r="B50" s="216" t="s">
        <v>451</v>
      </c>
      <c r="C50" s="298"/>
      <c r="D50" s="260"/>
      <c r="E50" s="210"/>
      <c r="F50" s="63"/>
      <c r="I50" s="154"/>
      <c r="J50" s="155"/>
    </row>
    <row r="51" spans="1:10" ht="12.75" customHeight="1">
      <c r="A51" s="65"/>
      <c r="B51" s="216" t="s">
        <v>452</v>
      </c>
      <c r="C51" s="226"/>
      <c r="D51" s="243"/>
      <c r="E51" s="210"/>
      <c r="F51" s="63"/>
      <c r="I51" s="154"/>
      <c r="J51" s="155"/>
    </row>
    <row r="52" spans="1:10" ht="12.75" customHeight="1">
      <c r="A52" s="65"/>
      <c r="B52" s="216" t="s">
        <v>453</v>
      </c>
      <c r="C52" s="226"/>
      <c r="D52" s="243"/>
      <c r="E52" s="210"/>
      <c r="F52" s="63"/>
      <c r="I52" s="154"/>
      <c r="J52" s="155"/>
    </row>
    <row r="53" spans="1:10" ht="12.75" customHeight="1">
      <c r="A53" s="65"/>
      <c r="B53" s="216" t="s">
        <v>454</v>
      </c>
      <c r="C53" s="226"/>
      <c r="D53" s="217"/>
      <c r="E53" s="210"/>
      <c r="F53" s="63"/>
      <c r="I53" s="154"/>
      <c r="J53" s="155"/>
    </row>
    <row r="54" spans="1:10" ht="12.75" customHeight="1">
      <c r="A54" s="65"/>
      <c r="B54" s="207"/>
      <c r="C54" s="226"/>
      <c r="D54" s="217"/>
      <c r="E54" s="230"/>
      <c r="F54" s="63"/>
      <c r="I54" s="154"/>
      <c r="J54" s="155"/>
    </row>
    <row r="55" spans="1:10" ht="12.75" customHeight="1">
      <c r="A55" s="69"/>
      <c r="B55" s="203" t="s">
        <v>740</v>
      </c>
      <c r="C55" s="197" t="s">
        <v>4</v>
      </c>
      <c r="D55" s="203">
        <f>1.2*(50.81-(9.28+39.36))</f>
        <v>2.6</v>
      </c>
      <c r="E55" s="106"/>
      <c r="F55" s="80">
        <f>D55*E55</f>
        <v>0</v>
      </c>
      <c r="I55" s="154"/>
      <c r="J55" s="155"/>
    </row>
    <row r="56" spans="1:10" ht="12.75" customHeight="1">
      <c r="A56" s="65"/>
      <c r="B56" s="260"/>
      <c r="C56" s="226"/>
      <c r="D56" s="260"/>
      <c r="E56" s="210"/>
      <c r="F56" s="63"/>
      <c r="I56" s="154"/>
      <c r="J56" s="155"/>
    </row>
    <row r="57" spans="1:10" ht="12.75" customHeight="1">
      <c r="A57" s="11" t="s">
        <v>458</v>
      </c>
      <c r="B57" s="213" t="s">
        <v>286</v>
      </c>
      <c r="C57" s="226"/>
      <c r="D57" s="217"/>
      <c r="E57" s="210"/>
      <c r="F57" s="63"/>
      <c r="I57" s="154"/>
      <c r="J57" s="155"/>
    </row>
    <row r="58" spans="1:10" ht="12.75" customHeight="1">
      <c r="A58" s="65"/>
      <c r="B58" s="213" t="s">
        <v>287</v>
      </c>
      <c r="C58" s="226"/>
      <c r="D58" s="217"/>
      <c r="E58" s="210"/>
      <c r="F58" s="63"/>
      <c r="I58" s="154"/>
      <c r="J58" s="155"/>
    </row>
    <row r="59" spans="1:10" ht="12.75" customHeight="1">
      <c r="A59" s="65"/>
      <c r="B59" s="213" t="s">
        <v>419</v>
      </c>
      <c r="C59" s="226"/>
      <c r="D59" s="217"/>
      <c r="E59" s="210"/>
      <c r="F59" s="63"/>
      <c r="I59" s="154"/>
      <c r="J59" s="155"/>
    </row>
    <row r="60" spans="1:10" ht="12.75" customHeight="1">
      <c r="A60" s="65"/>
      <c r="B60" s="213" t="s">
        <v>283</v>
      </c>
      <c r="C60" s="226"/>
      <c r="D60" s="217"/>
      <c r="E60" s="210"/>
      <c r="F60" s="63"/>
      <c r="I60" s="154"/>
      <c r="J60" s="155"/>
    </row>
    <row r="61" spans="1:10" ht="12.75" customHeight="1">
      <c r="A61" s="65"/>
      <c r="B61" s="213" t="s">
        <v>284</v>
      </c>
      <c r="C61" s="226"/>
      <c r="D61" s="217"/>
      <c r="E61" s="210"/>
      <c r="F61" s="63"/>
      <c r="I61" s="154"/>
      <c r="J61" s="155"/>
    </row>
    <row r="62" spans="1:10" ht="15">
      <c r="A62" s="65"/>
      <c r="B62" s="209" t="s">
        <v>288</v>
      </c>
      <c r="C62" s="226"/>
      <c r="D62" s="217"/>
      <c r="E62" s="210"/>
      <c r="F62" s="63"/>
      <c r="I62" s="154"/>
      <c r="J62" s="155"/>
    </row>
    <row r="63" spans="1:10" ht="12.75" customHeight="1">
      <c r="A63" s="65"/>
      <c r="B63" s="209" t="s">
        <v>289</v>
      </c>
      <c r="C63" s="226"/>
      <c r="D63" s="217"/>
      <c r="E63" s="210"/>
      <c r="F63" s="63"/>
      <c r="I63" s="154"/>
      <c r="J63" s="155"/>
    </row>
    <row r="64" spans="1:10" ht="12.75" customHeight="1">
      <c r="A64" s="65"/>
      <c r="B64" s="209" t="s">
        <v>285</v>
      </c>
      <c r="C64" s="226"/>
      <c r="D64" s="217"/>
      <c r="E64" s="210"/>
      <c r="F64" s="63"/>
      <c r="I64" s="154"/>
      <c r="J64" s="155"/>
    </row>
    <row r="65" spans="1:10" ht="12.75" customHeight="1">
      <c r="A65" s="65"/>
      <c r="B65" s="209" t="s">
        <v>290</v>
      </c>
      <c r="C65" s="226"/>
      <c r="D65" s="217"/>
      <c r="E65" s="210"/>
      <c r="F65" s="63"/>
      <c r="I65" s="154"/>
      <c r="J65" s="155"/>
    </row>
    <row r="66" spans="1:10" ht="12.75" customHeight="1">
      <c r="A66" s="65"/>
      <c r="B66" s="209" t="s">
        <v>291</v>
      </c>
      <c r="C66" s="226"/>
      <c r="D66" s="217"/>
      <c r="E66" s="210"/>
      <c r="F66" s="63"/>
      <c r="I66" s="154"/>
      <c r="J66" s="155"/>
    </row>
    <row r="67" spans="1:10" ht="12.75" customHeight="1">
      <c r="A67" s="65"/>
      <c r="B67" s="213" t="s">
        <v>5</v>
      </c>
      <c r="C67" s="226"/>
      <c r="D67" s="217"/>
      <c r="E67" s="210"/>
      <c r="F67" s="63"/>
      <c r="I67" s="154"/>
      <c r="J67" s="155"/>
    </row>
    <row r="68" spans="1:10" ht="12.75" customHeight="1">
      <c r="A68" s="65"/>
      <c r="B68" s="213"/>
      <c r="C68" s="226"/>
      <c r="D68" s="217"/>
      <c r="E68" s="210"/>
      <c r="F68" s="63"/>
      <c r="I68" s="154"/>
      <c r="J68" s="155"/>
    </row>
    <row r="69" spans="1:10" ht="12.75" customHeight="1">
      <c r="A69" s="65"/>
      <c r="B69" s="216" t="s">
        <v>302</v>
      </c>
      <c r="C69" s="226"/>
      <c r="D69" s="217"/>
      <c r="E69" s="210"/>
      <c r="F69" s="63"/>
      <c r="I69" s="154"/>
      <c r="J69" s="155"/>
    </row>
    <row r="70" spans="1:10" ht="12.75" customHeight="1">
      <c r="A70" s="65"/>
      <c r="B70" s="299" t="s">
        <v>416</v>
      </c>
      <c r="C70" s="208" t="s">
        <v>4</v>
      </c>
      <c r="D70" s="222">
        <f>0.3*(50.5+17.55)</f>
        <v>20.420000000000002</v>
      </c>
      <c r="E70" s="210"/>
      <c r="F70" s="125">
        <f>D70*E70</f>
        <v>0</v>
      </c>
      <c r="I70" s="154"/>
      <c r="J70" s="155"/>
    </row>
    <row r="71" spans="1:10" ht="12.75" customHeight="1">
      <c r="A71" s="65"/>
      <c r="B71" s="213"/>
      <c r="C71" s="226"/>
      <c r="D71" s="217"/>
      <c r="E71" s="210"/>
      <c r="F71" s="63"/>
      <c r="I71" s="154"/>
      <c r="J71" s="155"/>
    </row>
    <row r="72" spans="1:10" ht="15">
      <c r="A72" s="65"/>
      <c r="B72" s="314" t="s">
        <v>417</v>
      </c>
      <c r="C72" s="226"/>
      <c r="D72" s="217"/>
      <c r="E72" s="210"/>
      <c r="F72" s="63"/>
      <c r="I72" s="154"/>
      <c r="J72" s="155"/>
    </row>
    <row r="73" spans="1:10" ht="12.75" customHeight="1">
      <c r="A73" s="65"/>
      <c r="B73" s="299" t="s">
        <v>418</v>
      </c>
      <c r="C73" s="208" t="s">
        <v>4</v>
      </c>
      <c r="D73" s="222">
        <f>0.1*0.8*(12.8+3.64*3)+0.1*0.65*11.22</f>
        <v>2.63</v>
      </c>
      <c r="E73" s="210"/>
      <c r="F73" s="125">
        <f>D73*E73</f>
        <v>0</v>
      </c>
      <c r="I73" s="154"/>
      <c r="J73" s="155"/>
    </row>
    <row r="74" spans="1:10" ht="12.75" customHeight="1">
      <c r="A74" s="65"/>
      <c r="B74" s="213"/>
      <c r="C74" s="226"/>
      <c r="D74" s="217"/>
      <c r="E74" s="210"/>
      <c r="F74" s="63"/>
      <c r="I74" s="154"/>
      <c r="J74" s="155"/>
    </row>
    <row r="75" spans="1:10" ht="12.75" customHeight="1">
      <c r="A75" s="65"/>
      <c r="B75" s="216" t="s">
        <v>420</v>
      </c>
      <c r="C75" s="226"/>
      <c r="D75" s="217"/>
      <c r="E75" s="210"/>
      <c r="F75" s="63"/>
      <c r="I75" s="154"/>
      <c r="J75" s="155"/>
    </row>
    <row r="76" spans="1:10" ht="12.75" customHeight="1">
      <c r="A76" s="65"/>
      <c r="B76" s="164" t="s">
        <v>747</v>
      </c>
      <c r="C76" s="208" t="s">
        <v>4</v>
      </c>
      <c r="D76" s="222">
        <f>0.1*1*(6+15+5)</f>
        <v>2.6</v>
      </c>
      <c r="E76" s="210"/>
      <c r="F76" s="125">
        <f>D76*E76</f>
        <v>0</v>
      </c>
      <c r="I76" s="154"/>
      <c r="J76" s="155"/>
    </row>
    <row r="77" spans="1:10" ht="12.75" customHeight="1">
      <c r="A77" s="65"/>
      <c r="B77" s="299"/>
      <c r="C77" s="208"/>
      <c r="D77" s="222"/>
      <c r="E77" s="230"/>
      <c r="F77" s="125">
        <f>D77*E77</f>
        <v>0</v>
      </c>
      <c r="I77" s="154"/>
      <c r="J77" s="155"/>
    </row>
    <row r="78" spans="1:10" ht="9.75" customHeight="1" thickBot="1">
      <c r="A78" s="87"/>
      <c r="B78" s="38"/>
      <c r="C78" s="38"/>
      <c r="D78" s="38"/>
      <c r="E78" s="38"/>
      <c r="F78" s="64"/>
      <c r="I78" s="154"/>
      <c r="J78" s="155"/>
    </row>
    <row r="79" spans="1:10" ht="15.9" customHeight="1" thickTop="1" thickBot="1">
      <c r="A79" s="46"/>
      <c r="B79" s="410" t="s">
        <v>152</v>
      </c>
      <c r="C79" s="410"/>
      <c r="D79" s="410"/>
      <c r="E79" s="411"/>
      <c r="F79" s="50">
        <f>SUM(F6:F78)</f>
        <v>0</v>
      </c>
      <c r="I79" s="154"/>
      <c r="J79" s="155"/>
    </row>
    <row r="80" spans="1:10" ht="13.8" thickTop="1"/>
  </sheetData>
  <sheetProtection algorithmName="SHA-512" hashValue="gQR+eSq7rqF8v4Remar2wMOXR154ucm+22ze3z4CxHAyFhw/2oz7rqc5s2Xy1QkZDEOEuF68pm9SV/mKiDcUIA==" saltValue="HXUKvsftxctcC9DYqE93hg==" spinCount="100000" sheet="1" formatCells="0" formatColumns="0" formatRows="0" insertColumns="0" insertRows="0" insertHyperlinks="0" deleteColumns="0" deleteRows="0" sort="0" autoFilter="0" pivotTables="0"/>
  <protectedRanges>
    <protectedRange sqref="E1:E1048576" name="Range1"/>
  </protectedRanges>
  <mergeCells count="7">
    <mergeCell ref="B5:F5"/>
    <mergeCell ref="B79:E79"/>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1" manualBreakCount="1">
    <brk id="5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2EA59-0C94-4B03-BA24-93A0432EFD8E}">
  <sheetPr>
    <tabColor indexed="35"/>
  </sheetPr>
  <dimension ref="A1:J117"/>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5.9" customHeight="1" thickTop="1" thickBot="1">
      <c r="A5" s="24" t="s">
        <v>76</v>
      </c>
      <c r="B5" s="25" t="s">
        <v>6</v>
      </c>
      <c r="C5" s="4"/>
      <c r="D5" s="12"/>
      <c r="E5" s="90"/>
      <c r="F5" s="13"/>
      <c r="H5" s="155"/>
    </row>
    <row r="6" spans="1:10" ht="13.8" thickTop="1">
      <c r="A6" s="27"/>
      <c r="B6" s="9"/>
      <c r="C6" s="8"/>
      <c r="D6" s="7"/>
      <c r="E6" s="72"/>
      <c r="F6" s="28"/>
      <c r="I6" s="1"/>
    </row>
    <row r="7" spans="1:10">
      <c r="A7" s="94" t="s">
        <v>330</v>
      </c>
      <c r="B7" s="74" t="s">
        <v>123</v>
      </c>
      <c r="C7" s="62"/>
      <c r="D7" s="76"/>
      <c r="E7" s="55"/>
      <c r="F7" s="58"/>
    </row>
    <row r="8" spans="1:10">
      <c r="A8" s="94"/>
      <c r="B8" s="74" t="s">
        <v>215</v>
      </c>
      <c r="C8" s="62"/>
      <c r="D8" s="76"/>
      <c r="E8" s="55"/>
      <c r="F8" s="58"/>
    </row>
    <row r="9" spans="1:10">
      <c r="A9" s="94"/>
      <c r="B9" s="74" t="s">
        <v>460</v>
      </c>
      <c r="C9" s="62"/>
      <c r="D9" s="76"/>
      <c r="E9" s="55"/>
      <c r="F9" s="58"/>
    </row>
    <row r="10" spans="1:10">
      <c r="A10" s="94"/>
      <c r="B10" s="74" t="s">
        <v>292</v>
      </c>
      <c r="C10" s="62"/>
      <c r="D10" s="76"/>
      <c r="E10" s="55"/>
      <c r="F10" s="58"/>
    </row>
    <row r="11" spans="1:10">
      <c r="A11" s="94"/>
      <c r="B11" s="74" t="s">
        <v>216</v>
      </c>
      <c r="C11" s="62"/>
      <c r="D11" s="76"/>
      <c r="E11" s="55"/>
      <c r="F11" s="58"/>
    </row>
    <row r="12" spans="1:10">
      <c r="A12" s="94"/>
      <c r="B12" s="74" t="s">
        <v>217</v>
      </c>
      <c r="C12" s="62"/>
      <c r="D12" s="76"/>
      <c r="E12" s="55"/>
      <c r="F12" s="58"/>
    </row>
    <row r="13" spans="1:10">
      <c r="A13" s="94"/>
      <c r="B13" s="74" t="s">
        <v>14</v>
      </c>
      <c r="C13" s="62"/>
      <c r="D13" s="76"/>
      <c r="E13" s="55"/>
      <c r="F13" s="58"/>
    </row>
    <row r="14" spans="1:10">
      <c r="A14" s="11"/>
      <c r="B14" s="164" t="s">
        <v>459</v>
      </c>
      <c r="C14" s="62" t="s">
        <v>7</v>
      </c>
      <c r="D14" s="119">
        <f>50.5+17.55</f>
        <v>68.05</v>
      </c>
      <c r="E14" s="138"/>
      <c r="F14" s="63">
        <f>D14*E14</f>
        <v>0</v>
      </c>
    </row>
    <row r="15" spans="1:10">
      <c r="A15" s="11"/>
      <c r="B15" s="76"/>
      <c r="C15" s="62"/>
      <c r="D15" s="76"/>
      <c r="E15" s="55"/>
      <c r="F15" s="58"/>
    </row>
    <row r="16" spans="1:10" ht="66">
      <c r="A16" s="146" t="s">
        <v>182</v>
      </c>
      <c r="B16" s="315" t="s">
        <v>461</v>
      </c>
      <c r="C16" s="178"/>
      <c r="D16" s="126"/>
      <c r="E16" s="128"/>
      <c r="F16" s="58"/>
    </row>
    <row r="17" spans="1:6">
      <c r="A17" s="11"/>
      <c r="B17" s="126"/>
      <c r="C17" s="178"/>
      <c r="D17" s="126"/>
      <c r="E17" s="128"/>
      <c r="F17" s="58"/>
    </row>
    <row r="18" spans="1:6" ht="26.4">
      <c r="A18" s="11"/>
      <c r="B18" s="315" t="s">
        <v>462</v>
      </c>
      <c r="C18" s="62" t="s">
        <v>7</v>
      </c>
      <c r="D18" s="119">
        <f>50.5</f>
        <v>50.5</v>
      </c>
      <c r="E18" s="138"/>
      <c r="F18" s="63">
        <f>D18*E18</f>
        <v>0</v>
      </c>
    </row>
    <row r="19" spans="1:6">
      <c r="A19" s="11"/>
      <c r="B19" s="126"/>
      <c r="C19" s="178"/>
      <c r="D19" s="126"/>
      <c r="E19" s="128"/>
      <c r="F19" s="58"/>
    </row>
    <row r="20" spans="1:6" ht="26.4">
      <c r="A20" s="11"/>
      <c r="B20" s="315" t="s">
        <v>463</v>
      </c>
      <c r="C20" s="62" t="s">
        <v>7</v>
      </c>
      <c r="D20" s="119">
        <v>17.55</v>
      </c>
      <c r="E20" s="138"/>
      <c r="F20" s="63">
        <f>D20*E20</f>
        <v>0</v>
      </c>
    </row>
    <row r="21" spans="1:6">
      <c r="A21" s="11"/>
      <c r="B21" s="126"/>
      <c r="C21" s="178"/>
      <c r="D21" s="126"/>
      <c r="E21" s="128"/>
      <c r="F21" s="58"/>
    </row>
    <row r="22" spans="1:6">
      <c r="A22" s="94" t="s">
        <v>331</v>
      </c>
      <c r="B22" s="74" t="s">
        <v>153</v>
      </c>
      <c r="C22" s="62"/>
      <c r="D22" s="55"/>
      <c r="E22" s="55"/>
      <c r="F22" s="63"/>
    </row>
    <row r="23" spans="1:6">
      <c r="A23" s="11"/>
      <c r="B23" s="74" t="s">
        <v>154</v>
      </c>
      <c r="C23" s="62"/>
      <c r="D23" s="55"/>
      <c r="E23" s="55"/>
      <c r="F23" s="63"/>
    </row>
    <row r="24" spans="1:6">
      <c r="A24" s="11"/>
      <c r="B24" s="74" t="s">
        <v>467</v>
      </c>
      <c r="C24" s="62"/>
      <c r="D24" s="55"/>
      <c r="E24" s="55"/>
      <c r="F24" s="63"/>
    </row>
    <row r="25" spans="1:6">
      <c r="A25" s="11"/>
      <c r="B25" s="74" t="s">
        <v>303</v>
      </c>
      <c r="C25" s="62"/>
      <c r="D25" s="55"/>
      <c r="E25" s="55"/>
      <c r="F25" s="63"/>
    </row>
    <row r="26" spans="1:6">
      <c r="A26" s="11"/>
      <c r="B26" s="74" t="s">
        <v>304</v>
      </c>
      <c r="C26" s="62"/>
      <c r="D26" s="55"/>
      <c r="E26" s="55"/>
      <c r="F26" s="63"/>
    </row>
    <row r="27" spans="1:6">
      <c r="A27" s="11"/>
      <c r="B27" s="74" t="s">
        <v>146</v>
      </c>
      <c r="C27" s="62"/>
      <c r="D27" s="55"/>
      <c r="E27" s="55"/>
      <c r="F27" s="63"/>
    </row>
    <row r="28" spans="1:6">
      <c r="A28" s="11"/>
      <c r="B28" s="74" t="s">
        <v>147</v>
      </c>
      <c r="C28" s="62"/>
      <c r="D28" s="55"/>
      <c r="E28" s="55"/>
      <c r="F28" s="63"/>
    </row>
    <row r="29" spans="1:6">
      <c r="A29" s="11"/>
      <c r="B29" s="74" t="s">
        <v>8</v>
      </c>
      <c r="C29" s="62" t="s">
        <v>7</v>
      </c>
      <c r="D29" s="119">
        <f>50.5</f>
        <v>50.5</v>
      </c>
      <c r="E29" s="55"/>
      <c r="F29" s="63">
        <f>D29*E29</f>
        <v>0</v>
      </c>
    </row>
    <row r="30" spans="1:6">
      <c r="A30" s="11"/>
      <c r="B30" s="130"/>
      <c r="C30" s="127"/>
      <c r="D30" s="150"/>
      <c r="E30" s="128"/>
      <c r="F30" s="58"/>
    </row>
    <row r="31" spans="1:6" ht="79.2">
      <c r="A31" s="146" t="s">
        <v>721</v>
      </c>
      <c r="B31" s="316" t="s">
        <v>466</v>
      </c>
      <c r="C31" s="62"/>
      <c r="D31" s="55"/>
      <c r="E31" s="55"/>
      <c r="F31" s="63"/>
    </row>
    <row r="32" spans="1:6" ht="26.4">
      <c r="A32" s="11"/>
      <c r="B32" s="317" t="s">
        <v>465</v>
      </c>
      <c r="C32" s="62"/>
      <c r="D32" s="55"/>
      <c r="E32" s="55"/>
      <c r="F32" s="63"/>
    </row>
    <row r="33" spans="1:6" ht="26.4">
      <c r="A33" s="11"/>
      <c r="B33" s="318" t="s">
        <v>464</v>
      </c>
      <c r="C33" s="62"/>
      <c r="D33" s="55"/>
      <c r="E33" s="55"/>
      <c r="F33" s="63"/>
    </row>
    <row r="34" spans="1:6">
      <c r="A34" s="11"/>
      <c r="B34" s="74" t="s">
        <v>8</v>
      </c>
      <c r="C34" s="178" t="s">
        <v>4</v>
      </c>
      <c r="D34" s="119">
        <f>0.25*17.55</f>
        <v>4.3899999999999997</v>
      </c>
      <c r="E34" s="55"/>
      <c r="F34" s="63">
        <f>D34*E34</f>
        <v>0</v>
      </c>
    </row>
    <row r="35" spans="1:6">
      <c r="A35" s="11"/>
      <c r="B35" s="143"/>
      <c r="C35" s="167"/>
      <c r="D35" s="168"/>
      <c r="E35" s="156"/>
      <c r="F35" s="58"/>
    </row>
    <row r="36" spans="1:6">
      <c r="A36" s="94" t="s">
        <v>799</v>
      </c>
      <c r="B36" s="129" t="s">
        <v>123</v>
      </c>
      <c r="C36" s="178"/>
      <c r="D36" s="189"/>
      <c r="E36" s="128"/>
      <c r="F36" s="63"/>
    </row>
    <row r="37" spans="1:6">
      <c r="A37" s="94"/>
      <c r="B37" s="207" t="s">
        <v>468</v>
      </c>
      <c r="C37" s="226"/>
      <c r="D37" s="260"/>
      <c r="E37" s="210"/>
      <c r="F37" s="63"/>
    </row>
    <row r="38" spans="1:6">
      <c r="A38" s="94"/>
      <c r="B38" s="207" t="s">
        <v>469</v>
      </c>
      <c r="C38" s="226"/>
      <c r="D38" s="260"/>
      <c r="E38" s="210"/>
      <c r="F38" s="63"/>
    </row>
    <row r="39" spans="1:6">
      <c r="A39" s="94"/>
      <c r="B39" s="213" t="s">
        <v>470</v>
      </c>
      <c r="C39" s="226"/>
      <c r="D39" s="260"/>
      <c r="E39" s="210"/>
      <c r="F39" s="63"/>
    </row>
    <row r="40" spans="1:6">
      <c r="A40" s="94"/>
      <c r="B40" s="207" t="s">
        <v>471</v>
      </c>
      <c r="C40" s="226"/>
      <c r="D40" s="260"/>
      <c r="E40" s="210"/>
      <c r="F40" s="63"/>
    </row>
    <row r="41" spans="1:6">
      <c r="A41" s="94"/>
      <c r="B41" s="207" t="s">
        <v>5</v>
      </c>
      <c r="C41" s="226"/>
      <c r="D41" s="260"/>
      <c r="E41" s="210"/>
      <c r="F41" s="63"/>
    </row>
    <row r="42" spans="1:6">
      <c r="A42" s="94"/>
      <c r="B42" s="260"/>
      <c r="C42" s="226"/>
      <c r="D42" s="260"/>
      <c r="E42" s="210"/>
      <c r="F42" s="63"/>
    </row>
    <row r="43" spans="1:6">
      <c r="A43" s="94"/>
      <c r="B43" s="260" t="s">
        <v>472</v>
      </c>
      <c r="C43" s="226"/>
      <c r="D43" s="260"/>
      <c r="E43" s="210"/>
      <c r="F43" s="63"/>
    </row>
    <row r="44" spans="1:6">
      <c r="A44" s="302"/>
      <c r="B44" s="108" t="s">
        <v>478</v>
      </c>
      <c r="C44" s="197" t="s">
        <v>4</v>
      </c>
      <c r="D44" s="108">
        <f>0.4*0.8*(12.8+3.64*3)+0.4*0.65*11.22</f>
        <v>10.51</v>
      </c>
      <c r="E44" s="106"/>
      <c r="F44" s="80">
        <f>D44*E44</f>
        <v>0</v>
      </c>
    </row>
    <row r="45" spans="1:6">
      <c r="A45" s="192"/>
      <c r="B45" s="159"/>
      <c r="C45" s="178"/>
      <c r="D45" s="159"/>
      <c r="E45" s="128"/>
      <c r="F45" s="63"/>
    </row>
    <row r="46" spans="1:6">
      <c r="A46" s="94" t="s">
        <v>800</v>
      </c>
      <c r="B46" s="128" t="s">
        <v>123</v>
      </c>
      <c r="C46" s="178"/>
      <c r="D46" s="189"/>
      <c r="E46" s="128"/>
      <c r="F46" s="63"/>
    </row>
    <row r="47" spans="1:6">
      <c r="A47" s="94"/>
      <c r="B47" s="128" t="s">
        <v>473</v>
      </c>
      <c r="C47" s="178"/>
      <c r="D47" s="189"/>
      <c r="E47" s="128"/>
      <c r="F47" s="63"/>
    </row>
    <row r="48" spans="1:6">
      <c r="A48" s="94"/>
      <c r="B48" s="129" t="s">
        <v>474</v>
      </c>
      <c r="C48" s="178"/>
      <c r="D48" s="189"/>
      <c r="E48" s="128"/>
      <c r="F48" s="63"/>
    </row>
    <row r="49" spans="1:6">
      <c r="A49" s="94"/>
      <c r="B49" s="129" t="s">
        <v>475</v>
      </c>
      <c r="C49" s="178"/>
      <c r="D49" s="189"/>
      <c r="E49" s="128"/>
      <c r="F49" s="63"/>
    </row>
    <row r="50" spans="1:6">
      <c r="A50" s="94"/>
      <c r="B50" s="129" t="s">
        <v>476</v>
      </c>
      <c r="C50" s="178"/>
      <c r="D50" s="189"/>
      <c r="E50" s="128"/>
      <c r="F50" s="63"/>
    </row>
    <row r="51" spans="1:6">
      <c r="A51" s="94"/>
      <c r="B51" s="129" t="s">
        <v>477</v>
      </c>
      <c r="C51" s="178"/>
      <c r="D51" s="189"/>
      <c r="E51" s="128"/>
      <c r="F51" s="63"/>
    </row>
    <row r="52" spans="1:6">
      <c r="A52" s="94"/>
      <c r="B52" s="129"/>
      <c r="C52" s="178"/>
      <c r="D52" s="150"/>
      <c r="E52" s="128"/>
      <c r="F52" s="63"/>
    </row>
    <row r="53" spans="1:6">
      <c r="A53" s="94"/>
      <c r="B53" s="128" t="s">
        <v>487</v>
      </c>
      <c r="C53" s="178"/>
      <c r="D53" s="161"/>
      <c r="E53" s="128"/>
      <c r="F53" s="63"/>
    </row>
    <row r="54" spans="1:6">
      <c r="A54" s="94"/>
      <c r="B54" s="189" t="s">
        <v>500</v>
      </c>
      <c r="C54" s="178" t="s">
        <v>4</v>
      </c>
      <c r="D54" s="189">
        <f>0.25*0.85*(12.27+4.2*3)</f>
        <v>5.28</v>
      </c>
      <c r="E54" s="55"/>
      <c r="F54" s="63">
        <f>+D54*E54</f>
        <v>0</v>
      </c>
    </row>
    <row r="55" spans="1:6">
      <c r="A55" s="11"/>
      <c r="B55" s="169"/>
      <c r="C55" s="167"/>
      <c r="D55" s="170"/>
      <c r="E55" s="128"/>
      <c r="F55" s="58"/>
    </row>
    <row r="56" spans="1:6" ht="26.4">
      <c r="A56" s="11"/>
      <c r="B56" s="163" t="s">
        <v>479</v>
      </c>
      <c r="C56" s="167"/>
      <c r="D56" s="170"/>
      <c r="E56" s="128"/>
      <c r="F56" s="58"/>
    </row>
    <row r="57" spans="1:6">
      <c r="A57" s="11"/>
      <c r="B57" s="169" t="s">
        <v>480</v>
      </c>
      <c r="C57" s="178" t="s">
        <v>4</v>
      </c>
      <c r="D57" s="189">
        <f>(0.2*0.28+0.34*0.56)*12.27</f>
        <v>3.02</v>
      </c>
      <c r="E57" s="55"/>
      <c r="F57" s="63">
        <f>+D57*E57</f>
        <v>0</v>
      </c>
    </row>
    <row r="58" spans="1:6">
      <c r="A58" s="11"/>
      <c r="B58" s="169"/>
      <c r="C58" s="167"/>
      <c r="D58" s="170"/>
      <c r="E58" s="128"/>
      <c r="F58" s="58"/>
    </row>
    <row r="59" spans="1:6">
      <c r="A59" s="94" t="s">
        <v>801</v>
      </c>
      <c r="B59" s="129" t="s">
        <v>123</v>
      </c>
      <c r="C59" s="167"/>
      <c r="D59" s="170"/>
      <c r="E59" s="128"/>
      <c r="F59" s="58"/>
    </row>
    <row r="60" spans="1:6">
      <c r="A60" s="11"/>
      <c r="B60" s="129" t="s">
        <v>481</v>
      </c>
      <c r="C60" s="167"/>
      <c r="D60" s="170"/>
      <c r="E60" s="128"/>
      <c r="F60" s="58"/>
    </row>
    <row r="61" spans="1:6">
      <c r="A61" s="11"/>
      <c r="B61" s="128" t="s">
        <v>482</v>
      </c>
      <c r="C61" s="166"/>
      <c r="D61" s="205"/>
      <c r="E61" s="98"/>
      <c r="F61" s="58"/>
    </row>
    <row r="62" spans="1:6">
      <c r="A62" s="11"/>
      <c r="B62" s="128" t="s">
        <v>483</v>
      </c>
      <c r="C62" s="167"/>
      <c r="D62" s="170"/>
      <c r="E62" s="128"/>
      <c r="F62" s="58"/>
    </row>
    <row r="63" spans="1:6">
      <c r="A63" s="11"/>
      <c r="B63" s="128" t="s">
        <v>484</v>
      </c>
      <c r="C63" s="167"/>
      <c r="D63" s="170"/>
      <c r="E63" s="128"/>
      <c r="F63" s="58"/>
    </row>
    <row r="64" spans="1:6">
      <c r="A64" s="11"/>
      <c r="B64" s="128" t="s">
        <v>485</v>
      </c>
      <c r="C64" s="167"/>
      <c r="D64" s="170"/>
      <c r="E64" s="128"/>
      <c r="F64" s="58"/>
    </row>
    <row r="65" spans="1:6">
      <c r="A65" s="11"/>
      <c r="B65" s="129" t="s">
        <v>486</v>
      </c>
      <c r="C65" s="167"/>
      <c r="D65" s="170"/>
      <c r="E65" s="128"/>
      <c r="F65" s="58"/>
    </row>
    <row r="66" spans="1:6">
      <c r="A66" s="11"/>
      <c r="B66" s="169"/>
      <c r="C66" s="167"/>
      <c r="D66" s="170"/>
      <c r="E66" s="128"/>
      <c r="F66" s="58"/>
    </row>
    <row r="67" spans="1:6" ht="26.4">
      <c r="A67" s="11"/>
      <c r="B67" s="319" t="s">
        <v>488</v>
      </c>
      <c r="C67" s="178" t="s">
        <v>4</v>
      </c>
      <c r="D67" s="189">
        <f>0.25*0.25*3.12*8+0.5*0.3*3.12+0.2*0.2*3.12*7</f>
        <v>2.9</v>
      </c>
      <c r="E67" s="55"/>
      <c r="F67" s="63">
        <f>+D67*E67</f>
        <v>0</v>
      </c>
    </row>
    <row r="68" spans="1:6">
      <c r="A68" s="11"/>
      <c r="B68" s="169"/>
      <c r="C68" s="167"/>
      <c r="D68" s="170"/>
      <c r="E68" s="128"/>
      <c r="F68" s="58"/>
    </row>
    <row r="69" spans="1:6">
      <c r="A69" s="94" t="s">
        <v>802</v>
      </c>
      <c r="B69" s="128" t="s">
        <v>123</v>
      </c>
      <c r="C69" s="167"/>
      <c r="D69" s="170"/>
      <c r="E69" s="128"/>
      <c r="F69" s="58"/>
    </row>
    <row r="70" spans="1:6">
      <c r="A70" s="11"/>
      <c r="B70" s="128" t="s">
        <v>489</v>
      </c>
      <c r="C70" s="167"/>
      <c r="D70" s="170"/>
      <c r="E70" s="128"/>
      <c r="F70" s="58"/>
    </row>
    <row r="71" spans="1:6">
      <c r="A71" s="11"/>
      <c r="B71" s="128" t="s">
        <v>490</v>
      </c>
      <c r="C71" s="167"/>
      <c r="D71" s="170"/>
      <c r="E71" s="128"/>
      <c r="F71" s="58"/>
    </row>
    <row r="72" spans="1:6">
      <c r="A72" s="11"/>
      <c r="B72" s="128" t="s">
        <v>491</v>
      </c>
      <c r="C72" s="167"/>
      <c r="D72" s="170"/>
      <c r="E72" s="128"/>
      <c r="F72" s="58"/>
    </row>
    <row r="73" spans="1:6">
      <c r="A73" s="11"/>
      <c r="B73" s="128" t="s">
        <v>492</v>
      </c>
      <c r="C73" s="167"/>
      <c r="D73" s="170"/>
      <c r="E73" s="128"/>
      <c r="F73" s="58"/>
    </row>
    <row r="74" spans="1:6">
      <c r="A74" s="11"/>
      <c r="B74" s="128" t="s">
        <v>493</v>
      </c>
      <c r="C74" s="167"/>
      <c r="D74" s="170"/>
      <c r="E74" s="128"/>
      <c r="F74" s="58"/>
    </row>
    <row r="75" spans="1:6">
      <c r="A75" s="11"/>
      <c r="B75" s="128" t="s">
        <v>494</v>
      </c>
      <c r="C75" s="167"/>
      <c r="D75" s="170"/>
      <c r="E75" s="128"/>
      <c r="F75" s="58"/>
    </row>
    <row r="76" spans="1:6">
      <c r="A76" s="11"/>
      <c r="B76" s="128" t="s">
        <v>495</v>
      </c>
      <c r="C76" s="167"/>
      <c r="D76" s="170"/>
      <c r="E76" s="128"/>
      <c r="F76" s="58"/>
    </row>
    <row r="77" spans="1:6">
      <c r="A77" s="11"/>
      <c r="B77" s="189" t="s">
        <v>501</v>
      </c>
      <c r="C77" s="167"/>
      <c r="D77" s="170"/>
      <c r="E77" s="128"/>
      <c r="F77" s="58"/>
    </row>
    <row r="78" spans="1:6" ht="26.4">
      <c r="A78" s="11"/>
      <c r="B78" s="158" t="s">
        <v>508</v>
      </c>
      <c r="C78" s="178" t="s">
        <v>4</v>
      </c>
      <c r="D78" s="176">
        <f>0.25*0.2*(12.27+4.2*3)+0.25*0.25*12.27+0.2*0.2*(5.34+2.95+1*2+2.57+4.94)</f>
        <v>2.72</v>
      </c>
      <c r="E78" s="55"/>
      <c r="F78" s="63">
        <f>D78*E78</f>
        <v>0</v>
      </c>
    </row>
    <row r="79" spans="1:6">
      <c r="A79" s="11"/>
      <c r="B79" s="189"/>
      <c r="C79" s="178"/>
      <c r="D79" s="176"/>
      <c r="E79" s="128"/>
      <c r="F79" s="63"/>
    </row>
    <row r="80" spans="1:6">
      <c r="A80" s="11"/>
      <c r="B80" s="189" t="s">
        <v>505</v>
      </c>
      <c r="C80" s="178"/>
      <c r="D80" s="176"/>
      <c r="E80" s="128"/>
      <c r="F80" s="63"/>
    </row>
    <row r="81" spans="1:6">
      <c r="A81" s="11"/>
      <c r="B81" s="189" t="s">
        <v>504</v>
      </c>
      <c r="C81" s="178" t="s">
        <v>4</v>
      </c>
      <c r="D81" s="176">
        <f>0.15*1.15*(12.27+4.2*2)</f>
        <v>3.57</v>
      </c>
      <c r="E81" s="128"/>
      <c r="F81" s="63">
        <f>D81*E81</f>
        <v>0</v>
      </c>
    </row>
    <row r="82" spans="1:6">
      <c r="A82" s="11"/>
      <c r="B82" s="189"/>
      <c r="C82" s="178"/>
      <c r="D82" s="176"/>
      <c r="E82" s="128"/>
      <c r="F82" s="63"/>
    </row>
    <row r="83" spans="1:6">
      <c r="A83" s="11"/>
      <c r="B83" s="129" t="s">
        <v>502</v>
      </c>
      <c r="C83" s="178"/>
      <c r="D83" s="206"/>
      <c r="E83" s="128"/>
      <c r="F83" s="86"/>
    </row>
    <row r="84" spans="1:6">
      <c r="A84" s="11"/>
      <c r="B84" s="159" t="s">
        <v>503</v>
      </c>
      <c r="C84" s="178" t="s">
        <v>4</v>
      </c>
      <c r="D84" s="176">
        <f>0.15*1.15*(12.27+4.2*2)</f>
        <v>3.57</v>
      </c>
      <c r="E84" s="128"/>
      <c r="F84" s="63">
        <f>D84*E84</f>
        <v>0</v>
      </c>
    </row>
    <row r="85" spans="1:6">
      <c r="A85" s="11"/>
      <c r="B85" s="207"/>
      <c r="C85" s="226"/>
      <c r="D85" s="303"/>
      <c r="E85" s="210"/>
      <c r="F85" s="86"/>
    </row>
    <row r="86" spans="1:6">
      <c r="A86" s="94" t="s">
        <v>803</v>
      </c>
      <c r="B86" s="210" t="s">
        <v>496</v>
      </c>
      <c r="C86" s="226"/>
      <c r="D86" s="260"/>
      <c r="E86" s="210"/>
      <c r="F86" s="63"/>
    </row>
    <row r="87" spans="1:6">
      <c r="A87" s="11"/>
      <c r="B87" s="207" t="s">
        <v>497</v>
      </c>
      <c r="C87" s="226"/>
      <c r="D87" s="260"/>
      <c r="E87" s="210"/>
      <c r="F87" s="63"/>
    </row>
    <row r="88" spans="1:6">
      <c r="A88" s="11"/>
      <c r="B88" s="207" t="s">
        <v>498</v>
      </c>
      <c r="C88" s="226"/>
      <c r="D88" s="260"/>
      <c r="E88" s="210"/>
      <c r="F88" s="63"/>
    </row>
    <row r="89" spans="1:6">
      <c r="A89" s="11"/>
      <c r="B89" s="210" t="s">
        <v>361</v>
      </c>
      <c r="C89" s="226"/>
      <c r="D89" s="243"/>
      <c r="E89" s="210"/>
      <c r="F89" s="63"/>
    </row>
    <row r="90" spans="1:6">
      <c r="A90" s="11"/>
      <c r="B90" s="210" t="s">
        <v>499</v>
      </c>
      <c r="C90" s="226"/>
      <c r="D90" s="260"/>
      <c r="E90" s="210"/>
      <c r="F90" s="63"/>
    </row>
    <row r="91" spans="1:6">
      <c r="A91" s="11"/>
      <c r="B91" s="207" t="s">
        <v>14</v>
      </c>
      <c r="C91" s="226"/>
      <c r="D91" s="260"/>
      <c r="E91" s="210"/>
      <c r="F91" s="63"/>
    </row>
    <row r="92" spans="1:6">
      <c r="A92" s="11"/>
      <c r="B92" s="207"/>
      <c r="C92" s="226"/>
      <c r="D92" s="260"/>
      <c r="E92" s="210"/>
      <c r="F92" s="63"/>
    </row>
    <row r="93" spans="1:6">
      <c r="A93" s="32"/>
      <c r="B93" s="108" t="s">
        <v>749</v>
      </c>
      <c r="C93" s="197" t="s">
        <v>7</v>
      </c>
      <c r="D93" s="108">
        <f>23.54+24.72</f>
        <v>48.26</v>
      </c>
      <c r="E93" s="106"/>
      <c r="F93" s="80">
        <f>+D93*E93</f>
        <v>0</v>
      </c>
    </row>
    <row r="94" spans="1:6">
      <c r="A94" s="146"/>
      <c r="B94" s="130"/>
      <c r="C94" s="127"/>
      <c r="D94" s="189"/>
      <c r="E94" s="156"/>
      <c r="F94" s="86"/>
    </row>
    <row r="95" spans="1:6">
      <c r="A95" s="94" t="s">
        <v>804</v>
      </c>
      <c r="B95" s="74" t="s">
        <v>123</v>
      </c>
      <c r="C95" s="148"/>
      <c r="D95" s="159"/>
      <c r="E95" s="129"/>
      <c r="F95" s="63"/>
    </row>
    <row r="96" spans="1:6">
      <c r="A96" s="146"/>
      <c r="B96" s="74" t="s">
        <v>215</v>
      </c>
      <c r="C96" s="148"/>
      <c r="D96" s="159"/>
      <c r="E96" s="129"/>
      <c r="F96" s="63"/>
    </row>
    <row r="97" spans="1:6">
      <c r="A97" s="146"/>
      <c r="B97" s="74" t="s">
        <v>718</v>
      </c>
      <c r="C97" s="148"/>
      <c r="D97" s="159"/>
      <c r="E97" s="129"/>
      <c r="F97" s="63"/>
    </row>
    <row r="98" spans="1:6">
      <c r="A98" s="146"/>
      <c r="B98" s="74" t="s">
        <v>719</v>
      </c>
      <c r="C98" s="148"/>
      <c r="D98" s="159"/>
      <c r="E98" s="129"/>
      <c r="F98" s="63"/>
    </row>
    <row r="99" spans="1:6">
      <c r="A99" s="146"/>
      <c r="B99" s="74" t="s">
        <v>720</v>
      </c>
      <c r="C99" s="148"/>
      <c r="D99" s="159"/>
      <c r="E99" s="129"/>
      <c r="F99" s="63"/>
    </row>
    <row r="100" spans="1:6">
      <c r="A100" s="146"/>
      <c r="B100" s="74" t="s">
        <v>14</v>
      </c>
      <c r="C100" s="148"/>
      <c r="D100" s="159"/>
      <c r="E100" s="129"/>
      <c r="F100" s="63"/>
    </row>
    <row r="101" spans="1:6">
      <c r="A101" s="146"/>
      <c r="B101" s="207"/>
      <c r="C101" s="264"/>
      <c r="D101" s="243"/>
      <c r="E101" s="207"/>
      <c r="F101" s="63"/>
    </row>
    <row r="102" spans="1:6">
      <c r="A102" s="146"/>
      <c r="B102" s="164" t="s">
        <v>748</v>
      </c>
      <c r="C102" s="191" t="s">
        <v>356</v>
      </c>
      <c r="D102" s="161">
        <f>1*(6+15+5)</f>
        <v>26</v>
      </c>
      <c r="E102" s="129"/>
      <c r="F102" s="63">
        <f>D102*E102</f>
        <v>0</v>
      </c>
    </row>
    <row r="103" spans="1:6">
      <c r="A103" s="146"/>
      <c r="B103" s="207"/>
      <c r="C103" s="264"/>
      <c r="D103" s="243"/>
      <c r="E103" s="207"/>
      <c r="F103" s="63"/>
    </row>
    <row r="104" spans="1:6">
      <c r="A104" s="94" t="s">
        <v>805</v>
      </c>
      <c r="B104" s="129" t="s">
        <v>123</v>
      </c>
      <c r="C104" s="167"/>
      <c r="D104" s="170"/>
      <c r="E104" s="128"/>
      <c r="F104" s="58"/>
    </row>
    <row r="105" spans="1:6">
      <c r="A105" s="146"/>
      <c r="B105" s="129" t="s">
        <v>744</v>
      </c>
      <c r="C105" s="167"/>
      <c r="D105" s="170"/>
      <c r="E105" s="128"/>
      <c r="F105" s="58"/>
    </row>
    <row r="106" spans="1:6">
      <c r="A106" s="146"/>
      <c r="B106" s="128" t="s">
        <v>741</v>
      </c>
      <c r="C106" s="166"/>
      <c r="D106" s="205"/>
      <c r="E106" s="98"/>
      <c r="F106" s="58"/>
    </row>
    <row r="107" spans="1:6">
      <c r="A107" s="146"/>
      <c r="B107" s="210" t="s">
        <v>742</v>
      </c>
      <c r="C107" s="306"/>
      <c r="D107" s="307"/>
      <c r="E107" s="210"/>
      <c r="F107" s="58"/>
    </row>
    <row r="108" spans="1:6">
      <c r="A108" s="146"/>
      <c r="B108" s="128" t="s">
        <v>483</v>
      </c>
      <c r="C108" s="167"/>
      <c r="D108" s="170"/>
      <c r="E108" s="128"/>
      <c r="F108" s="58"/>
    </row>
    <row r="109" spans="1:6">
      <c r="A109" s="146"/>
      <c r="B109" s="128" t="s">
        <v>484</v>
      </c>
      <c r="C109" s="167"/>
      <c r="D109" s="170"/>
      <c r="E109" s="128"/>
      <c r="F109" s="58"/>
    </row>
    <row r="110" spans="1:6">
      <c r="A110" s="146"/>
      <c r="B110" s="128" t="s">
        <v>485</v>
      </c>
      <c r="C110" s="167"/>
      <c r="D110" s="170"/>
      <c r="E110" s="128"/>
      <c r="F110" s="58"/>
    </row>
    <row r="111" spans="1:6">
      <c r="A111" s="146"/>
      <c r="B111" s="129" t="s">
        <v>486</v>
      </c>
      <c r="C111" s="167"/>
      <c r="D111" s="170"/>
      <c r="E111" s="128"/>
      <c r="F111" s="58"/>
    </row>
    <row r="112" spans="1:6">
      <c r="A112" s="146"/>
      <c r="B112" s="169"/>
      <c r="C112" s="167"/>
      <c r="D112" s="170"/>
      <c r="E112" s="128"/>
      <c r="F112" s="58"/>
    </row>
    <row r="113" spans="1:8">
      <c r="A113" s="146"/>
      <c r="B113" s="319" t="s">
        <v>743</v>
      </c>
      <c r="C113" s="178" t="s">
        <v>4</v>
      </c>
      <c r="D113" s="189">
        <f>0.25*2.2*2.76</f>
        <v>1.52</v>
      </c>
      <c r="E113" s="55"/>
      <c r="F113" s="63">
        <f>+D113*E113</f>
        <v>0</v>
      </c>
    </row>
    <row r="114" spans="1:8">
      <c r="A114" s="146"/>
      <c r="B114" s="130"/>
      <c r="C114" s="127"/>
      <c r="D114" s="189"/>
      <c r="E114" s="156"/>
      <c r="F114" s="86"/>
    </row>
    <row r="115" spans="1:8" ht="9.75" customHeight="1" thickBot="1">
      <c r="A115" s="29"/>
      <c r="B115" s="51"/>
      <c r="C115" s="43"/>
      <c r="D115" s="109"/>
      <c r="E115" s="45"/>
      <c r="F115" s="45"/>
    </row>
    <row r="116" spans="1:8" s="165" customFormat="1" ht="15.9" customHeight="1" thickTop="1" thickBot="1">
      <c r="A116" s="10"/>
      <c r="B116" s="398" t="s">
        <v>55</v>
      </c>
      <c r="C116" s="398"/>
      <c r="D116" s="398"/>
      <c r="E116" s="399"/>
      <c r="F116" s="14">
        <f>SUM(F7:F115)</f>
        <v>0</v>
      </c>
      <c r="H116" s="155"/>
    </row>
    <row r="117" spans="1:8" ht="13.8" thickTop="1"/>
  </sheetData>
  <sheetProtection algorithmName="SHA-512" hashValue="nhF9q+U3FHkeo+MQv7xLMjN//mgU2PArWPKrRxQURupD/3yOmYV6juLha7dliRl0PxuKCJkWm24Fiiq1A+eD2A==" saltValue="iGDVjyopWmNuDFAKXU6/9Q==" spinCount="100000" sheet="1" formatCells="0" formatColumns="0" formatRows="0" insertColumns="0" insertRows="0" insertHyperlinks="0" deleteColumns="0" deleteRows="0" sort="0" autoFilter="0" pivotTables="0"/>
  <protectedRanges>
    <protectedRange sqref="E1:E1048576" name="Range1"/>
  </protectedRanges>
  <mergeCells count="6">
    <mergeCell ref="B116:E116"/>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44" max="5" man="1"/>
    <brk id="9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FB8FD-F08A-4D48-B46D-DF3629FFA721}">
  <sheetPr>
    <tabColor indexed="35"/>
  </sheetPr>
  <dimension ref="A1:J13"/>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5.9" customHeight="1" thickTop="1" thickBot="1">
      <c r="A5" s="24" t="s">
        <v>78</v>
      </c>
      <c r="B5" s="25" t="s">
        <v>9</v>
      </c>
      <c r="C5" s="4"/>
      <c r="D5" s="12"/>
      <c r="E5" s="90"/>
      <c r="F5" s="13"/>
      <c r="H5" s="155"/>
    </row>
    <row r="6" spans="1:10" ht="13.8" thickTop="1">
      <c r="A6" s="27"/>
      <c r="B6" s="9"/>
      <c r="C6" s="8"/>
      <c r="D6" s="7"/>
      <c r="E6" s="72"/>
      <c r="F6" s="28"/>
    </row>
    <row r="7" spans="1:10" ht="39.6">
      <c r="A7" s="11" t="s">
        <v>79</v>
      </c>
      <c r="B7" s="73" t="s">
        <v>77</v>
      </c>
      <c r="C7" s="59"/>
      <c r="D7" s="68"/>
      <c r="E7" s="55"/>
      <c r="F7" s="58"/>
    </row>
    <row r="8" spans="1:10" ht="39.6">
      <c r="A8" s="11"/>
      <c r="B8" s="320" t="s">
        <v>745</v>
      </c>
      <c r="C8" s="59"/>
      <c r="D8" s="68"/>
      <c r="E8" s="55"/>
      <c r="F8" s="58"/>
    </row>
    <row r="9" spans="1:10" ht="39.6">
      <c r="A9" s="11"/>
      <c r="B9" s="101" t="s">
        <v>54</v>
      </c>
      <c r="C9" s="97"/>
      <c r="D9" s="99"/>
      <c r="E9" s="98"/>
      <c r="F9" s="58"/>
    </row>
    <row r="10" spans="1:10" ht="12.75" customHeight="1">
      <c r="A10" s="11"/>
      <c r="B10" s="99" t="s">
        <v>10</v>
      </c>
      <c r="C10" s="97" t="s">
        <v>11</v>
      </c>
      <c r="D10" s="98">
        <v>4800</v>
      </c>
      <c r="E10" s="98"/>
      <c r="F10" s="63">
        <f>+D10*E10</f>
        <v>0</v>
      </c>
    </row>
    <row r="11" spans="1:10" ht="9.75" customHeight="1" thickBot="1">
      <c r="A11" s="29"/>
      <c r="B11" s="42"/>
      <c r="C11" s="43"/>
      <c r="D11" s="44"/>
      <c r="E11" s="45"/>
      <c r="F11" s="45"/>
    </row>
    <row r="12" spans="1:10" s="165" customFormat="1" ht="15.9" customHeight="1" thickTop="1" thickBot="1">
      <c r="A12" s="10"/>
      <c r="B12" s="398" t="s">
        <v>42</v>
      </c>
      <c r="C12" s="398"/>
      <c r="D12" s="398"/>
      <c r="E12" s="399"/>
      <c r="F12" s="26">
        <f>SUM(F10:F11)</f>
        <v>0</v>
      </c>
      <c r="H12" s="155"/>
    </row>
    <row r="13" spans="1:10" ht="13.8" thickTop="1"/>
  </sheetData>
  <sheetProtection algorithmName="SHA-512" hashValue="lpT975sSQO8Mzb+D7gS4bOT5PLgsTc2cfaCWOtbkGWr5uBeSrqqLRkKJvB4SnDGa3Yf+hFC8u+6wdMwaJVHycQ==" saltValue="2QtBpwG/RGfbhpOZvsHDXA==" spinCount="100000" sheet="1" formatCells="0" formatColumns="0" formatRows="0" insertColumns="0" insertRows="0" insertHyperlinks="0" deleteColumns="0" deleteRows="0" sort="0" autoFilter="0" pivotTables="0"/>
  <protectedRanges>
    <protectedRange sqref="E1:E1048576" name="Range1"/>
  </protectedRanges>
  <mergeCells count="6">
    <mergeCell ref="B12:E12"/>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B1C3E-E443-4715-8129-4955EF42597D}">
  <sheetPr>
    <tabColor indexed="35"/>
  </sheetPr>
  <dimension ref="A1:J109"/>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5.9" customHeight="1" thickTop="1" thickBot="1">
      <c r="A5" s="24" t="s">
        <v>80</v>
      </c>
      <c r="B5" s="25" t="s">
        <v>12</v>
      </c>
      <c r="C5" s="4"/>
      <c r="D5" s="12"/>
      <c r="E5" s="90"/>
      <c r="F5" s="13"/>
      <c r="H5" s="155"/>
    </row>
    <row r="6" spans="1:10" ht="13.5" customHeight="1" thickTop="1">
      <c r="A6" s="27"/>
      <c r="B6" s="9"/>
      <c r="C6" s="8"/>
      <c r="D6" s="7"/>
      <c r="E6" s="72"/>
      <c r="F6" s="28"/>
    </row>
    <row r="7" spans="1:10" ht="13.5" customHeight="1">
      <c r="A7" s="11" t="s">
        <v>195</v>
      </c>
      <c r="B7" s="74" t="s">
        <v>218</v>
      </c>
      <c r="C7" s="59"/>
      <c r="D7" s="68"/>
      <c r="E7" s="55"/>
      <c r="F7" s="58"/>
    </row>
    <row r="8" spans="1:10" ht="13.5" customHeight="1">
      <c r="A8" s="11"/>
      <c r="B8" s="74" t="s">
        <v>378</v>
      </c>
      <c r="C8" s="59"/>
      <c r="D8" s="68"/>
      <c r="E8" s="55"/>
      <c r="F8" s="58"/>
    </row>
    <row r="9" spans="1:10">
      <c r="A9" s="11"/>
      <c r="B9" s="74" t="s">
        <v>517</v>
      </c>
      <c r="C9" s="59"/>
      <c r="D9" s="68"/>
      <c r="E9" s="55"/>
      <c r="F9" s="58"/>
    </row>
    <row r="10" spans="1:10">
      <c r="A10" s="11"/>
      <c r="B10" s="74" t="s">
        <v>518</v>
      </c>
      <c r="C10" s="59"/>
      <c r="D10" s="68"/>
      <c r="E10" s="55"/>
      <c r="F10" s="58"/>
    </row>
    <row r="11" spans="1:10">
      <c r="A11" s="11"/>
      <c r="B11" s="74" t="s">
        <v>519</v>
      </c>
      <c r="C11" s="59"/>
      <c r="D11" s="68"/>
      <c r="E11" s="55"/>
      <c r="F11" s="58"/>
    </row>
    <row r="12" spans="1:10">
      <c r="A12" s="11"/>
      <c r="B12" s="74" t="s">
        <v>219</v>
      </c>
      <c r="C12" s="59"/>
      <c r="D12" s="68"/>
      <c r="E12" s="55"/>
      <c r="F12" s="58"/>
    </row>
    <row r="13" spans="1:10">
      <c r="A13" s="11"/>
      <c r="B13" s="74" t="s">
        <v>239</v>
      </c>
      <c r="C13" s="59"/>
      <c r="D13" s="68"/>
      <c r="E13" s="55"/>
      <c r="F13" s="58"/>
    </row>
    <row r="14" spans="1:10">
      <c r="A14" s="11"/>
      <c r="B14" s="74" t="s">
        <v>344</v>
      </c>
      <c r="C14" s="59"/>
      <c r="D14" s="68"/>
      <c r="E14" s="55"/>
      <c r="F14" s="58"/>
    </row>
    <row r="15" spans="1:10">
      <c r="A15" s="11"/>
      <c r="B15" s="74" t="s">
        <v>345</v>
      </c>
      <c r="C15" s="59"/>
      <c r="D15" s="68"/>
      <c r="E15" s="55"/>
      <c r="F15" s="58"/>
    </row>
    <row r="16" spans="1:10">
      <c r="A16" s="11"/>
      <c r="B16" s="74" t="s">
        <v>346</v>
      </c>
      <c r="C16" s="59"/>
      <c r="D16" s="68"/>
      <c r="E16" s="55"/>
      <c r="F16" s="58"/>
    </row>
    <row r="17" spans="1:6">
      <c r="A17" s="11"/>
      <c r="B17" s="74" t="s">
        <v>347</v>
      </c>
      <c r="C17" s="59"/>
      <c r="D17" s="68"/>
      <c r="E17" s="55"/>
      <c r="F17" s="58"/>
    </row>
    <row r="18" spans="1:6">
      <c r="A18" s="11"/>
      <c r="B18" s="74" t="s">
        <v>220</v>
      </c>
      <c r="C18" s="59"/>
      <c r="D18" s="68"/>
      <c r="E18" s="55"/>
      <c r="F18" s="58"/>
    </row>
    <row r="19" spans="1:6">
      <c r="A19" s="11"/>
      <c r="B19" s="74" t="s">
        <v>221</v>
      </c>
      <c r="C19" s="59"/>
      <c r="D19" s="68"/>
      <c r="E19" s="55"/>
      <c r="F19" s="58"/>
    </row>
    <row r="20" spans="1:6">
      <c r="A20" s="11"/>
      <c r="B20" s="74" t="s">
        <v>222</v>
      </c>
      <c r="C20" s="59"/>
      <c r="D20" s="68"/>
      <c r="E20" s="55"/>
      <c r="F20" s="58"/>
    </row>
    <row r="21" spans="1:6">
      <c r="A21" s="11"/>
      <c r="B21" s="74" t="s">
        <v>223</v>
      </c>
      <c r="C21" s="59"/>
      <c r="D21" s="68"/>
      <c r="E21" s="55"/>
      <c r="F21" s="58"/>
    </row>
    <row r="22" spans="1:6">
      <c r="A22" s="11"/>
      <c r="B22" s="74" t="s">
        <v>224</v>
      </c>
      <c r="C22" s="59"/>
      <c r="D22" s="68"/>
      <c r="E22" s="55"/>
      <c r="F22" s="58"/>
    </row>
    <row r="23" spans="1:6">
      <c r="A23" s="11"/>
      <c r="B23" s="74" t="s">
        <v>225</v>
      </c>
      <c r="C23" s="59"/>
      <c r="D23" s="68"/>
      <c r="E23" s="55"/>
      <c r="F23" s="58"/>
    </row>
    <row r="24" spans="1:6">
      <c r="A24" s="11"/>
      <c r="B24" s="74" t="s">
        <v>226</v>
      </c>
      <c r="C24" s="59"/>
      <c r="D24" s="68"/>
      <c r="E24" s="55"/>
      <c r="F24" s="58"/>
    </row>
    <row r="25" spans="1:6">
      <c r="A25" s="11"/>
      <c r="B25" s="129" t="s">
        <v>227</v>
      </c>
      <c r="C25" s="127"/>
      <c r="D25" s="133"/>
      <c r="E25" s="128"/>
      <c r="F25" s="58"/>
    </row>
    <row r="26" spans="1:6" s="1" customFormat="1">
      <c r="A26" s="11"/>
      <c r="B26" s="129" t="s">
        <v>223</v>
      </c>
      <c r="C26" s="127"/>
      <c r="D26" s="133"/>
      <c r="E26" s="128"/>
      <c r="F26" s="58"/>
    </row>
    <row r="27" spans="1:6">
      <c r="A27" s="11"/>
      <c r="B27" s="74" t="s">
        <v>228</v>
      </c>
      <c r="C27" s="59"/>
      <c r="D27" s="68"/>
      <c r="E27" s="55"/>
      <c r="F27" s="58"/>
    </row>
    <row r="28" spans="1:6">
      <c r="A28" s="11"/>
      <c r="B28" s="74" t="s">
        <v>229</v>
      </c>
      <c r="C28" s="59"/>
      <c r="D28" s="68"/>
      <c r="E28" s="55"/>
      <c r="F28" s="58"/>
    </row>
    <row r="29" spans="1:6">
      <c r="A29" s="11"/>
      <c r="B29" s="74" t="s">
        <v>230</v>
      </c>
      <c r="C29" s="59"/>
      <c r="D29" s="68"/>
      <c r="E29" s="55"/>
      <c r="F29" s="58"/>
    </row>
    <row r="30" spans="1:6">
      <c r="A30" s="11"/>
      <c r="B30" s="74" t="s">
        <v>231</v>
      </c>
      <c r="C30" s="59"/>
      <c r="D30" s="68"/>
      <c r="E30" s="55"/>
      <c r="F30" s="58"/>
    </row>
    <row r="31" spans="1:6">
      <c r="A31" s="11"/>
      <c r="B31" s="74" t="s">
        <v>232</v>
      </c>
      <c r="C31" s="59"/>
      <c r="D31" s="68"/>
      <c r="E31" s="55"/>
      <c r="F31" s="58"/>
    </row>
    <row r="32" spans="1:6">
      <c r="A32" s="11"/>
      <c r="B32" s="74" t="s">
        <v>233</v>
      </c>
      <c r="C32" s="59"/>
      <c r="D32" s="68"/>
      <c r="E32" s="55"/>
      <c r="F32" s="58"/>
    </row>
    <row r="33" spans="1:9">
      <c r="A33" s="11"/>
      <c r="B33" s="74" t="s">
        <v>234</v>
      </c>
      <c r="C33" s="59"/>
      <c r="D33" s="68"/>
      <c r="E33" s="55"/>
      <c r="F33" s="58"/>
    </row>
    <row r="34" spans="1:9">
      <c r="A34" s="11"/>
      <c r="B34" s="74" t="s">
        <v>235</v>
      </c>
      <c r="C34" s="59"/>
      <c r="D34" s="68"/>
      <c r="E34" s="55"/>
      <c r="F34" s="58"/>
    </row>
    <row r="35" spans="1:9">
      <c r="A35" s="11"/>
      <c r="B35" s="129" t="s">
        <v>236</v>
      </c>
      <c r="C35" s="127"/>
      <c r="D35" s="133"/>
      <c r="E35" s="128"/>
      <c r="F35" s="58"/>
    </row>
    <row r="36" spans="1:9">
      <c r="A36" s="11"/>
      <c r="B36" s="129" t="s">
        <v>237</v>
      </c>
      <c r="C36" s="127"/>
      <c r="D36" s="133"/>
      <c r="E36" s="128"/>
      <c r="F36" s="58"/>
    </row>
    <row r="37" spans="1:9">
      <c r="A37" s="11"/>
      <c r="B37" s="129" t="s">
        <v>324</v>
      </c>
      <c r="C37" s="127"/>
      <c r="D37" s="133"/>
      <c r="E37" s="128"/>
      <c r="F37" s="58"/>
    </row>
    <row r="38" spans="1:9">
      <c r="A38" s="11"/>
      <c r="B38" s="129" t="s">
        <v>325</v>
      </c>
      <c r="C38" s="127"/>
      <c r="D38" s="133"/>
      <c r="E38" s="128"/>
      <c r="F38" s="58"/>
    </row>
    <row r="39" spans="1:9">
      <c r="A39" s="11"/>
      <c r="B39" s="129" t="s">
        <v>326</v>
      </c>
      <c r="C39" s="127"/>
      <c r="D39" s="133"/>
      <c r="E39" s="128"/>
      <c r="F39" s="58"/>
    </row>
    <row r="40" spans="1:9">
      <c r="A40" s="11"/>
      <c r="B40" s="129" t="s">
        <v>238</v>
      </c>
      <c r="C40" s="127"/>
      <c r="D40" s="133"/>
      <c r="E40" s="128"/>
      <c r="F40" s="58"/>
    </row>
    <row r="41" spans="1:9">
      <c r="A41" s="11"/>
      <c r="B41" s="129" t="s">
        <v>5</v>
      </c>
      <c r="C41" s="127"/>
      <c r="D41" s="133"/>
      <c r="E41" s="128"/>
      <c r="F41" s="58"/>
    </row>
    <row r="42" spans="1:9">
      <c r="A42" s="11"/>
      <c r="B42" s="134"/>
      <c r="C42" s="127"/>
      <c r="D42" s="133"/>
      <c r="E42" s="128"/>
      <c r="F42" s="58"/>
    </row>
    <row r="43" spans="1:9">
      <c r="A43" s="11"/>
      <c r="B43" s="126" t="s">
        <v>509</v>
      </c>
      <c r="C43" s="127"/>
      <c r="D43" s="133"/>
      <c r="E43" s="128"/>
      <c r="F43" s="58"/>
    </row>
    <row r="44" spans="1:9" ht="26.4">
      <c r="A44" s="11"/>
      <c r="B44" s="214" t="s">
        <v>551</v>
      </c>
      <c r="C44" s="208" t="s">
        <v>4</v>
      </c>
      <c r="D44" s="211">
        <f>0.2*2.92*(2.95+2.17+1*2)+0.2*0.55*(2.95+2.17+1*2+6)-0.2*0.9*2.1*2</f>
        <v>4.8499999999999996</v>
      </c>
      <c r="E44" s="207"/>
      <c r="F44" s="63">
        <f>D44*E44</f>
        <v>0</v>
      </c>
    </row>
    <row r="45" spans="1:9">
      <c r="A45" s="11"/>
      <c r="B45" s="235"/>
      <c r="C45" s="208"/>
      <c r="D45" s="209"/>
      <c r="E45" s="210"/>
      <c r="F45" s="58"/>
    </row>
    <row r="46" spans="1:9">
      <c r="A46" s="11" t="s">
        <v>196</v>
      </c>
      <c r="B46" s="209" t="s">
        <v>320</v>
      </c>
      <c r="C46" s="208"/>
      <c r="D46" s="210"/>
      <c r="E46" s="230"/>
      <c r="F46" s="86"/>
    </row>
    <row r="47" spans="1:9">
      <c r="A47" s="11"/>
      <c r="B47" s="209" t="s">
        <v>511</v>
      </c>
      <c r="C47" s="208"/>
      <c r="D47" s="210"/>
      <c r="E47" s="230"/>
      <c r="F47" s="86"/>
      <c r="I47" s="1"/>
    </row>
    <row r="48" spans="1:9">
      <c r="A48" s="11"/>
      <c r="B48" s="209" t="s">
        <v>512</v>
      </c>
      <c r="C48" s="208"/>
      <c r="D48" s="210"/>
      <c r="E48" s="230"/>
      <c r="F48" s="86"/>
      <c r="H48" s="155"/>
      <c r="I48" s="1"/>
    </row>
    <row r="49" spans="1:9">
      <c r="A49" s="11"/>
      <c r="B49" s="207" t="s">
        <v>321</v>
      </c>
      <c r="C49" s="208"/>
      <c r="D49" s="210"/>
      <c r="E49" s="230"/>
      <c r="F49" s="86"/>
      <c r="H49" s="155"/>
      <c r="I49" s="1"/>
    </row>
    <row r="50" spans="1:9">
      <c r="A50" s="11"/>
      <c r="B50" s="209" t="s">
        <v>322</v>
      </c>
      <c r="C50" s="208"/>
      <c r="D50" s="210"/>
      <c r="E50" s="230"/>
      <c r="F50" s="86"/>
      <c r="H50" s="155"/>
      <c r="I50" s="1"/>
    </row>
    <row r="51" spans="1:9">
      <c r="A51" s="11"/>
      <c r="B51" s="209" t="s">
        <v>323</v>
      </c>
      <c r="C51" s="208"/>
      <c r="D51" s="210"/>
      <c r="E51" s="230"/>
      <c r="F51" s="86"/>
      <c r="H51" s="155"/>
      <c r="I51" s="1"/>
    </row>
    <row r="52" spans="1:9">
      <c r="A52" s="11"/>
      <c r="B52" s="213" t="s">
        <v>14</v>
      </c>
      <c r="C52" s="208"/>
      <c r="D52" s="210"/>
      <c r="E52" s="230"/>
      <c r="F52" s="86"/>
      <c r="H52" s="155"/>
      <c r="I52" s="1"/>
    </row>
    <row r="53" spans="1:9">
      <c r="A53" s="11"/>
      <c r="B53" s="210"/>
      <c r="C53" s="208"/>
      <c r="D53" s="210"/>
      <c r="E53" s="230"/>
      <c r="F53" s="86"/>
    </row>
    <row r="54" spans="1:9">
      <c r="A54" s="32"/>
      <c r="B54" s="287" t="s">
        <v>510</v>
      </c>
      <c r="C54" s="104" t="s">
        <v>4</v>
      </c>
      <c r="D54" s="287">
        <f>0.25*(1*0.6+0.5*0.5)</f>
        <v>0.21</v>
      </c>
      <c r="E54" s="162"/>
      <c r="F54" s="80">
        <f>D54*E54</f>
        <v>0</v>
      </c>
    </row>
    <row r="55" spans="1:9">
      <c r="A55" s="11"/>
      <c r="B55" s="211"/>
      <c r="C55" s="208"/>
      <c r="D55" s="211"/>
      <c r="E55" s="207"/>
      <c r="F55" s="63"/>
    </row>
    <row r="56" spans="1:9" ht="52.8">
      <c r="A56" s="11" t="s">
        <v>327</v>
      </c>
      <c r="B56" s="212" t="s">
        <v>513</v>
      </c>
      <c r="C56" s="208"/>
      <c r="D56" s="211"/>
      <c r="E56" s="207"/>
      <c r="F56" s="63"/>
    </row>
    <row r="57" spans="1:9">
      <c r="A57" s="11"/>
      <c r="B57" s="207" t="s">
        <v>5</v>
      </c>
      <c r="C57" s="208"/>
      <c r="D57" s="211"/>
      <c r="E57" s="207"/>
      <c r="F57" s="63"/>
    </row>
    <row r="58" spans="1:9">
      <c r="A58" s="11"/>
      <c r="B58" s="211"/>
      <c r="C58" s="208"/>
      <c r="D58" s="211"/>
      <c r="E58" s="207"/>
      <c r="F58" s="63"/>
    </row>
    <row r="59" spans="1:9" ht="26.4">
      <c r="A59" s="11"/>
      <c r="B59" s="214" t="s">
        <v>542</v>
      </c>
      <c r="C59" s="208" t="s">
        <v>4</v>
      </c>
      <c r="D59" s="211">
        <f>0.25*2.92*(4.19*2+0.75+2.27+0.9+0.3+2.05+5.9+5.63)+0.25*0.74*1.7*3</f>
        <v>20.05</v>
      </c>
      <c r="E59" s="207"/>
      <c r="F59" s="63">
        <f>D59*E59</f>
        <v>0</v>
      </c>
    </row>
    <row r="60" spans="1:9">
      <c r="A60" s="11"/>
      <c r="B60" s="211"/>
      <c r="C60" s="208"/>
      <c r="D60" s="211"/>
      <c r="E60" s="210"/>
      <c r="F60" s="63"/>
    </row>
    <row r="61" spans="1:9">
      <c r="A61" s="11" t="s">
        <v>328</v>
      </c>
      <c r="B61" s="133" t="s">
        <v>379</v>
      </c>
      <c r="C61" s="127"/>
      <c r="D61" s="133"/>
      <c r="E61" s="128"/>
      <c r="F61" s="58"/>
    </row>
    <row r="62" spans="1:9">
      <c r="A62" s="11"/>
      <c r="B62" s="68" t="s">
        <v>240</v>
      </c>
      <c r="C62" s="59"/>
      <c r="D62" s="68"/>
      <c r="E62" s="55"/>
      <c r="F62" s="58"/>
    </row>
    <row r="63" spans="1:9">
      <c r="A63" s="11"/>
      <c r="B63" s="68" t="s">
        <v>241</v>
      </c>
      <c r="C63" s="59"/>
      <c r="D63" s="68"/>
      <c r="E63" s="55"/>
      <c r="F63" s="58"/>
    </row>
    <row r="64" spans="1:9">
      <c r="A64" s="11"/>
      <c r="B64" s="68" t="s">
        <v>242</v>
      </c>
      <c r="C64" s="59"/>
      <c r="D64" s="68"/>
      <c r="E64" s="55"/>
      <c r="F64" s="58"/>
    </row>
    <row r="65" spans="1:8">
      <c r="A65" s="11"/>
      <c r="B65" s="68" t="s">
        <v>243</v>
      </c>
      <c r="C65" s="59"/>
      <c r="D65" s="68"/>
      <c r="E65" s="55"/>
      <c r="F65" s="58"/>
    </row>
    <row r="66" spans="1:8">
      <c r="A66" s="11"/>
      <c r="B66" s="68" t="s">
        <v>244</v>
      </c>
      <c r="C66" s="59"/>
      <c r="D66" s="68"/>
      <c r="E66" s="55"/>
      <c r="F66" s="58"/>
    </row>
    <row r="67" spans="1:8">
      <c r="A67" s="11"/>
      <c r="B67" s="68" t="s">
        <v>245</v>
      </c>
      <c r="C67" s="59"/>
      <c r="D67" s="68"/>
      <c r="E67" s="55"/>
      <c r="F67" s="58"/>
    </row>
    <row r="68" spans="1:8">
      <c r="A68" s="40"/>
      <c r="B68" s="68" t="s">
        <v>246</v>
      </c>
      <c r="C68" s="59"/>
      <c r="D68" s="41"/>
      <c r="E68" s="74"/>
      <c r="F68" s="63"/>
    </row>
    <row r="69" spans="1:8">
      <c r="A69" s="40"/>
      <c r="B69" s="68" t="s">
        <v>247</v>
      </c>
      <c r="C69" s="59"/>
      <c r="D69" s="41"/>
      <c r="E69" s="74"/>
      <c r="F69" s="63"/>
    </row>
    <row r="70" spans="1:8">
      <c r="A70" s="11"/>
      <c r="B70" s="68" t="s">
        <v>248</v>
      </c>
      <c r="C70" s="59"/>
      <c r="D70" s="76"/>
      <c r="E70" s="74"/>
      <c r="F70" s="63"/>
    </row>
    <row r="71" spans="1:8">
      <c r="A71" s="11"/>
      <c r="B71" s="68" t="s">
        <v>249</v>
      </c>
      <c r="C71" s="59"/>
      <c r="D71" s="68"/>
      <c r="E71" s="55"/>
      <c r="F71" s="58"/>
    </row>
    <row r="72" spans="1:8">
      <c r="A72" s="11"/>
      <c r="B72" s="99" t="s">
        <v>250</v>
      </c>
      <c r="C72" s="97"/>
      <c r="D72" s="99"/>
      <c r="E72" s="98"/>
      <c r="F72" s="58"/>
    </row>
    <row r="73" spans="1:8">
      <c r="A73" s="11"/>
      <c r="B73" s="99" t="s">
        <v>251</v>
      </c>
      <c r="C73" s="97"/>
      <c r="D73" s="99"/>
      <c r="E73" s="98"/>
      <c r="F73" s="58"/>
    </row>
    <row r="74" spans="1:8">
      <c r="A74" s="11"/>
      <c r="B74" s="99" t="s">
        <v>252</v>
      </c>
      <c r="C74" s="97"/>
      <c r="D74" s="99"/>
      <c r="E74" s="98"/>
      <c r="F74" s="58"/>
    </row>
    <row r="75" spans="1:8">
      <c r="A75" s="11"/>
      <c r="B75" s="99" t="s">
        <v>253</v>
      </c>
      <c r="C75" s="97"/>
      <c r="D75" s="99"/>
      <c r="E75" s="98"/>
      <c r="F75" s="58"/>
    </row>
    <row r="76" spans="1:8">
      <c r="A76" s="11"/>
      <c r="B76" s="129" t="s">
        <v>254</v>
      </c>
      <c r="C76" s="127"/>
      <c r="D76" s="133"/>
      <c r="E76" s="128"/>
      <c r="F76" s="58"/>
      <c r="H76" s="6"/>
    </row>
    <row r="77" spans="1:8">
      <c r="A77" s="11"/>
      <c r="B77" s="207"/>
      <c r="C77" s="208"/>
      <c r="D77" s="209"/>
      <c r="E77" s="210"/>
      <c r="F77" s="58"/>
      <c r="H77" s="6"/>
    </row>
    <row r="78" spans="1:8">
      <c r="A78" s="11"/>
      <c r="B78" s="96" t="s">
        <v>514</v>
      </c>
      <c r="C78" s="97" t="s">
        <v>7</v>
      </c>
      <c r="D78" s="96">
        <f>2.8*17.66</f>
        <v>49.45</v>
      </c>
      <c r="E78" s="129"/>
      <c r="F78" s="63">
        <f>D78*E78</f>
        <v>0</v>
      </c>
      <c r="H78" s="6"/>
    </row>
    <row r="79" spans="1:8">
      <c r="A79" s="11"/>
      <c r="B79" s="102"/>
      <c r="C79" s="97"/>
      <c r="D79" s="99"/>
      <c r="E79" s="98"/>
      <c r="F79" s="58"/>
      <c r="H79" s="6"/>
    </row>
    <row r="80" spans="1:8">
      <c r="A80" s="11" t="s">
        <v>717</v>
      </c>
      <c r="B80" s="102" t="s">
        <v>124</v>
      </c>
      <c r="C80" s="97"/>
      <c r="D80" s="99"/>
      <c r="E80" s="98"/>
      <c r="F80" s="58"/>
      <c r="H80" s="6"/>
    </row>
    <row r="81" spans="1:8">
      <c r="A81" s="11"/>
      <c r="B81" s="102" t="s">
        <v>255</v>
      </c>
      <c r="C81" s="97"/>
      <c r="D81" s="99"/>
      <c r="E81" s="98"/>
      <c r="F81" s="58"/>
      <c r="H81" s="6"/>
    </row>
    <row r="82" spans="1:8">
      <c r="A82" s="11"/>
      <c r="B82" s="102" t="s">
        <v>163</v>
      </c>
      <c r="C82" s="97"/>
      <c r="D82" s="99"/>
      <c r="E82" s="98"/>
      <c r="F82" s="58"/>
      <c r="H82" s="6"/>
    </row>
    <row r="83" spans="1:8">
      <c r="A83" s="11"/>
      <c r="B83" s="41" t="s">
        <v>164</v>
      </c>
      <c r="C83" s="59"/>
      <c r="D83" s="68"/>
      <c r="E83" s="55"/>
      <c r="F83" s="58"/>
      <c r="H83" s="6"/>
    </row>
    <row r="84" spans="1:8">
      <c r="A84" s="11"/>
      <c r="B84" s="41" t="s">
        <v>157</v>
      </c>
      <c r="C84" s="59"/>
      <c r="D84" s="68"/>
      <c r="E84" s="55"/>
      <c r="F84" s="58"/>
      <c r="H84" s="6"/>
    </row>
    <row r="85" spans="1:8">
      <c r="A85" s="11"/>
      <c r="B85" s="41" t="s">
        <v>158</v>
      </c>
      <c r="C85" s="59"/>
      <c r="D85" s="68"/>
      <c r="E85" s="55"/>
      <c r="F85" s="58"/>
      <c r="H85" s="6"/>
    </row>
    <row r="86" spans="1:8">
      <c r="A86" s="11"/>
      <c r="B86" s="41" t="s">
        <v>159</v>
      </c>
      <c r="C86" s="59"/>
      <c r="D86" s="68"/>
      <c r="E86" s="55"/>
      <c r="F86" s="58"/>
      <c r="H86" s="6"/>
    </row>
    <row r="87" spans="1:8">
      <c r="A87" s="11"/>
      <c r="B87" s="78" t="s">
        <v>160</v>
      </c>
      <c r="C87" s="59"/>
      <c r="D87" s="68"/>
      <c r="E87" s="55"/>
      <c r="F87" s="58"/>
      <c r="H87" s="6"/>
    </row>
    <row r="88" spans="1:8">
      <c r="A88" s="11"/>
      <c r="B88" s="78" t="s">
        <v>161</v>
      </c>
      <c r="C88" s="59"/>
      <c r="D88" s="68"/>
      <c r="E88" s="55"/>
      <c r="F88" s="58"/>
      <c r="H88" s="6"/>
    </row>
    <row r="89" spans="1:8">
      <c r="A89" s="11"/>
      <c r="B89" s="249" t="s">
        <v>120</v>
      </c>
      <c r="C89" s="208"/>
      <c r="D89" s="209"/>
      <c r="E89" s="210"/>
      <c r="F89" s="58"/>
      <c r="H89" s="6"/>
    </row>
    <row r="90" spans="1:8">
      <c r="A90" s="11"/>
      <c r="B90" s="213" t="s">
        <v>162</v>
      </c>
      <c r="C90" s="208"/>
      <c r="D90" s="209"/>
      <c r="E90" s="210"/>
      <c r="F90" s="58"/>
      <c r="H90" s="6"/>
    </row>
    <row r="91" spans="1:8">
      <c r="A91" s="11"/>
      <c r="B91" s="235" t="s">
        <v>307</v>
      </c>
      <c r="C91" s="208"/>
      <c r="D91" s="209"/>
      <c r="E91" s="210"/>
      <c r="F91" s="58"/>
      <c r="H91" s="6"/>
    </row>
    <row r="92" spans="1:8">
      <c r="A92" s="11"/>
      <c r="B92" s="235" t="s">
        <v>308</v>
      </c>
      <c r="C92" s="208"/>
      <c r="D92" s="209"/>
      <c r="E92" s="210"/>
      <c r="F92" s="58"/>
      <c r="H92" s="6"/>
    </row>
    <row r="93" spans="1:8">
      <c r="A93" s="11"/>
      <c r="B93" s="207" t="s">
        <v>254</v>
      </c>
      <c r="C93" s="208"/>
      <c r="D93" s="209"/>
      <c r="E93" s="210"/>
      <c r="F93" s="58"/>
      <c r="H93" s="6"/>
    </row>
    <row r="94" spans="1:8">
      <c r="A94" s="11"/>
      <c r="B94" s="213"/>
      <c r="C94" s="208"/>
      <c r="D94" s="209"/>
      <c r="E94" s="210"/>
      <c r="F94" s="58"/>
      <c r="H94" s="6"/>
    </row>
    <row r="95" spans="1:8" ht="39.6">
      <c r="A95" s="32"/>
      <c r="B95" s="308" t="s">
        <v>772</v>
      </c>
      <c r="C95" s="104" t="s">
        <v>7</v>
      </c>
      <c r="D95" s="287">
        <f>2.8*(33.3+35+10.3+10)-(2.2*2.7+3.31*2.7+2.36*2.1+1.4*2.2-3*6)</f>
        <v>243.17</v>
      </c>
      <c r="E95" s="162"/>
      <c r="F95" s="75">
        <f>D95*E95</f>
        <v>0</v>
      </c>
      <c r="H95" s="6"/>
    </row>
    <row r="96" spans="1:8" s="1" customFormat="1">
      <c r="A96" s="11"/>
      <c r="B96" s="213"/>
      <c r="C96" s="208"/>
      <c r="D96" s="209"/>
      <c r="E96" s="210"/>
      <c r="F96" s="58"/>
    </row>
    <row r="97" spans="1:8">
      <c r="A97" s="11" t="s">
        <v>329</v>
      </c>
      <c r="B97" s="98" t="s">
        <v>155</v>
      </c>
      <c r="C97" s="97"/>
      <c r="D97" s="99"/>
      <c r="E97" s="98"/>
      <c r="F97" s="58"/>
      <c r="H97" s="6"/>
    </row>
    <row r="98" spans="1:8">
      <c r="A98" s="11"/>
      <c r="B98" s="98" t="s">
        <v>156</v>
      </c>
      <c r="C98" s="97"/>
      <c r="D98" s="99"/>
      <c r="E98" s="98"/>
      <c r="F98" s="58"/>
      <c r="H98" s="6"/>
    </row>
    <row r="99" spans="1:8">
      <c r="A99" s="11"/>
      <c r="B99" s="98" t="s">
        <v>515</v>
      </c>
      <c r="C99" s="97"/>
      <c r="D99" s="99"/>
      <c r="E99" s="98"/>
      <c r="F99" s="58"/>
      <c r="H99" s="6"/>
    </row>
    <row r="100" spans="1:8">
      <c r="A100" s="11"/>
      <c r="B100" s="98" t="s">
        <v>277</v>
      </c>
      <c r="C100" s="97"/>
      <c r="D100" s="99"/>
      <c r="E100" s="98"/>
      <c r="F100" s="58"/>
      <c r="H100" s="6"/>
    </row>
    <row r="101" spans="1:8">
      <c r="A101" s="11"/>
      <c r="B101" s="98" t="s">
        <v>279</v>
      </c>
      <c r="C101" s="97"/>
      <c r="D101" s="99"/>
      <c r="E101" s="98"/>
      <c r="F101" s="58"/>
      <c r="H101" s="6"/>
    </row>
    <row r="102" spans="1:8">
      <c r="A102" s="11"/>
      <c r="B102" s="98" t="s">
        <v>280</v>
      </c>
      <c r="C102" s="97"/>
      <c r="D102" s="99"/>
      <c r="E102" s="98"/>
      <c r="F102" s="58"/>
      <c r="H102" s="6"/>
    </row>
    <row r="103" spans="1:8">
      <c r="A103" s="11"/>
      <c r="B103" s="103" t="s">
        <v>278</v>
      </c>
      <c r="C103" s="97"/>
      <c r="D103" s="99"/>
      <c r="E103" s="98"/>
      <c r="F103" s="58"/>
      <c r="H103" s="6"/>
    </row>
    <row r="104" spans="1:8">
      <c r="A104" s="11"/>
      <c r="B104" s="98" t="s">
        <v>14</v>
      </c>
      <c r="C104" s="97"/>
      <c r="D104" s="99"/>
      <c r="E104" s="98"/>
      <c r="F104" s="58"/>
      <c r="H104" s="6"/>
    </row>
    <row r="105" spans="1:8">
      <c r="A105" s="11"/>
      <c r="B105" s="98"/>
      <c r="C105" s="97"/>
      <c r="D105" s="99"/>
      <c r="E105" s="98"/>
      <c r="F105" s="58"/>
      <c r="H105" s="6"/>
    </row>
    <row r="106" spans="1:8">
      <c r="A106" s="11"/>
      <c r="B106" s="321" t="s">
        <v>516</v>
      </c>
      <c r="C106" s="62" t="s">
        <v>13</v>
      </c>
      <c r="D106" s="321">
        <f>55+50.5+17.55</f>
        <v>123.05</v>
      </c>
      <c r="E106" s="103"/>
      <c r="F106" s="63">
        <f>+D106*E106</f>
        <v>0</v>
      </c>
    </row>
    <row r="107" spans="1:8" ht="9.75" customHeight="1" thickBot="1">
      <c r="A107" s="29"/>
      <c r="B107" s="42"/>
      <c r="C107" s="43"/>
      <c r="D107" s="44"/>
      <c r="E107" s="45"/>
      <c r="F107" s="45"/>
    </row>
    <row r="108" spans="1:8" s="165" customFormat="1" ht="15.9" customHeight="1" thickTop="1" thickBot="1">
      <c r="A108" s="10"/>
      <c r="B108" s="398" t="s">
        <v>41</v>
      </c>
      <c r="C108" s="398"/>
      <c r="D108" s="398"/>
      <c r="E108" s="399"/>
      <c r="F108" s="26">
        <f>SUM(F7:F107)</f>
        <v>0</v>
      </c>
      <c r="H108" s="155"/>
    </row>
    <row r="109" spans="1:8" ht="13.8" thickTop="1"/>
  </sheetData>
  <sheetProtection algorithmName="SHA-512" hashValue="JEfzbLg6JQHSFO4LeYV4zXrOQqtqawyXUibQIdSNAjhx2M+AsUU0oWL7v5d8eXfLBkxcHyDLDK+lcKRUahs3BA==" saltValue="di7xmBR8dRVzi9sHhEocDA==" spinCount="100000" sheet="1" formatCells="0" formatColumns="0" formatRows="0" insertColumns="0" insertRows="0" insertHyperlinks="0" deleteColumns="0" deleteRows="0" sort="0" autoFilter="0" pivotTables="0"/>
  <protectedRanges>
    <protectedRange sqref="E1:E1048576" name="Range1"/>
  </protectedRanges>
  <mergeCells count="6">
    <mergeCell ref="B108:E108"/>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2" manualBreakCount="2">
    <brk id="54" max="5" man="1"/>
    <brk id="9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7B41F-2F9F-4E60-B1B1-A38656800A5A}">
  <sheetPr>
    <tabColor indexed="35"/>
  </sheetPr>
  <dimension ref="A1:J36"/>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5.9" customHeight="1" thickTop="1" thickBot="1">
      <c r="A5" s="24" t="s">
        <v>81</v>
      </c>
      <c r="B5" s="25" t="s">
        <v>3</v>
      </c>
      <c r="C5" s="4"/>
      <c r="D5" s="12"/>
      <c r="E5" s="90"/>
      <c r="F5" s="13"/>
      <c r="H5" s="155"/>
    </row>
    <row r="6" spans="1:10" ht="12.75" customHeight="1" thickTop="1">
      <c r="A6" s="27"/>
      <c r="B6" s="9"/>
      <c r="C6" s="8"/>
      <c r="D6" s="7"/>
      <c r="E6" s="72"/>
      <c r="F6" s="28"/>
    </row>
    <row r="7" spans="1:10">
      <c r="A7" s="11" t="s">
        <v>82</v>
      </c>
      <c r="B7" s="135" t="s">
        <v>525</v>
      </c>
      <c r="C7" s="137"/>
      <c r="D7" s="139"/>
      <c r="E7" s="138"/>
      <c r="F7" s="58"/>
    </row>
    <row r="8" spans="1:10">
      <c r="A8" s="11"/>
      <c r="B8" s="136" t="s">
        <v>311</v>
      </c>
      <c r="C8" s="137"/>
      <c r="D8" s="139"/>
      <c r="E8" s="138"/>
      <c r="F8" s="58"/>
    </row>
    <row r="9" spans="1:10">
      <c r="A9" s="11"/>
      <c r="B9" s="136" t="s">
        <v>526</v>
      </c>
      <c r="C9" s="137"/>
      <c r="D9" s="139"/>
      <c r="E9" s="138"/>
      <c r="F9" s="58"/>
    </row>
    <row r="10" spans="1:10">
      <c r="A10" s="11"/>
      <c r="B10" s="136" t="s">
        <v>532</v>
      </c>
      <c r="C10" s="137"/>
      <c r="D10" s="139"/>
      <c r="E10" s="138"/>
      <c r="F10" s="58"/>
    </row>
    <row r="11" spans="1:10">
      <c r="A11" s="11"/>
      <c r="B11" s="216" t="s">
        <v>533</v>
      </c>
      <c r="C11" s="208"/>
      <c r="D11" s="217"/>
      <c r="E11" s="210"/>
      <c r="F11" s="58"/>
    </row>
    <row r="12" spans="1:10">
      <c r="A12" s="11"/>
      <c r="B12" s="216" t="s">
        <v>527</v>
      </c>
      <c r="C12" s="208"/>
      <c r="D12" s="217"/>
      <c r="E12" s="210"/>
      <c r="F12" s="58"/>
    </row>
    <row r="13" spans="1:10">
      <c r="A13" s="11"/>
      <c r="B13" s="216" t="s">
        <v>528</v>
      </c>
      <c r="C13" s="208"/>
      <c r="D13" s="217"/>
      <c r="E13" s="210"/>
      <c r="F13" s="58"/>
    </row>
    <row r="14" spans="1:10">
      <c r="A14" s="11"/>
      <c r="B14" s="216" t="s">
        <v>529</v>
      </c>
      <c r="C14" s="208"/>
      <c r="D14" s="217"/>
      <c r="E14" s="210"/>
      <c r="F14" s="58"/>
    </row>
    <row r="15" spans="1:10">
      <c r="A15" s="11"/>
      <c r="B15" s="314" t="s">
        <v>530</v>
      </c>
      <c r="C15" s="208"/>
      <c r="D15" s="217"/>
      <c r="E15" s="210"/>
      <c r="F15" s="58"/>
    </row>
    <row r="16" spans="1:10">
      <c r="A16" s="11"/>
      <c r="B16" s="216" t="s">
        <v>531</v>
      </c>
      <c r="C16" s="208"/>
      <c r="D16" s="217"/>
      <c r="E16" s="210"/>
      <c r="F16" s="58"/>
    </row>
    <row r="17" spans="1:6" ht="26.4">
      <c r="A17" s="11"/>
      <c r="B17" s="220" t="s">
        <v>50</v>
      </c>
      <c r="C17" s="208"/>
      <c r="D17" s="217"/>
      <c r="E17" s="210"/>
      <c r="F17" s="58"/>
    </row>
    <row r="18" spans="1:6">
      <c r="A18" s="11"/>
      <c r="B18" s="213" t="s">
        <v>309</v>
      </c>
      <c r="C18" s="208"/>
      <c r="D18" s="217"/>
      <c r="E18" s="210"/>
      <c r="F18" s="58"/>
    </row>
    <row r="19" spans="1:6">
      <c r="A19" s="11"/>
      <c r="B19" s="213" t="s">
        <v>310</v>
      </c>
      <c r="C19" s="208"/>
      <c r="D19" s="217"/>
      <c r="E19" s="210"/>
      <c r="F19" s="58"/>
    </row>
    <row r="20" spans="1:6">
      <c r="A20" s="11"/>
      <c r="B20" s="213" t="s">
        <v>281</v>
      </c>
      <c r="C20" s="208"/>
      <c r="D20" s="217"/>
      <c r="E20" s="210"/>
      <c r="F20" s="58"/>
    </row>
    <row r="21" spans="1:6">
      <c r="A21" s="11"/>
      <c r="B21" s="214" t="s">
        <v>520</v>
      </c>
      <c r="C21" s="208" t="s">
        <v>7</v>
      </c>
      <c r="D21" s="214">
        <f>17.55+49.35</f>
        <v>66.900000000000006</v>
      </c>
      <c r="E21" s="210"/>
      <c r="F21" s="58">
        <f>+D21*E21</f>
        <v>0</v>
      </c>
    </row>
    <row r="22" spans="1:6">
      <c r="A22" s="11"/>
      <c r="B22" s="218"/>
      <c r="C22" s="208"/>
      <c r="D22" s="219"/>
      <c r="E22" s="210"/>
      <c r="F22" s="58"/>
    </row>
    <row r="23" spans="1:6" ht="52.8">
      <c r="A23" s="11" t="s">
        <v>183</v>
      </c>
      <c r="B23" s="220" t="s">
        <v>521</v>
      </c>
      <c r="C23" s="208"/>
      <c r="D23" s="219"/>
      <c r="E23" s="210"/>
      <c r="F23" s="58"/>
    </row>
    <row r="24" spans="1:6" ht="66">
      <c r="A24" s="11"/>
      <c r="B24" s="220" t="s">
        <v>522</v>
      </c>
      <c r="C24" s="208"/>
      <c r="D24" s="219"/>
      <c r="E24" s="210"/>
      <c r="F24" s="58"/>
    </row>
    <row r="25" spans="1:6" ht="52.8">
      <c r="A25" s="11"/>
      <c r="B25" s="220" t="s">
        <v>523</v>
      </c>
      <c r="C25" s="208"/>
      <c r="D25" s="219"/>
      <c r="E25" s="210"/>
      <c r="F25" s="58"/>
    </row>
    <row r="26" spans="1:6" ht="26.4">
      <c r="A26" s="11"/>
      <c r="B26" s="220" t="s">
        <v>524</v>
      </c>
      <c r="C26" s="208" t="s">
        <v>7</v>
      </c>
      <c r="D26" s="214">
        <f>45.6+15</f>
        <v>60.6</v>
      </c>
      <c r="E26" s="210"/>
      <c r="F26" s="58">
        <f>+D26*E26</f>
        <v>0</v>
      </c>
    </row>
    <row r="27" spans="1:6">
      <c r="A27" s="11"/>
      <c r="B27" s="215"/>
      <c r="C27" s="208"/>
      <c r="D27" s="214"/>
      <c r="E27" s="210"/>
      <c r="F27" s="58"/>
    </row>
    <row r="28" spans="1:6" ht="132">
      <c r="A28" s="11"/>
      <c r="B28" s="315" t="s">
        <v>536</v>
      </c>
      <c r="C28" s="246"/>
      <c r="D28" s="232"/>
      <c r="E28" s="322"/>
      <c r="F28" s="199"/>
    </row>
    <row r="29" spans="1:6" ht="26.4">
      <c r="A29" s="11"/>
      <c r="B29" s="323" t="s">
        <v>534</v>
      </c>
      <c r="C29" s="246"/>
      <c r="D29" s="232"/>
      <c r="E29" s="322"/>
      <c r="F29" s="199"/>
    </row>
    <row r="30" spans="1:6">
      <c r="A30" s="11"/>
      <c r="B30" s="135" t="s">
        <v>14</v>
      </c>
      <c r="C30" s="246"/>
      <c r="D30" s="232"/>
      <c r="E30" s="322"/>
      <c r="F30" s="199"/>
    </row>
    <row r="31" spans="1:6">
      <c r="A31" s="11"/>
      <c r="B31" s="135" t="s">
        <v>535</v>
      </c>
      <c r="C31" s="246"/>
      <c r="D31" s="232"/>
      <c r="E31" s="322"/>
      <c r="F31" s="199"/>
    </row>
    <row r="32" spans="1:6" ht="26.4">
      <c r="A32" s="11"/>
      <c r="B32" s="247" t="s">
        <v>537</v>
      </c>
      <c r="C32" s="248" t="s">
        <v>7</v>
      </c>
      <c r="D32" s="198">
        <f>(0.34*2+0.37)*4.5*2+(0.37*2+0.3)*(6+1.2)</f>
        <v>16.940000000000001</v>
      </c>
      <c r="E32" s="322"/>
      <c r="F32" s="199">
        <f>E32*D32</f>
        <v>0</v>
      </c>
    </row>
    <row r="33" spans="1:8">
      <c r="A33" s="11"/>
      <c r="B33" s="79"/>
      <c r="C33" s="59"/>
      <c r="D33" s="81"/>
      <c r="E33" s="55"/>
      <c r="F33" s="58">
        <f>D33*E33</f>
        <v>0</v>
      </c>
    </row>
    <row r="34" spans="1:8" ht="9" customHeight="1" thickBot="1">
      <c r="A34" s="29"/>
      <c r="B34" s="30"/>
      <c r="C34" s="43"/>
      <c r="D34" s="31"/>
      <c r="E34" s="45"/>
      <c r="F34" s="45"/>
    </row>
    <row r="35" spans="1:8" s="165" customFormat="1" ht="15.9" customHeight="1" thickTop="1" thickBot="1">
      <c r="A35" s="10"/>
      <c r="B35" s="398" t="s">
        <v>40</v>
      </c>
      <c r="C35" s="398"/>
      <c r="D35" s="398"/>
      <c r="E35" s="399"/>
      <c r="F35" s="26">
        <f>SUM(F7:F34)</f>
        <v>0</v>
      </c>
      <c r="H35" s="155"/>
    </row>
    <row r="36" spans="1:8" ht="13.8" thickTop="1"/>
  </sheetData>
  <sheetProtection algorithmName="SHA-512" hashValue="K4oEc3bpKhJ/fSuzbKhru2He32sxJA2D+rU1eJnxrYzdYKv5hGzHV0nUXuKovdd6JWKrZv0g61jX0wt58b5gMA==" saltValue="hHiAMUtVRdc1ERYB5+txXA==" spinCount="100000" sheet="1" formatCells="0" formatColumns="0" formatRows="0" insertColumns="0" insertRows="0" insertHyperlinks="0" deleteColumns="0" deleteRows="0" sort="0" autoFilter="0" pivotTables="0"/>
  <protectedRanges>
    <protectedRange sqref="E1:E1048576" name="Range1"/>
  </protectedRanges>
  <mergeCells count="6">
    <mergeCell ref="B35:E35"/>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D5C12-4E66-47F7-8A7A-864E6FA2D20F}">
  <sheetPr>
    <tabColor indexed="35"/>
  </sheetPr>
  <dimension ref="A1:K105"/>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1" ht="30" customHeight="1">
      <c r="A1" s="400" t="s">
        <v>861</v>
      </c>
      <c r="B1" s="400"/>
      <c r="C1" s="400"/>
      <c r="D1" s="400"/>
      <c r="E1" s="400"/>
      <c r="F1" s="400"/>
      <c r="I1" s="154"/>
      <c r="J1" s="1"/>
    </row>
    <row r="2" spans="1:11" ht="16.5" customHeight="1" thickBot="1">
      <c r="A2" s="401" t="s">
        <v>385</v>
      </c>
      <c r="B2" s="402"/>
      <c r="C2" s="402"/>
      <c r="D2" s="402"/>
      <c r="E2" s="402"/>
      <c r="F2" s="402"/>
      <c r="I2" s="154"/>
      <c r="J2" s="1"/>
    </row>
    <row r="3" spans="1:11" ht="26.25" customHeight="1" thickTop="1" thickBot="1">
      <c r="A3" s="403" t="s">
        <v>29</v>
      </c>
      <c r="B3" s="405" t="s">
        <v>30</v>
      </c>
      <c r="C3" s="405" t="s">
        <v>31</v>
      </c>
      <c r="D3" s="15" t="s">
        <v>32</v>
      </c>
      <c r="E3" s="15" t="s">
        <v>33</v>
      </c>
      <c r="F3" s="121" t="s">
        <v>34</v>
      </c>
      <c r="H3" s="6"/>
      <c r="I3" s="154"/>
      <c r="J3" s="2"/>
    </row>
    <row r="4" spans="1:11" ht="15" customHeight="1" thickTop="1" thickBot="1">
      <c r="A4" s="404"/>
      <c r="B4" s="406"/>
      <c r="C4" s="407"/>
      <c r="D4" s="16" t="s">
        <v>35</v>
      </c>
      <c r="E4" s="16" t="s">
        <v>36</v>
      </c>
      <c r="F4" s="122" t="s">
        <v>37</v>
      </c>
      <c r="I4" s="154"/>
      <c r="J4" s="155"/>
    </row>
    <row r="5" spans="1:11" s="165" customFormat="1" ht="15.9" customHeight="1" thickTop="1" thickBot="1">
      <c r="A5" s="24" t="s">
        <v>83</v>
      </c>
      <c r="B5" s="25" t="s">
        <v>15</v>
      </c>
      <c r="C5" s="4"/>
      <c r="D5" s="12"/>
      <c r="E5" s="90"/>
      <c r="F5" s="13"/>
      <c r="H5" s="155"/>
    </row>
    <row r="6" spans="1:11" ht="13.8" thickTop="1">
      <c r="A6" s="27"/>
      <c r="B6" s="9"/>
      <c r="C6" s="8"/>
      <c r="D6" s="7"/>
      <c r="E6" s="72"/>
      <c r="F6" s="28"/>
    </row>
    <row r="7" spans="1:11">
      <c r="A7" s="11" t="s">
        <v>84</v>
      </c>
      <c r="B7" s="68" t="s">
        <v>85</v>
      </c>
      <c r="C7" s="59"/>
      <c r="D7" s="68"/>
      <c r="E7" s="55"/>
      <c r="F7" s="58"/>
    </row>
    <row r="8" spans="1:11">
      <c r="A8" s="11"/>
      <c r="B8" s="68" t="s">
        <v>86</v>
      </c>
      <c r="C8" s="59"/>
      <c r="D8" s="68"/>
      <c r="E8" s="55"/>
      <c r="F8" s="58"/>
    </row>
    <row r="9" spans="1:11">
      <c r="A9" s="11"/>
      <c r="B9" s="68" t="s">
        <v>353</v>
      </c>
      <c r="C9" s="59"/>
      <c r="D9" s="68"/>
      <c r="E9" s="55"/>
      <c r="F9" s="58"/>
      <c r="I9" s="1"/>
      <c r="J9" s="1"/>
      <c r="K9" s="1"/>
    </row>
    <row r="10" spans="1:11" ht="66">
      <c r="A10" s="11"/>
      <c r="B10" s="73" t="s">
        <v>87</v>
      </c>
      <c r="C10" s="59"/>
      <c r="D10" s="68"/>
      <c r="E10" s="55"/>
      <c r="F10" s="58"/>
      <c r="I10" s="173"/>
      <c r="J10" s="117"/>
      <c r="K10" s="174"/>
    </row>
    <row r="11" spans="1:11">
      <c r="A11" s="11"/>
      <c r="B11" s="76" t="s">
        <v>88</v>
      </c>
      <c r="C11" s="59"/>
      <c r="D11" s="68"/>
      <c r="E11" s="55"/>
      <c r="F11" s="58"/>
      <c r="I11" s="173"/>
      <c r="J11" s="117"/>
      <c r="K11" s="174"/>
    </row>
    <row r="12" spans="1:11">
      <c r="A12" s="11"/>
      <c r="B12" s="76" t="s">
        <v>190</v>
      </c>
      <c r="C12" s="59"/>
      <c r="D12" s="68"/>
      <c r="E12" s="55"/>
      <c r="F12" s="58"/>
      <c r="I12" s="173"/>
      <c r="J12" s="117"/>
      <c r="K12" s="174"/>
    </row>
    <row r="13" spans="1:11">
      <c r="A13" s="11"/>
      <c r="B13" s="76" t="s">
        <v>191</v>
      </c>
      <c r="C13" s="59"/>
      <c r="D13" s="68"/>
      <c r="E13" s="55"/>
      <c r="F13" s="58"/>
      <c r="I13" s="1"/>
      <c r="J13" s="117"/>
      <c r="K13" s="174"/>
    </row>
    <row r="14" spans="1:11">
      <c r="A14" s="11"/>
      <c r="B14" s="76" t="s">
        <v>192</v>
      </c>
      <c r="C14" s="59"/>
      <c r="D14" s="68"/>
      <c r="E14" s="55"/>
      <c r="F14" s="58"/>
      <c r="I14" s="1"/>
      <c r="J14" s="117"/>
      <c r="K14" s="174"/>
    </row>
    <row r="15" spans="1:11">
      <c r="A15" s="11"/>
      <c r="B15" s="76" t="s">
        <v>193</v>
      </c>
      <c r="C15" s="59"/>
      <c r="D15" s="68"/>
      <c r="E15" s="55"/>
      <c r="F15" s="58"/>
      <c r="I15" s="1"/>
      <c r="J15" s="117"/>
      <c r="K15" s="174"/>
    </row>
    <row r="16" spans="1:11">
      <c r="A16" s="11"/>
      <c r="B16" s="41" t="s">
        <v>89</v>
      </c>
      <c r="C16" s="59"/>
      <c r="D16" s="68"/>
      <c r="E16" s="55"/>
      <c r="F16" s="58"/>
      <c r="I16" s="1"/>
      <c r="J16" s="1"/>
      <c r="K16" s="1"/>
    </row>
    <row r="17" spans="1:11">
      <c r="A17" s="11"/>
      <c r="B17" s="41" t="s">
        <v>90</v>
      </c>
      <c r="C17" s="59"/>
      <c r="D17" s="68"/>
      <c r="E17" s="55"/>
      <c r="F17" s="58"/>
      <c r="I17" s="1"/>
      <c r="J17" s="1"/>
      <c r="K17" s="1"/>
    </row>
    <row r="18" spans="1:11">
      <c r="A18" s="11"/>
      <c r="B18" s="41" t="s">
        <v>91</v>
      </c>
      <c r="C18" s="59"/>
      <c r="D18" s="68"/>
      <c r="E18" s="55"/>
      <c r="F18" s="58"/>
      <c r="I18" s="117"/>
      <c r="J18" s="1"/>
      <c r="K18" s="1"/>
    </row>
    <row r="19" spans="1:11">
      <c r="A19" s="11"/>
      <c r="B19" s="76" t="s">
        <v>92</v>
      </c>
      <c r="C19" s="59"/>
      <c r="D19" s="56"/>
      <c r="E19" s="70"/>
      <c r="F19" s="58"/>
      <c r="H19" s="17"/>
      <c r="K19" s="1"/>
    </row>
    <row r="20" spans="1:11">
      <c r="A20" s="11"/>
      <c r="B20" s="76" t="s">
        <v>93</v>
      </c>
      <c r="C20" s="59"/>
      <c r="D20" s="57"/>
      <c r="E20" s="70"/>
      <c r="F20" s="58"/>
      <c r="K20" s="1"/>
    </row>
    <row r="21" spans="1:11">
      <c r="A21" s="11"/>
      <c r="B21" s="41" t="s">
        <v>94</v>
      </c>
      <c r="C21" s="59"/>
      <c r="D21" s="57"/>
      <c r="E21" s="70"/>
      <c r="F21" s="58"/>
      <c r="K21" s="1"/>
    </row>
    <row r="22" spans="1:11">
      <c r="A22" s="11"/>
      <c r="B22" s="76" t="s">
        <v>95</v>
      </c>
      <c r="C22" s="59"/>
      <c r="D22" s="57"/>
      <c r="E22" s="70"/>
      <c r="F22" s="58"/>
      <c r="K22" s="1"/>
    </row>
    <row r="23" spans="1:11">
      <c r="A23" s="11"/>
      <c r="B23" s="73" t="s">
        <v>96</v>
      </c>
      <c r="C23" s="59"/>
      <c r="D23" s="68"/>
      <c r="E23" s="55"/>
      <c r="F23" s="58"/>
      <c r="I23" s="173"/>
      <c r="J23" s="117"/>
      <c r="K23" s="1"/>
    </row>
    <row r="24" spans="1:11">
      <c r="A24" s="11"/>
      <c r="B24" s="233" t="s">
        <v>97</v>
      </c>
      <c r="C24" s="208"/>
      <c r="D24" s="234"/>
      <c r="E24" s="210"/>
      <c r="F24" s="58"/>
      <c r="I24" s="173"/>
      <c r="J24" s="117"/>
      <c r="K24" s="1"/>
    </row>
    <row r="25" spans="1:11">
      <c r="A25" s="11"/>
      <c r="B25" s="235" t="s">
        <v>98</v>
      </c>
      <c r="C25" s="208"/>
      <c r="D25" s="209"/>
      <c r="E25" s="210"/>
      <c r="F25" s="58"/>
      <c r="I25" s="173"/>
      <c r="J25" s="117"/>
      <c r="K25" s="1"/>
    </row>
    <row r="26" spans="1:11" ht="66">
      <c r="A26" s="11"/>
      <c r="B26" s="235" t="s">
        <v>194</v>
      </c>
      <c r="C26" s="208"/>
      <c r="D26" s="209"/>
      <c r="E26" s="210"/>
      <c r="F26" s="58"/>
      <c r="I26" s="173"/>
      <c r="J26" s="117"/>
      <c r="K26" s="1"/>
    </row>
    <row r="27" spans="1:11">
      <c r="A27" s="11"/>
      <c r="B27" s="213" t="s">
        <v>126</v>
      </c>
      <c r="C27" s="208"/>
      <c r="D27" s="209"/>
      <c r="E27" s="210"/>
      <c r="F27" s="58"/>
      <c r="I27" s="173"/>
      <c r="J27" s="117"/>
      <c r="K27" s="1"/>
    </row>
    <row r="28" spans="1:11">
      <c r="A28" s="11"/>
      <c r="B28" s="213" t="s">
        <v>127</v>
      </c>
      <c r="C28" s="208"/>
      <c r="D28" s="209"/>
      <c r="E28" s="210"/>
      <c r="F28" s="58"/>
      <c r="I28" s="173"/>
      <c r="J28" s="117"/>
      <c r="K28" s="1"/>
    </row>
    <row r="29" spans="1:11">
      <c r="A29" s="11"/>
      <c r="B29" s="209" t="s">
        <v>101</v>
      </c>
      <c r="C29" s="208"/>
      <c r="D29" s="209"/>
      <c r="E29" s="210"/>
      <c r="F29" s="58"/>
      <c r="I29" s="173"/>
      <c r="J29" s="117"/>
      <c r="K29" s="1"/>
    </row>
    <row r="30" spans="1:11">
      <c r="A30" s="11"/>
      <c r="B30" s="209" t="s">
        <v>102</v>
      </c>
      <c r="C30" s="208"/>
      <c r="D30" s="209"/>
      <c r="E30" s="210"/>
      <c r="F30" s="58"/>
      <c r="I30" s="173"/>
      <c r="J30" s="117"/>
      <c r="K30" s="1"/>
    </row>
    <row r="31" spans="1:11">
      <c r="A31" s="11"/>
      <c r="B31" s="209" t="s">
        <v>103</v>
      </c>
      <c r="C31" s="208"/>
      <c r="D31" s="209"/>
      <c r="E31" s="210"/>
      <c r="F31" s="58"/>
      <c r="I31" s="173"/>
      <c r="J31" s="117"/>
      <c r="K31" s="1"/>
    </row>
    <row r="32" spans="1:11">
      <c r="A32" s="11"/>
      <c r="B32" s="209" t="s">
        <v>104</v>
      </c>
      <c r="C32" s="208"/>
      <c r="D32" s="209"/>
      <c r="E32" s="210"/>
      <c r="F32" s="58"/>
      <c r="I32" s="173"/>
      <c r="J32" s="117"/>
      <c r="K32" s="1"/>
    </row>
    <row r="33" spans="1:11">
      <c r="A33" s="11"/>
      <c r="B33" s="209" t="s">
        <v>99</v>
      </c>
      <c r="C33" s="208"/>
      <c r="D33" s="209"/>
      <c r="E33" s="210"/>
      <c r="F33" s="58"/>
      <c r="I33" s="173"/>
      <c r="J33" s="117"/>
      <c r="K33" s="1"/>
    </row>
    <row r="34" spans="1:11">
      <c r="A34" s="11"/>
      <c r="B34" s="209" t="s">
        <v>100</v>
      </c>
      <c r="C34" s="208"/>
      <c r="D34" s="209"/>
      <c r="E34" s="210"/>
      <c r="F34" s="58"/>
      <c r="I34" s="173"/>
      <c r="J34" s="117"/>
      <c r="K34" s="1"/>
    </row>
    <row r="35" spans="1:11">
      <c r="A35" s="11"/>
      <c r="B35" s="235"/>
      <c r="C35" s="208"/>
      <c r="D35" s="258"/>
      <c r="E35" s="210"/>
      <c r="F35" s="58"/>
    </row>
    <row r="36" spans="1:11">
      <c r="A36" s="11"/>
      <c r="B36" s="216" t="s">
        <v>188</v>
      </c>
      <c r="C36" s="208"/>
      <c r="D36" s="258"/>
      <c r="E36" s="210"/>
      <c r="F36" s="58"/>
    </row>
    <row r="37" spans="1:11">
      <c r="A37" s="11"/>
      <c r="B37" s="216" t="s">
        <v>189</v>
      </c>
      <c r="C37" s="208"/>
      <c r="D37" s="258"/>
      <c r="E37" s="210"/>
      <c r="F37" s="58"/>
    </row>
    <row r="38" spans="1:11">
      <c r="A38" s="32"/>
      <c r="B38" s="308" t="s">
        <v>538</v>
      </c>
      <c r="C38" s="104" t="s">
        <v>7</v>
      </c>
      <c r="D38" s="287">
        <f>17.55+50.5+0.3*(35+17.66)</f>
        <v>83.85</v>
      </c>
      <c r="E38" s="106"/>
      <c r="F38" s="75">
        <f>+D38*E38</f>
        <v>0</v>
      </c>
    </row>
    <row r="39" spans="1:11">
      <c r="A39" s="11"/>
      <c r="B39" s="175"/>
      <c r="C39" s="127"/>
      <c r="D39" s="176"/>
      <c r="E39" s="128"/>
      <c r="F39" s="58"/>
      <c r="H39" s="2"/>
    </row>
    <row r="40" spans="1:11">
      <c r="A40" s="11" t="s">
        <v>312</v>
      </c>
      <c r="B40" s="41" t="s">
        <v>165</v>
      </c>
      <c r="C40" s="59"/>
      <c r="D40" s="177"/>
      <c r="E40" s="55"/>
      <c r="F40" s="58"/>
      <c r="H40" s="2"/>
    </row>
    <row r="41" spans="1:11">
      <c r="A41" s="11"/>
      <c r="B41" s="41" t="s">
        <v>256</v>
      </c>
      <c r="C41" s="59"/>
      <c r="D41" s="177"/>
      <c r="E41" s="55"/>
      <c r="F41" s="58"/>
      <c r="H41" s="2"/>
    </row>
    <row r="42" spans="1:11">
      <c r="A42" s="11"/>
      <c r="B42" s="41" t="s">
        <v>168</v>
      </c>
      <c r="C42" s="59"/>
      <c r="D42" s="177"/>
      <c r="E42" s="55"/>
      <c r="F42" s="58"/>
      <c r="H42" s="2"/>
    </row>
    <row r="43" spans="1:11">
      <c r="A43" s="11"/>
      <c r="B43" s="41" t="s">
        <v>166</v>
      </c>
      <c r="C43" s="59"/>
      <c r="D43" s="177"/>
      <c r="E43" s="55"/>
      <c r="F43" s="58"/>
      <c r="H43" s="2"/>
    </row>
    <row r="44" spans="1:11">
      <c r="A44" s="11"/>
      <c r="B44" s="131" t="s">
        <v>167</v>
      </c>
      <c r="C44" s="127"/>
      <c r="D44" s="188"/>
      <c r="E44" s="128"/>
      <c r="F44" s="58"/>
      <c r="H44" s="2"/>
    </row>
    <row r="45" spans="1:11">
      <c r="A45" s="11"/>
      <c r="B45" s="131" t="s">
        <v>539</v>
      </c>
      <c r="C45" s="127"/>
      <c r="D45" s="188"/>
      <c r="E45" s="128"/>
      <c r="F45" s="58"/>
      <c r="H45" s="2"/>
    </row>
    <row r="46" spans="1:11">
      <c r="A46" s="11"/>
      <c r="B46" s="131" t="s">
        <v>540</v>
      </c>
      <c r="C46" s="127"/>
      <c r="D46" s="188"/>
      <c r="E46" s="128"/>
      <c r="F46" s="58"/>
      <c r="H46" s="2"/>
    </row>
    <row r="47" spans="1:11">
      <c r="A47" s="11"/>
      <c r="B47" s="213" t="s">
        <v>541</v>
      </c>
      <c r="C47" s="208"/>
      <c r="D47" s="223"/>
      <c r="E47" s="210"/>
      <c r="F47" s="58"/>
      <c r="H47" s="2"/>
    </row>
    <row r="48" spans="1:11">
      <c r="A48" s="11"/>
      <c r="B48" s="200" t="s">
        <v>14</v>
      </c>
      <c r="C48" s="127"/>
      <c r="D48" s="188"/>
      <c r="E48" s="128"/>
      <c r="F48" s="58"/>
      <c r="H48" s="2"/>
    </row>
    <row r="49" spans="1:8">
      <c r="A49" s="11"/>
      <c r="B49" s="200"/>
      <c r="C49" s="127"/>
      <c r="D49" s="188"/>
      <c r="E49" s="128"/>
      <c r="F49" s="58"/>
      <c r="H49" s="2"/>
    </row>
    <row r="50" spans="1:8" ht="26.4">
      <c r="A50" s="11"/>
      <c r="B50" s="324" t="s">
        <v>544</v>
      </c>
      <c r="C50" s="127"/>
      <c r="D50" s="188"/>
      <c r="E50" s="128"/>
      <c r="F50" s="58"/>
      <c r="H50" s="2"/>
    </row>
    <row r="51" spans="1:8">
      <c r="A51" s="11"/>
      <c r="B51" s="130" t="s">
        <v>543</v>
      </c>
      <c r="C51" s="208" t="s">
        <v>7</v>
      </c>
      <c r="D51" s="222">
        <f>17.55+50.5+55</f>
        <v>123.05</v>
      </c>
      <c r="E51" s="204"/>
      <c r="F51" s="58">
        <f>+D51*E51</f>
        <v>0</v>
      </c>
      <c r="H51" s="2"/>
    </row>
    <row r="52" spans="1:8">
      <c r="A52" s="11"/>
      <c r="B52" s="214"/>
      <c r="C52" s="208"/>
      <c r="D52" s="222"/>
      <c r="E52" s="276"/>
      <c r="F52" s="58"/>
      <c r="H52" s="2"/>
    </row>
    <row r="53" spans="1:8" ht="92.4">
      <c r="A53" s="11" t="s">
        <v>313</v>
      </c>
      <c r="B53" s="231" t="s">
        <v>555</v>
      </c>
      <c r="C53" s="226"/>
      <c r="D53" s="228"/>
      <c r="E53" s="210"/>
      <c r="F53" s="63"/>
      <c r="H53" s="2"/>
    </row>
    <row r="54" spans="1:8" ht="66">
      <c r="A54" s="11"/>
      <c r="B54" s="231" t="s">
        <v>556</v>
      </c>
      <c r="C54" s="226"/>
      <c r="D54" s="229"/>
      <c r="E54" s="230"/>
      <c r="F54" s="63"/>
      <c r="H54" s="2"/>
    </row>
    <row r="55" spans="1:8">
      <c r="A55" s="11"/>
      <c r="B55" s="216" t="s">
        <v>553</v>
      </c>
      <c r="C55" s="226"/>
      <c r="D55" s="207"/>
      <c r="E55" s="210"/>
      <c r="F55" s="63"/>
      <c r="H55" s="2"/>
    </row>
    <row r="56" spans="1:8">
      <c r="A56" s="11"/>
      <c r="B56" s="216"/>
      <c r="C56" s="226"/>
      <c r="D56" s="207"/>
      <c r="E56" s="210"/>
      <c r="F56" s="63"/>
      <c r="H56" s="2"/>
    </row>
    <row r="57" spans="1:8">
      <c r="A57" s="11"/>
      <c r="B57" s="214" t="s">
        <v>520</v>
      </c>
      <c r="C57" s="208" t="s">
        <v>7</v>
      </c>
      <c r="D57" s="214">
        <f>17.55+49.35</f>
        <v>66.900000000000006</v>
      </c>
      <c r="E57" s="230"/>
      <c r="F57" s="227">
        <f>+D57*E57</f>
        <v>0</v>
      </c>
      <c r="H57" s="2"/>
    </row>
    <row r="58" spans="1:8">
      <c r="A58" s="11"/>
      <c r="B58" s="155"/>
      <c r="C58" s="208"/>
      <c r="D58" s="223"/>
      <c r="E58" s="210"/>
      <c r="F58" s="58"/>
      <c r="H58" s="2"/>
    </row>
    <row r="59" spans="1:8" ht="52.8">
      <c r="A59" s="11" t="s">
        <v>362</v>
      </c>
      <c r="B59" s="224" t="s">
        <v>554</v>
      </c>
      <c r="C59" s="59"/>
      <c r="D59" s="177"/>
      <c r="E59" s="55"/>
      <c r="F59" s="58"/>
      <c r="H59" s="2"/>
    </row>
    <row r="60" spans="1:8" ht="79.2">
      <c r="A60" s="11"/>
      <c r="B60" s="224" t="s">
        <v>545</v>
      </c>
      <c r="C60" s="208"/>
      <c r="D60" s="223"/>
      <c r="E60" s="210"/>
      <c r="F60" s="58"/>
      <c r="H60" s="2"/>
    </row>
    <row r="61" spans="1:8" ht="39.6">
      <c r="A61" s="11"/>
      <c r="B61" s="224" t="s">
        <v>546</v>
      </c>
      <c r="C61" s="208"/>
      <c r="D61" s="223"/>
      <c r="E61" s="210"/>
      <c r="F61" s="58"/>
      <c r="H61" s="2"/>
    </row>
    <row r="62" spans="1:8" ht="118.8">
      <c r="A62" s="32"/>
      <c r="B62" s="236" t="s">
        <v>547</v>
      </c>
      <c r="C62" s="104"/>
      <c r="D62" s="237"/>
      <c r="E62" s="106"/>
      <c r="F62" s="75"/>
      <c r="H62" s="2"/>
    </row>
    <row r="63" spans="1:8">
      <c r="A63" s="11"/>
      <c r="B63" s="225"/>
      <c r="C63" s="208"/>
      <c r="D63" s="223"/>
      <c r="E63" s="210"/>
      <c r="F63" s="58"/>
      <c r="H63" s="2"/>
    </row>
    <row r="64" spans="1:8" ht="39.6">
      <c r="A64" s="11"/>
      <c r="B64" s="224" t="s">
        <v>548</v>
      </c>
      <c r="C64" s="127"/>
      <c r="D64" s="188"/>
      <c r="E64" s="128"/>
      <c r="F64" s="58"/>
      <c r="H64" s="2"/>
    </row>
    <row r="65" spans="1:8" ht="52.8">
      <c r="A65" s="11"/>
      <c r="B65" s="325" t="s">
        <v>549</v>
      </c>
      <c r="C65" s="127"/>
      <c r="D65" s="188"/>
      <c r="E65" s="128"/>
      <c r="F65" s="58"/>
      <c r="H65" s="2"/>
    </row>
    <row r="66" spans="1:8">
      <c r="A66" s="11"/>
      <c r="B66" s="325" t="s">
        <v>550</v>
      </c>
      <c r="C66" s="127"/>
      <c r="D66" s="188"/>
      <c r="E66" s="128"/>
      <c r="F66" s="58"/>
      <c r="H66" s="2"/>
    </row>
    <row r="67" spans="1:8">
      <c r="A67" s="11"/>
      <c r="B67" s="175"/>
      <c r="C67" s="127"/>
      <c r="D67" s="188"/>
      <c r="E67" s="128"/>
      <c r="F67" s="58"/>
      <c r="H67" s="2"/>
    </row>
    <row r="68" spans="1:8" ht="39.6">
      <c r="A68" s="11"/>
      <c r="B68" s="326" t="s">
        <v>552</v>
      </c>
      <c r="C68" s="226" t="s">
        <v>7</v>
      </c>
      <c r="D68" s="222">
        <f>4.01*(5.4+12.57+4.1+1.41)+2.75*(7.44+1.3+0.17+0.54)-(1.4*2.2+0.8*0.8*2+0.74*1.7*3)</f>
        <v>112.01</v>
      </c>
      <c r="E68" s="138"/>
      <c r="F68" s="227">
        <f>+D68*E68</f>
        <v>0</v>
      </c>
      <c r="H68" s="2"/>
    </row>
    <row r="69" spans="1:8">
      <c r="A69" s="11"/>
      <c r="B69" s="214"/>
      <c r="C69" s="208"/>
      <c r="D69" s="222"/>
      <c r="E69" s="210"/>
      <c r="F69" s="58">
        <f>+D69*E69</f>
        <v>0</v>
      </c>
      <c r="H69" s="2"/>
    </row>
    <row r="70" spans="1:8" ht="39.6">
      <c r="A70" s="11" t="s">
        <v>560</v>
      </c>
      <c r="B70" s="327" t="s">
        <v>559</v>
      </c>
      <c r="C70" s="327"/>
      <c r="D70" s="327"/>
      <c r="E70" s="275"/>
      <c r="F70" s="238"/>
      <c r="H70" s="2"/>
    </row>
    <row r="71" spans="1:8" ht="39.6">
      <c r="A71" s="11"/>
      <c r="B71" s="327" t="s">
        <v>557</v>
      </c>
      <c r="C71" s="327"/>
      <c r="D71" s="327"/>
      <c r="E71" s="275"/>
      <c r="F71" s="238"/>
      <c r="H71" s="2"/>
    </row>
    <row r="72" spans="1:8" ht="66">
      <c r="A72" s="11"/>
      <c r="B72" s="327" t="s">
        <v>556</v>
      </c>
      <c r="C72" s="327"/>
      <c r="D72" s="327"/>
      <c r="E72" s="275"/>
      <c r="F72" s="238"/>
      <c r="H72" s="2"/>
    </row>
    <row r="73" spans="1:8">
      <c r="A73" s="11"/>
      <c r="B73" s="213" t="s">
        <v>553</v>
      </c>
      <c r="C73" s="327"/>
      <c r="D73" s="327"/>
      <c r="E73" s="275"/>
      <c r="F73" s="238"/>
      <c r="H73" s="2"/>
    </row>
    <row r="74" spans="1:8" s="1" customFormat="1">
      <c r="A74" s="11"/>
      <c r="B74" s="327"/>
      <c r="C74" s="327"/>
      <c r="D74" s="327"/>
      <c r="E74" s="275"/>
      <c r="F74" s="238"/>
      <c r="H74" s="2"/>
    </row>
    <row r="75" spans="1:8" ht="26.4">
      <c r="A75" s="11"/>
      <c r="B75" s="310" t="s">
        <v>558</v>
      </c>
      <c r="C75" s="226" t="s">
        <v>7</v>
      </c>
      <c r="D75" s="214">
        <f>1.13*(4.2*2+11.8)+0.5*(4.54+1*2+2.95+2.17+5.34)</f>
        <v>31.33</v>
      </c>
      <c r="E75" s="210"/>
      <c r="F75" s="239">
        <f>D75*E75</f>
        <v>0</v>
      </c>
      <c r="H75" s="2"/>
    </row>
    <row r="76" spans="1:8">
      <c r="A76" s="11"/>
      <c r="B76" s="363"/>
      <c r="C76" s="354"/>
      <c r="D76" s="358"/>
      <c r="E76" s="342"/>
      <c r="F76" s="239"/>
      <c r="H76" s="2"/>
    </row>
    <row r="77" spans="1:8" ht="66">
      <c r="A77" s="11" t="s">
        <v>775</v>
      </c>
      <c r="B77" s="254" t="s">
        <v>773</v>
      </c>
      <c r="C77" s="364"/>
      <c r="D77" s="365"/>
      <c r="E77" s="138"/>
      <c r="F77" s="239"/>
      <c r="H77" s="2"/>
    </row>
    <row r="78" spans="1:8" ht="52.8">
      <c r="A78" s="11"/>
      <c r="B78" s="254" t="s">
        <v>795</v>
      </c>
      <c r="C78" s="364"/>
      <c r="D78" s="365"/>
      <c r="E78" s="138"/>
      <c r="F78" s="239"/>
      <c r="H78" s="2"/>
    </row>
    <row r="79" spans="1:8">
      <c r="A79" s="11"/>
      <c r="B79" s="198" t="s">
        <v>793</v>
      </c>
      <c r="C79" s="364"/>
      <c r="D79" s="365"/>
      <c r="E79" s="138"/>
      <c r="F79" s="239"/>
      <c r="H79" s="2"/>
    </row>
    <row r="80" spans="1:8">
      <c r="A80" s="11"/>
      <c r="B80" s="198" t="s">
        <v>794</v>
      </c>
      <c r="C80" s="364"/>
      <c r="D80" s="365"/>
      <c r="E80" s="138"/>
      <c r="F80" s="239"/>
      <c r="H80" s="2"/>
    </row>
    <row r="81" spans="1:8">
      <c r="A81" s="11"/>
      <c r="B81" s="136" t="s">
        <v>779</v>
      </c>
      <c r="C81" s="364"/>
      <c r="D81" s="365"/>
      <c r="E81" s="138"/>
      <c r="F81" s="239"/>
      <c r="H81" s="2"/>
    </row>
    <row r="82" spans="1:8">
      <c r="A82" s="11"/>
      <c r="B82" s="136" t="s">
        <v>780</v>
      </c>
      <c r="C82" s="364"/>
      <c r="D82" s="365"/>
      <c r="E82" s="138"/>
      <c r="F82" s="239"/>
      <c r="H82" s="2"/>
    </row>
    <row r="83" spans="1:8">
      <c r="A83" s="11"/>
      <c r="B83" s="136" t="s">
        <v>781</v>
      </c>
      <c r="C83" s="364"/>
      <c r="D83" s="365"/>
      <c r="E83" s="138"/>
      <c r="F83" s="239"/>
      <c r="H83" s="2"/>
    </row>
    <row r="84" spans="1:8">
      <c r="A84" s="11"/>
      <c r="B84" s="136" t="s">
        <v>782</v>
      </c>
      <c r="C84" s="364"/>
      <c r="D84" s="365"/>
      <c r="E84" s="138"/>
      <c r="F84" s="239"/>
      <c r="H84" s="2"/>
    </row>
    <row r="85" spans="1:8" ht="26.4">
      <c r="A85" s="11"/>
      <c r="B85" s="366" t="s">
        <v>783</v>
      </c>
      <c r="C85" s="364"/>
      <c r="D85" s="365"/>
      <c r="E85" s="138"/>
      <c r="F85" s="239"/>
      <c r="H85" s="2"/>
    </row>
    <row r="86" spans="1:8">
      <c r="A86" s="11"/>
      <c r="B86" s="366" t="s">
        <v>784</v>
      </c>
      <c r="C86" s="364"/>
      <c r="D86" s="365"/>
      <c r="E86" s="138"/>
      <c r="F86" s="239"/>
      <c r="H86" s="2"/>
    </row>
    <row r="87" spans="1:8">
      <c r="A87" s="32"/>
      <c r="B87" s="369" t="s">
        <v>785</v>
      </c>
      <c r="C87" s="370"/>
      <c r="D87" s="371"/>
      <c r="E87" s="372"/>
      <c r="F87" s="373"/>
      <c r="H87" s="2"/>
    </row>
    <row r="88" spans="1:8">
      <c r="A88" s="11"/>
      <c r="B88" s="366"/>
      <c r="C88" s="364"/>
      <c r="D88" s="365"/>
      <c r="E88" s="138"/>
      <c r="F88" s="239"/>
      <c r="H88" s="2"/>
    </row>
    <row r="89" spans="1:8">
      <c r="A89" s="11"/>
      <c r="B89" s="136" t="s">
        <v>786</v>
      </c>
      <c r="C89" s="364"/>
      <c r="D89" s="365"/>
      <c r="E89" s="138"/>
      <c r="F89" s="239"/>
      <c r="H89" s="2"/>
    </row>
    <row r="90" spans="1:8">
      <c r="A90" s="11"/>
      <c r="B90" s="366" t="s">
        <v>787</v>
      </c>
      <c r="C90" s="364"/>
      <c r="D90" s="365"/>
      <c r="E90" s="138"/>
      <c r="F90" s="239"/>
      <c r="H90" s="2"/>
    </row>
    <row r="91" spans="1:8">
      <c r="A91" s="11"/>
      <c r="B91" s="366" t="s">
        <v>788</v>
      </c>
      <c r="C91" s="364"/>
      <c r="D91" s="365"/>
      <c r="E91" s="138"/>
      <c r="F91" s="239"/>
      <c r="H91" s="2"/>
    </row>
    <row r="92" spans="1:8">
      <c r="A92" s="11"/>
      <c r="B92" s="366" t="s">
        <v>789</v>
      </c>
      <c r="C92" s="364"/>
      <c r="D92" s="365"/>
      <c r="E92" s="138"/>
      <c r="F92" s="239"/>
      <c r="H92" s="2"/>
    </row>
    <row r="93" spans="1:8">
      <c r="A93" s="11"/>
      <c r="B93" s="366" t="s">
        <v>790</v>
      </c>
      <c r="C93" s="364"/>
      <c r="D93" s="365"/>
      <c r="E93" s="138"/>
      <c r="F93" s="239"/>
      <c r="H93" s="2"/>
    </row>
    <row r="94" spans="1:8">
      <c r="A94" s="11"/>
      <c r="B94" s="366" t="s">
        <v>791</v>
      </c>
      <c r="C94" s="364"/>
      <c r="D94" s="365"/>
      <c r="E94" s="138"/>
      <c r="F94" s="239"/>
      <c r="H94" s="2"/>
    </row>
    <row r="95" spans="1:8">
      <c r="A95" s="11"/>
      <c r="B95" s="366" t="s">
        <v>792</v>
      </c>
      <c r="C95" s="364"/>
      <c r="D95" s="365"/>
      <c r="E95" s="138"/>
      <c r="F95" s="239"/>
      <c r="H95" s="2"/>
    </row>
    <row r="96" spans="1:8">
      <c r="A96" s="11"/>
      <c r="B96" s="136" t="s">
        <v>776</v>
      </c>
      <c r="C96" s="364"/>
      <c r="D96" s="365"/>
      <c r="E96" s="138"/>
      <c r="F96" s="239"/>
      <c r="H96" s="2"/>
    </row>
    <row r="97" spans="1:8">
      <c r="A97" s="11"/>
      <c r="B97" s="366" t="s">
        <v>777</v>
      </c>
      <c r="C97" s="364"/>
      <c r="D97" s="365"/>
      <c r="E97" s="138"/>
      <c r="F97" s="239"/>
      <c r="H97" s="2"/>
    </row>
    <row r="98" spans="1:8">
      <c r="A98" s="11"/>
      <c r="B98" s="136" t="s">
        <v>778</v>
      </c>
      <c r="C98" s="364"/>
      <c r="D98" s="365"/>
      <c r="E98" s="138"/>
      <c r="F98" s="239"/>
      <c r="H98" s="2"/>
    </row>
    <row r="99" spans="1:8" ht="26.4">
      <c r="A99" s="11"/>
      <c r="B99" s="366" t="s">
        <v>774</v>
      </c>
      <c r="C99" s="364"/>
      <c r="D99" s="365"/>
      <c r="E99" s="138"/>
      <c r="F99" s="239"/>
      <c r="H99" s="2"/>
    </row>
    <row r="100" spans="1:8">
      <c r="A100" s="11"/>
      <c r="B100" s="136" t="s">
        <v>14</v>
      </c>
      <c r="C100" s="364"/>
      <c r="D100" s="365"/>
      <c r="E100" s="138"/>
      <c r="F100" s="239"/>
      <c r="H100" s="2"/>
    </row>
    <row r="101" spans="1:8">
      <c r="A101" s="11"/>
      <c r="B101" s="367" t="s">
        <v>796</v>
      </c>
      <c r="C101" s="137" t="s">
        <v>7</v>
      </c>
      <c r="D101" s="368">
        <f>4.75+4.5+0.3*(10.3+10)</f>
        <v>15.34</v>
      </c>
      <c r="E101" s="322"/>
      <c r="F101" s="239">
        <f>D101*E101</f>
        <v>0</v>
      </c>
      <c r="H101" s="2"/>
    </row>
    <row r="102" spans="1:8">
      <c r="A102" s="32"/>
      <c r="B102" s="240"/>
      <c r="C102" s="104"/>
      <c r="D102" s="237"/>
      <c r="E102" s="106"/>
      <c r="F102" s="75"/>
      <c r="H102" s="2"/>
    </row>
    <row r="103" spans="1:8" ht="9.75" customHeight="1" thickBot="1">
      <c r="A103" s="29"/>
      <c r="B103" s="51"/>
      <c r="C103" s="43"/>
      <c r="D103" s="52"/>
      <c r="E103" s="45"/>
      <c r="F103" s="45"/>
    </row>
    <row r="104" spans="1:8" s="165" customFormat="1" ht="15.9" customHeight="1" thickTop="1" thickBot="1">
      <c r="A104" s="46"/>
      <c r="B104" s="398" t="s">
        <v>39</v>
      </c>
      <c r="C104" s="398"/>
      <c r="D104" s="398"/>
      <c r="E104" s="399"/>
      <c r="F104" s="26">
        <f>SUM(F7:F103)</f>
        <v>0</v>
      </c>
      <c r="H104" s="155"/>
    </row>
    <row r="105" spans="1:8" ht="13.8" thickTop="1"/>
  </sheetData>
  <sheetProtection algorithmName="SHA-512" hashValue="wgCPQpmeMTj3UlPKJkDCbCsCNbTzuPqFXemw0C6sRQsDpBUwsCu1UZe+tvn7PbmlTYIH1TIRaJ2x9vcs61R9XQ==" saltValue="BKm/tcl4DwHUwBch2ChWMQ==" spinCount="100000" sheet="1" formatCells="0" formatColumns="0" formatRows="0" insertColumns="0" insertRows="0" insertHyperlinks="0" deleteColumns="0" deleteRows="0" sort="0" autoFilter="0" pivotTables="0"/>
  <protectedRanges>
    <protectedRange sqref="E1:E1048576" name="Range1"/>
  </protectedRanges>
  <mergeCells count="6">
    <mergeCell ref="B104:E104"/>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04B5F-8802-4A46-A462-5B1F559FDF60}">
  <sheetPr>
    <tabColor indexed="35"/>
  </sheetPr>
  <dimension ref="A1:J71"/>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s="165" customFormat="1" ht="15.9" customHeight="1" thickTop="1" thickBot="1">
      <c r="A5" s="20" t="s">
        <v>107</v>
      </c>
      <c r="B5" s="22" t="s">
        <v>652</v>
      </c>
      <c r="C5" s="4"/>
      <c r="D5" s="12"/>
      <c r="E5" s="90"/>
      <c r="F5" s="13"/>
      <c r="H5" s="155"/>
    </row>
    <row r="6" spans="1:10" ht="13.8" thickTop="1">
      <c r="A6" s="27"/>
      <c r="B6" s="9"/>
      <c r="C6" s="8"/>
      <c r="D6" s="7"/>
      <c r="E6" s="72"/>
      <c r="F6" s="28"/>
    </row>
    <row r="7" spans="1:10">
      <c r="A7" s="11"/>
      <c r="B7" s="207" t="s">
        <v>28</v>
      </c>
      <c r="C7" s="208"/>
      <c r="D7" s="209"/>
      <c r="E7" s="210"/>
      <c r="F7" s="58"/>
    </row>
    <row r="8" spans="1:10" ht="92.4">
      <c r="A8" s="11"/>
      <c r="B8" s="277" t="s">
        <v>653</v>
      </c>
      <c r="C8" s="208"/>
      <c r="D8" s="209"/>
      <c r="E8" s="210"/>
      <c r="F8" s="58"/>
    </row>
    <row r="9" spans="1:10" ht="39.6">
      <c r="A9" s="11"/>
      <c r="B9" s="277" t="s">
        <v>654</v>
      </c>
      <c r="C9" s="208"/>
      <c r="D9" s="209"/>
      <c r="E9" s="210"/>
      <c r="F9" s="58"/>
    </row>
    <row r="10" spans="1:10" ht="52.8">
      <c r="A10" s="11"/>
      <c r="B10" s="277" t="s">
        <v>655</v>
      </c>
      <c r="C10" s="208"/>
      <c r="D10" s="209"/>
      <c r="E10" s="210"/>
      <c r="F10" s="58"/>
    </row>
    <row r="11" spans="1:10" ht="79.2">
      <c r="A11" s="11"/>
      <c r="B11" s="277" t="s">
        <v>656</v>
      </c>
      <c r="C11" s="208"/>
      <c r="D11" s="209"/>
      <c r="E11" s="210"/>
      <c r="F11" s="58"/>
    </row>
    <row r="12" spans="1:10" ht="39.6">
      <c r="A12" s="11"/>
      <c r="B12" s="277" t="s">
        <v>657</v>
      </c>
      <c r="C12" s="208"/>
      <c r="D12" s="209"/>
      <c r="E12" s="210"/>
      <c r="F12" s="58"/>
    </row>
    <row r="13" spans="1:10" ht="132">
      <c r="A13" s="11"/>
      <c r="B13" s="277" t="s">
        <v>658</v>
      </c>
      <c r="C13" s="208"/>
      <c r="D13" s="209"/>
      <c r="E13" s="210"/>
      <c r="F13" s="58"/>
    </row>
    <row r="14" spans="1:10" ht="79.2">
      <c r="A14" s="11"/>
      <c r="B14" s="277" t="s">
        <v>659</v>
      </c>
      <c r="C14" s="208"/>
      <c r="D14" s="209"/>
      <c r="E14" s="210"/>
      <c r="F14" s="58"/>
    </row>
    <row r="15" spans="1:10" ht="26.4">
      <c r="A15" s="11"/>
      <c r="B15" s="277" t="s">
        <v>660</v>
      </c>
      <c r="C15" s="208"/>
      <c r="D15" s="209"/>
      <c r="E15" s="210"/>
      <c r="F15" s="58"/>
    </row>
    <row r="16" spans="1:10" ht="39.6">
      <c r="A16" s="32"/>
      <c r="B16" s="195" t="s">
        <v>661</v>
      </c>
      <c r="C16" s="104"/>
      <c r="D16" s="105"/>
      <c r="E16" s="106"/>
      <c r="F16" s="75"/>
    </row>
    <row r="17" spans="1:8">
      <c r="A17" s="11"/>
      <c r="B17" s="207"/>
      <c r="C17" s="208"/>
      <c r="D17" s="209"/>
      <c r="E17" s="210"/>
      <c r="F17" s="58"/>
    </row>
    <row r="18" spans="1:8" ht="26.4">
      <c r="A18" s="11" t="s">
        <v>662</v>
      </c>
      <c r="B18" s="277" t="s">
        <v>663</v>
      </c>
      <c r="C18" s="208"/>
      <c r="D18" s="209"/>
      <c r="E18" s="210"/>
      <c r="F18" s="58"/>
      <c r="H18" s="6"/>
    </row>
    <row r="19" spans="1:8" ht="26.4">
      <c r="A19" s="11"/>
      <c r="B19" s="212" t="s">
        <v>664</v>
      </c>
      <c r="C19" s="208"/>
      <c r="D19" s="209"/>
      <c r="E19" s="210"/>
      <c r="F19" s="58"/>
      <c r="H19" s="6"/>
    </row>
    <row r="20" spans="1:8" ht="118.8">
      <c r="A20" s="11"/>
      <c r="B20" s="212" t="s">
        <v>665</v>
      </c>
      <c r="C20" s="208"/>
      <c r="D20" s="209"/>
      <c r="E20" s="210"/>
      <c r="F20" s="58"/>
      <c r="H20" s="6"/>
    </row>
    <row r="21" spans="1:8" ht="52.8">
      <c r="A21" s="11"/>
      <c r="B21" s="212" t="s">
        <v>667</v>
      </c>
      <c r="C21" s="208"/>
      <c r="D21" s="209"/>
      <c r="E21" s="210"/>
      <c r="F21" s="58"/>
      <c r="G21" s="155"/>
      <c r="H21" s="6"/>
    </row>
    <row r="22" spans="1:8" ht="52.8">
      <c r="A22" s="11"/>
      <c r="B22" s="212" t="s">
        <v>666</v>
      </c>
      <c r="C22" s="208"/>
      <c r="D22" s="209"/>
      <c r="E22" s="210"/>
      <c r="F22" s="58"/>
      <c r="G22" s="155"/>
      <c r="H22" s="6"/>
    </row>
    <row r="23" spans="1:8" ht="79.2">
      <c r="A23" s="11"/>
      <c r="B23" s="212" t="s">
        <v>668</v>
      </c>
      <c r="C23" s="208"/>
      <c r="D23" s="209"/>
      <c r="E23" s="210"/>
      <c r="F23" s="58"/>
      <c r="G23" s="155"/>
      <c r="H23" s="6"/>
    </row>
    <row r="24" spans="1:8" ht="158.4">
      <c r="A24" s="11"/>
      <c r="B24" s="212" t="s">
        <v>669</v>
      </c>
      <c r="C24" s="208"/>
      <c r="D24" s="209"/>
      <c r="E24" s="210"/>
      <c r="F24" s="58"/>
      <c r="G24" s="155"/>
      <c r="H24" s="6"/>
    </row>
    <row r="25" spans="1:8">
      <c r="A25" s="11"/>
      <c r="B25" s="212"/>
      <c r="C25" s="208"/>
      <c r="D25" s="209"/>
      <c r="E25" s="210"/>
      <c r="F25" s="58"/>
      <c r="G25" s="155"/>
      <c r="H25" s="6"/>
    </row>
    <row r="26" spans="1:8">
      <c r="A26" s="11"/>
      <c r="B26" s="207" t="s">
        <v>673</v>
      </c>
      <c r="C26" s="226"/>
      <c r="D26" s="274"/>
      <c r="E26" s="275"/>
      <c r="F26" s="86"/>
      <c r="G26" s="155"/>
      <c r="H26" s="6"/>
    </row>
    <row r="27" spans="1:8">
      <c r="A27" s="11"/>
      <c r="B27" s="212" t="s">
        <v>671</v>
      </c>
      <c r="C27" s="226"/>
      <c r="D27" s="274"/>
      <c r="E27" s="275"/>
      <c r="F27" s="86"/>
      <c r="G27" s="155"/>
      <c r="H27" s="6"/>
    </row>
    <row r="28" spans="1:8">
      <c r="A28" s="11"/>
      <c r="B28" s="215" t="s">
        <v>672</v>
      </c>
      <c r="C28" s="226" t="s">
        <v>16</v>
      </c>
      <c r="D28" s="274">
        <v>4</v>
      </c>
      <c r="E28" s="207"/>
      <c r="F28" s="86">
        <f>D28*E28</f>
        <v>0</v>
      </c>
      <c r="G28" s="155"/>
      <c r="H28" s="6"/>
    </row>
    <row r="29" spans="1:8">
      <c r="A29" s="11"/>
      <c r="B29" s="353"/>
      <c r="C29" s="354"/>
      <c r="D29" s="355"/>
      <c r="E29" s="356"/>
      <c r="F29" s="86"/>
      <c r="G29" s="155"/>
      <c r="H29" s="6"/>
    </row>
    <row r="30" spans="1:8">
      <c r="A30" s="11"/>
      <c r="B30" s="207" t="s">
        <v>762</v>
      </c>
      <c r="C30" s="354"/>
      <c r="D30" s="355"/>
      <c r="E30" s="356"/>
      <c r="F30" s="86"/>
      <c r="G30" s="155"/>
      <c r="H30" s="6"/>
    </row>
    <row r="31" spans="1:8">
      <c r="A31" s="11"/>
      <c r="B31" s="212" t="s">
        <v>671</v>
      </c>
      <c r="C31" s="354"/>
      <c r="D31" s="355"/>
      <c r="E31" s="356"/>
      <c r="F31" s="86"/>
      <c r="G31" s="155"/>
      <c r="H31" s="6"/>
    </row>
    <row r="32" spans="1:8">
      <c r="A32" s="11"/>
      <c r="B32" s="215" t="s">
        <v>763</v>
      </c>
      <c r="C32" s="226" t="s">
        <v>16</v>
      </c>
      <c r="D32" s="355">
        <v>2</v>
      </c>
      <c r="E32" s="207"/>
      <c r="F32" s="86">
        <f>D32*E32</f>
        <v>0</v>
      </c>
      <c r="G32" s="155"/>
      <c r="H32" s="6"/>
    </row>
    <row r="33" spans="1:8">
      <c r="A33" s="11"/>
      <c r="B33" s="207"/>
      <c r="C33" s="208"/>
      <c r="D33" s="209"/>
      <c r="E33" s="210"/>
      <c r="F33" s="58"/>
      <c r="G33" s="155"/>
      <c r="H33" s="6"/>
    </row>
    <row r="34" spans="1:8">
      <c r="A34" s="11"/>
      <c r="B34" s="207" t="s">
        <v>674</v>
      </c>
      <c r="C34" s="226"/>
      <c r="D34" s="274"/>
      <c r="E34" s="275"/>
      <c r="F34" s="86"/>
      <c r="G34" s="155"/>
      <c r="H34" s="6"/>
    </row>
    <row r="35" spans="1:8">
      <c r="A35" s="11"/>
      <c r="B35" s="212" t="s">
        <v>671</v>
      </c>
      <c r="C35" s="226"/>
      <c r="D35" s="274"/>
      <c r="E35" s="275"/>
      <c r="F35" s="86"/>
      <c r="G35" s="155"/>
      <c r="H35" s="6"/>
    </row>
    <row r="36" spans="1:8">
      <c r="A36" s="32"/>
      <c r="B36" s="283" t="s">
        <v>670</v>
      </c>
      <c r="C36" s="197" t="s">
        <v>16</v>
      </c>
      <c r="D36" s="280">
        <v>1</v>
      </c>
      <c r="E36" s="162"/>
      <c r="F36" s="157">
        <f>D36*E36</f>
        <v>0</v>
      </c>
      <c r="G36" s="155"/>
      <c r="H36" s="6"/>
    </row>
    <row r="37" spans="1:8">
      <c r="A37" s="11"/>
      <c r="B37" s="207"/>
      <c r="C37" s="208"/>
      <c r="D37" s="209"/>
      <c r="E37" s="210"/>
      <c r="F37" s="58"/>
      <c r="G37" s="155"/>
      <c r="H37" s="6"/>
    </row>
    <row r="38" spans="1:8" ht="26.4">
      <c r="A38" s="11" t="s">
        <v>675</v>
      </c>
      <c r="B38" s="277" t="s">
        <v>676</v>
      </c>
      <c r="C38" s="208"/>
      <c r="D38" s="209"/>
      <c r="E38" s="210"/>
      <c r="F38" s="58"/>
      <c r="G38" s="155"/>
      <c r="H38" s="6"/>
    </row>
    <row r="39" spans="1:8" ht="92.4">
      <c r="A39" s="11"/>
      <c r="B39" s="212" t="s">
        <v>677</v>
      </c>
      <c r="C39" s="208"/>
      <c r="D39" s="209"/>
      <c r="E39" s="210"/>
      <c r="F39" s="58"/>
      <c r="G39" s="155"/>
      <c r="H39" s="6"/>
    </row>
    <row r="40" spans="1:8" ht="52.8">
      <c r="A40" s="11"/>
      <c r="B40" s="212" t="s">
        <v>678</v>
      </c>
      <c r="C40" s="208"/>
      <c r="D40" s="209"/>
      <c r="E40" s="210"/>
      <c r="F40" s="58"/>
      <c r="G40" s="155"/>
      <c r="H40" s="6"/>
    </row>
    <row r="41" spans="1:8" ht="105.6">
      <c r="A41" s="11"/>
      <c r="B41" s="212" t="s">
        <v>679</v>
      </c>
      <c r="C41" s="208"/>
      <c r="D41" s="209"/>
      <c r="E41" s="210"/>
      <c r="F41" s="58"/>
      <c r="G41" s="155"/>
      <c r="H41" s="6"/>
    </row>
    <row r="42" spans="1:8" ht="132">
      <c r="A42" s="11"/>
      <c r="B42" s="212" t="s">
        <v>680</v>
      </c>
      <c r="C42" s="208"/>
      <c r="D42" s="258"/>
      <c r="E42" s="210"/>
      <c r="F42" s="58"/>
      <c r="G42" s="155"/>
      <c r="H42" s="6"/>
    </row>
    <row r="43" spans="1:8" ht="105.6">
      <c r="A43" s="11"/>
      <c r="B43" s="212" t="s">
        <v>697</v>
      </c>
      <c r="C43" s="208"/>
      <c r="D43" s="258"/>
      <c r="E43" s="210"/>
      <c r="F43" s="58"/>
      <c r="G43" s="155"/>
      <c r="H43" s="6"/>
    </row>
    <row r="44" spans="1:8" ht="52.8">
      <c r="A44" s="11"/>
      <c r="B44" s="212" t="s">
        <v>681</v>
      </c>
      <c r="C44" s="208"/>
      <c r="D44" s="258"/>
      <c r="E44" s="210"/>
      <c r="F44" s="58"/>
      <c r="G44" s="155"/>
      <c r="H44" s="6"/>
    </row>
    <row r="45" spans="1:8" ht="66">
      <c r="A45" s="32"/>
      <c r="B45" s="284" t="s">
        <v>682</v>
      </c>
      <c r="C45" s="104"/>
      <c r="D45" s="261"/>
      <c r="E45" s="106"/>
      <c r="F45" s="75"/>
      <c r="G45" s="155"/>
      <c r="H45" s="6"/>
    </row>
    <row r="46" spans="1:8">
      <c r="A46" s="11"/>
      <c r="B46" s="212"/>
      <c r="C46" s="208"/>
      <c r="D46" s="258"/>
      <c r="E46" s="210"/>
      <c r="F46" s="58"/>
      <c r="G46" s="155"/>
      <c r="H46" s="6"/>
    </row>
    <row r="47" spans="1:8" ht="158.4">
      <c r="A47" s="11"/>
      <c r="B47" s="212" t="s">
        <v>683</v>
      </c>
      <c r="C47" s="208"/>
      <c r="D47" s="258"/>
      <c r="E47" s="210"/>
      <c r="F47" s="58"/>
      <c r="G47" s="155"/>
      <c r="H47" s="6"/>
    </row>
    <row r="48" spans="1:8" ht="39.6">
      <c r="A48" s="11"/>
      <c r="B48" s="212" t="s">
        <v>684</v>
      </c>
      <c r="C48" s="208"/>
      <c r="D48" s="258"/>
      <c r="E48" s="210"/>
      <c r="F48" s="58"/>
      <c r="G48" s="155"/>
      <c r="H48" s="6"/>
    </row>
    <row r="49" spans="1:8">
      <c r="A49" s="11"/>
      <c r="B49" s="212"/>
      <c r="C49" s="208"/>
      <c r="D49" s="258"/>
      <c r="E49" s="210"/>
      <c r="F49" s="58"/>
      <c r="G49" s="155"/>
      <c r="H49" s="6"/>
    </row>
    <row r="50" spans="1:8">
      <c r="A50" s="11"/>
      <c r="B50" s="207" t="s">
        <v>685</v>
      </c>
      <c r="C50" s="278"/>
      <c r="D50" s="278"/>
      <c r="E50" s="275"/>
      <c r="F50" s="86"/>
      <c r="G50" s="155"/>
      <c r="H50" s="6"/>
    </row>
    <row r="51" spans="1:8" ht="39.6">
      <c r="A51" s="11"/>
      <c r="B51" s="212" t="s">
        <v>686</v>
      </c>
      <c r="C51" s="278"/>
      <c r="D51" s="278"/>
      <c r="E51" s="275"/>
      <c r="F51" s="86"/>
      <c r="G51" s="155"/>
      <c r="H51" s="6"/>
    </row>
    <row r="52" spans="1:8">
      <c r="A52" s="40"/>
      <c r="B52" s="207" t="s">
        <v>687</v>
      </c>
      <c r="C52" s="226" t="s">
        <v>16</v>
      </c>
      <c r="D52" s="274">
        <v>3</v>
      </c>
      <c r="E52" s="207"/>
      <c r="F52" s="86">
        <f>D52*E52</f>
        <v>0</v>
      </c>
      <c r="G52" s="155"/>
      <c r="H52" s="6"/>
    </row>
    <row r="53" spans="1:8">
      <c r="A53" s="40"/>
      <c r="B53" s="207"/>
      <c r="C53" s="226"/>
      <c r="D53" s="274"/>
      <c r="E53" s="275"/>
      <c r="F53" s="86"/>
      <c r="G53" s="155"/>
      <c r="H53" s="6"/>
    </row>
    <row r="54" spans="1:8" ht="39.6">
      <c r="A54" s="11" t="s">
        <v>354</v>
      </c>
      <c r="B54" s="277" t="s">
        <v>688</v>
      </c>
      <c r="C54" s="226"/>
      <c r="D54" s="274"/>
      <c r="E54" s="275"/>
      <c r="F54" s="86"/>
      <c r="G54" s="155"/>
      <c r="H54" s="6"/>
    </row>
    <row r="55" spans="1:8" ht="145.19999999999999">
      <c r="A55" s="40"/>
      <c r="B55" s="212" t="s">
        <v>689</v>
      </c>
      <c r="C55" s="226"/>
      <c r="D55" s="274"/>
      <c r="E55" s="275"/>
      <c r="F55" s="86"/>
      <c r="G55" s="155"/>
      <c r="H55" s="6"/>
    </row>
    <row r="56" spans="1:8" ht="105.6">
      <c r="A56" s="40"/>
      <c r="B56" s="212" t="s">
        <v>690</v>
      </c>
      <c r="C56" s="226"/>
      <c r="D56" s="274"/>
      <c r="E56" s="275"/>
      <c r="F56" s="86"/>
      <c r="G56" s="155"/>
      <c r="H56" s="6"/>
    </row>
    <row r="57" spans="1:8" ht="79.2">
      <c r="A57" s="279"/>
      <c r="B57" s="284" t="s">
        <v>691</v>
      </c>
      <c r="C57" s="197"/>
      <c r="D57" s="280"/>
      <c r="E57" s="190"/>
      <c r="F57" s="157"/>
      <c r="G57" s="155"/>
      <c r="H57" s="6"/>
    </row>
    <row r="58" spans="1:8">
      <c r="A58" s="40"/>
      <c r="B58" s="212"/>
      <c r="C58" s="226"/>
      <c r="D58" s="274"/>
      <c r="E58" s="275"/>
      <c r="F58" s="86"/>
      <c r="G58" s="155"/>
      <c r="H58" s="6"/>
    </row>
    <row r="59" spans="1:8" ht="52.8">
      <c r="A59" s="40"/>
      <c r="B59" s="212" t="s">
        <v>698</v>
      </c>
      <c r="C59" s="226"/>
      <c r="D59" s="274"/>
      <c r="E59" s="275"/>
      <c r="F59" s="86"/>
      <c r="G59" s="155"/>
      <c r="H59" s="6"/>
    </row>
    <row r="60" spans="1:8" ht="79.2">
      <c r="A60" s="40"/>
      <c r="B60" s="212" t="s">
        <v>692</v>
      </c>
      <c r="C60" s="226"/>
      <c r="D60" s="274"/>
      <c r="E60" s="275"/>
      <c r="F60" s="86"/>
      <c r="G60" s="155"/>
      <c r="H60" s="6"/>
    </row>
    <row r="61" spans="1:8" ht="26.4">
      <c r="A61" s="40"/>
      <c r="B61" s="212" t="s">
        <v>867</v>
      </c>
      <c r="C61" s="226"/>
      <c r="D61" s="274"/>
      <c r="E61" s="275"/>
      <c r="F61" s="86"/>
      <c r="G61" s="155"/>
      <c r="H61" s="6"/>
    </row>
    <row r="62" spans="1:8" ht="105.6">
      <c r="A62" s="40"/>
      <c r="B62" s="212" t="s">
        <v>868</v>
      </c>
      <c r="C62" s="226"/>
      <c r="D62" s="274"/>
      <c r="E62" s="275"/>
      <c r="F62" s="86"/>
      <c r="G62" s="155"/>
      <c r="H62" s="6"/>
    </row>
    <row r="63" spans="1:8" ht="158.4">
      <c r="A63" s="40"/>
      <c r="B63" s="212" t="s">
        <v>693</v>
      </c>
      <c r="C63" s="226"/>
      <c r="D63" s="274"/>
      <c r="E63" s="275"/>
      <c r="F63" s="86"/>
      <c r="G63" s="155"/>
      <c r="H63" s="6"/>
    </row>
    <row r="64" spans="1:8">
      <c r="A64" s="40"/>
      <c r="B64" s="207"/>
      <c r="C64" s="226"/>
      <c r="D64" s="274"/>
      <c r="E64" s="275"/>
      <c r="F64" s="86"/>
      <c r="G64" s="155"/>
      <c r="H64" s="6"/>
    </row>
    <row r="65" spans="1:8">
      <c r="A65" s="40"/>
      <c r="B65" s="207" t="s">
        <v>694</v>
      </c>
      <c r="C65" s="278"/>
      <c r="D65" s="278"/>
      <c r="E65" s="275"/>
      <c r="F65" s="86"/>
      <c r="G65" s="155"/>
      <c r="H65" s="6"/>
    </row>
    <row r="66" spans="1:8">
      <c r="A66" s="40"/>
      <c r="B66" s="212" t="s">
        <v>695</v>
      </c>
      <c r="C66" s="278"/>
      <c r="D66" s="278"/>
      <c r="E66" s="275"/>
      <c r="F66" s="86"/>
      <c r="G66" s="155"/>
      <c r="H66" s="6"/>
    </row>
    <row r="67" spans="1:8">
      <c r="A67" s="40"/>
      <c r="B67" s="207" t="s">
        <v>696</v>
      </c>
      <c r="C67" s="226" t="s">
        <v>16</v>
      </c>
      <c r="D67" s="274">
        <v>1</v>
      </c>
      <c r="E67" s="207"/>
      <c r="F67" s="86">
        <f>D67*E67</f>
        <v>0</v>
      </c>
      <c r="G67" s="155"/>
      <c r="H67" s="6"/>
    </row>
    <row r="68" spans="1:8">
      <c r="A68" s="279"/>
      <c r="B68" s="162"/>
      <c r="C68" s="197"/>
      <c r="D68" s="280"/>
      <c r="E68" s="190"/>
      <c r="F68" s="157"/>
      <c r="G68" s="155"/>
      <c r="H68" s="6"/>
    </row>
    <row r="69" spans="1:8" ht="9.75" customHeight="1" thickBot="1">
      <c r="A69" s="29"/>
      <c r="B69" s="42"/>
      <c r="C69" s="43"/>
      <c r="D69" s="109"/>
      <c r="E69" s="45"/>
      <c r="F69" s="45"/>
      <c r="G69" s="155"/>
      <c r="H69" s="6"/>
    </row>
    <row r="70" spans="1:8" ht="16.2" thickTop="1" thickBot="1">
      <c r="A70" s="46"/>
      <c r="B70" s="398" t="s">
        <v>764</v>
      </c>
      <c r="C70" s="398"/>
      <c r="D70" s="398"/>
      <c r="E70" s="399"/>
      <c r="F70" s="50">
        <f>SUM(F6:F68)</f>
        <v>0</v>
      </c>
      <c r="G70" s="155"/>
      <c r="H70" s="6"/>
    </row>
    <row r="71" spans="1:8" ht="13.8" thickTop="1"/>
  </sheetData>
  <sheetProtection algorithmName="SHA-512" hashValue="sVAN3/OQGz1w8jaYSAC1Pi/L0IUL/lfEsgvV0T5lhG+1oJd7VCA3x4pnnyHsljCT8wHAb45XUo8B73pe7VNf1g==" saltValue="7ookFYq1LUtfeogPbvHWsA==" spinCount="100000" sheet="1" formatCells="0" formatColumns="0" formatRows="0" insertColumns="0" insertRows="0" insertHyperlinks="0" deleteColumns="0" deleteRows="0" sort="0" autoFilter="0" pivotTables="0"/>
  <protectedRanges>
    <protectedRange sqref="E1:E1048576" name="Range1"/>
  </protectedRanges>
  <mergeCells count="6">
    <mergeCell ref="B70:E70"/>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rowBreaks count="3" manualBreakCount="3">
    <brk id="36" max="5" man="1"/>
    <brk id="45" max="5" man="1"/>
    <brk id="57"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11F4-9634-4CA6-B074-DADB6C88EDAB}">
  <sheetPr>
    <tabColor indexed="35"/>
  </sheetPr>
  <dimension ref="A1:J47"/>
  <sheetViews>
    <sheetView showZeros="0" view="pageBreakPreview" zoomScale="110" zoomScaleNormal="110" zoomScaleSheetLayoutView="110" workbookViewId="0">
      <selection sqref="A1:F1"/>
    </sheetView>
  </sheetViews>
  <sheetFormatPr defaultColWidth="9.109375" defaultRowHeight="13.2"/>
  <cols>
    <col min="1" max="1" width="9.33203125" style="185" customWidth="1"/>
    <col min="2" max="2" width="36.5546875" style="153" customWidth="1"/>
    <col min="3" max="3" width="6" style="186" customWidth="1"/>
    <col min="4" max="4" width="10.109375" style="6" customWidth="1"/>
    <col min="5" max="5" width="12.109375" style="187" customWidth="1"/>
    <col min="6" max="6" width="17.5546875" style="187" customWidth="1"/>
    <col min="7" max="7" width="6.6640625" style="6" customWidth="1"/>
    <col min="8" max="8" width="12" style="1" customWidth="1"/>
    <col min="9" max="16384" width="9.109375" style="6"/>
  </cols>
  <sheetData>
    <row r="1" spans="1:10" ht="30" customHeight="1">
      <c r="A1" s="400" t="s">
        <v>861</v>
      </c>
      <c r="B1" s="400"/>
      <c r="C1" s="400"/>
      <c r="D1" s="400"/>
      <c r="E1" s="400"/>
      <c r="F1" s="400"/>
      <c r="I1" s="154"/>
      <c r="J1" s="1"/>
    </row>
    <row r="2" spans="1:10" ht="16.5" customHeight="1" thickBot="1">
      <c r="A2" s="401" t="s">
        <v>385</v>
      </c>
      <c r="B2" s="402"/>
      <c r="C2" s="402"/>
      <c r="D2" s="402"/>
      <c r="E2" s="402"/>
      <c r="F2" s="402"/>
      <c r="I2" s="154"/>
      <c r="J2" s="1"/>
    </row>
    <row r="3" spans="1:10" ht="26.25" customHeight="1" thickTop="1" thickBot="1">
      <c r="A3" s="403" t="s">
        <v>29</v>
      </c>
      <c r="B3" s="405" t="s">
        <v>30</v>
      </c>
      <c r="C3" s="405" t="s">
        <v>31</v>
      </c>
      <c r="D3" s="15" t="s">
        <v>32</v>
      </c>
      <c r="E3" s="15" t="s">
        <v>33</v>
      </c>
      <c r="F3" s="121" t="s">
        <v>34</v>
      </c>
      <c r="H3" s="6"/>
      <c r="I3" s="154"/>
      <c r="J3" s="2"/>
    </row>
    <row r="4" spans="1:10" ht="15" customHeight="1" thickTop="1" thickBot="1">
      <c r="A4" s="404"/>
      <c r="B4" s="406"/>
      <c r="C4" s="407"/>
      <c r="D4" s="16" t="s">
        <v>35</v>
      </c>
      <c r="E4" s="16" t="s">
        <v>36</v>
      </c>
      <c r="F4" s="122" t="s">
        <v>37</v>
      </c>
      <c r="I4" s="154"/>
      <c r="J4" s="155"/>
    </row>
    <row r="5" spans="1:10" ht="12.75" customHeight="1" thickTop="1" thickBot="1">
      <c r="A5" s="24" t="s">
        <v>348</v>
      </c>
      <c r="B5" s="25" t="s">
        <v>765</v>
      </c>
      <c r="C5" s="54"/>
      <c r="D5" s="22"/>
      <c r="E5" s="93"/>
      <c r="F5" s="34"/>
      <c r="G5" s="155"/>
      <c r="H5" s="6"/>
    </row>
    <row r="6" spans="1:10" ht="12.75" customHeight="1" thickTop="1">
      <c r="A6" s="61"/>
      <c r="B6" s="35"/>
      <c r="C6" s="35"/>
      <c r="D6" s="35"/>
      <c r="E6" s="35"/>
      <c r="F6" s="36"/>
      <c r="G6" s="155"/>
      <c r="H6" s="6"/>
    </row>
    <row r="7" spans="1:10" ht="15">
      <c r="A7" s="281"/>
      <c r="B7" s="235" t="s">
        <v>28</v>
      </c>
      <c r="C7" s="151"/>
      <c r="D7" s="152"/>
      <c r="E7" s="66"/>
      <c r="F7" s="37"/>
      <c r="G7" s="155"/>
      <c r="H7" s="6"/>
    </row>
    <row r="8" spans="1:10" s="165" customFormat="1" ht="12.75" customHeight="1">
      <c r="A8" s="77"/>
      <c r="B8" s="212" t="s">
        <v>766</v>
      </c>
      <c r="C8" s="151"/>
      <c r="D8" s="152"/>
      <c r="E8" s="273"/>
      <c r="F8" s="37"/>
      <c r="H8" s="155"/>
    </row>
    <row r="9" spans="1:10" s="165" customFormat="1" ht="12.75" customHeight="1">
      <c r="A9" s="77"/>
      <c r="B9" s="212" t="s">
        <v>128</v>
      </c>
      <c r="C9" s="151"/>
      <c r="D9" s="152"/>
      <c r="E9" s="273"/>
      <c r="F9" s="37"/>
      <c r="H9" s="155"/>
    </row>
    <row r="10" spans="1:10" s="165" customFormat="1" ht="15">
      <c r="A10" s="77"/>
      <c r="B10" s="212" t="s">
        <v>129</v>
      </c>
      <c r="C10" s="151"/>
      <c r="D10" s="152"/>
      <c r="E10" s="273"/>
      <c r="F10" s="37"/>
      <c r="H10" s="155"/>
    </row>
    <row r="11" spans="1:10" s="165" customFormat="1" ht="12.75" customHeight="1">
      <c r="A11" s="77"/>
      <c r="B11" s="212" t="s">
        <v>130</v>
      </c>
      <c r="C11" s="151"/>
      <c r="D11" s="152"/>
      <c r="E11" s="273"/>
      <c r="F11" s="37"/>
      <c r="H11" s="155"/>
    </row>
    <row r="12" spans="1:10" s="165" customFormat="1" ht="12.75" customHeight="1">
      <c r="A12" s="77"/>
      <c r="B12" s="212" t="s">
        <v>131</v>
      </c>
      <c r="C12" s="151"/>
      <c r="D12" s="152"/>
      <c r="E12" s="273"/>
      <c r="F12" s="37"/>
      <c r="H12" s="155"/>
    </row>
    <row r="13" spans="1:10" s="165" customFormat="1" ht="12.75" customHeight="1">
      <c r="A13" s="77"/>
      <c r="B13" s="212" t="s">
        <v>132</v>
      </c>
      <c r="C13" s="151"/>
      <c r="D13" s="152"/>
      <c r="E13" s="273"/>
      <c r="F13" s="37"/>
      <c r="H13" s="155"/>
    </row>
    <row r="14" spans="1:10" s="165" customFormat="1" ht="12.75" customHeight="1">
      <c r="A14" s="77"/>
      <c r="B14" s="212" t="s">
        <v>133</v>
      </c>
      <c r="C14" s="151"/>
      <c r="D14" s="152"/>
      <c r="E14" s="273"/>
      <c r="F14" s="37"/>
      <c r="H14" s="155"/>
    </row>
    <row r="15" spans="1:10" s="165" customFormat="1" ht="26.4">
      <c r="A15" s="77"/>
      <c r="B15" s="212" t="s">
        <v>134</v>
      </c>
      <c r="C15" s="151"/>
      <c r="D15" s="152"/>
      <c r="E15" s="273"/>
      <c r="F15" s="37"/>
      <c r="H15" s="155"/>
    </row>
    <row r="16" spans="1:10" s="165" customFormat="1" ht="15">
      <c r="A16" s="77"/>
      <c r="B16" s="212" t="s">
        <v>135</v>
      </c>
      <c r="C16" s="151"/>
      <c r="D16" s="152"/>
      <c r="E16" s="273"/>
      <c r="F16" s="37"/>
      <c r="H16" s="155"/>
    </row>
    <row r="17" spans="1:8" s="165" customFormat="1" ht="12.75" customHeight="1">
      <c r="A17" s="77"/>
      <c r="B17" s="212" t="s">
        <v>767</v>
      </c>
      <c r="C17" s="151"/>
      <c r="D17" s="152"/>
      <c r="E17" s="273"/>
      <c r="F17" s="37"/>
      <c r="H17" s="155"/>
    </row>
    <row r="18" spans="1:8" s="165" customFormat="1" ht="12.75" customHeight="1">
      <c r="A18" s="77"/>
      <c r="B18" s="212" t="s">
        <v>136</v>
      </c>
      <c r="C18" s="151"/>
      <c r="D18" s="152"/>
      <c r="E18" s="273"/>
      <c r="F18" s="37"/>
      <c r="H18" s="155"/>
    </row>
    <row r="19" spans="1:8" s="165" customFormat="1" ht="15">
      <c r="A19" s="77"/>
      <c r="B19" s="212" t="s">
        <v>137</v>
      </c>
      <c r="C19" s="151"/>
      <c r="D19" s="152"/>
      <c r="E19" s="273"/>
      <c r="F19" s="37"/>
      <c r="H19" s="155"/>
    </row>
    <row r="20" spans="1:8" s="165" customFormat="1" ht="12.75" customHeight="1">
      <c r="A20" s="77"/>
      <c r="B20" s="212" t="s">
        <v>768</v>
      </c>
      <c r="C20" s="151"/>
      <c r="D20" s="152"/>
      <c r="E20" s="273"/>
      <c r="F20" s="37"/>
      <c r="H20" s="155"/>
    </row>
    <row r="21" spans="1:8" s="165" customFormat="1" ht="12.75" customHeight="1">
      <c r="A21" s="77"/>
      <c r="B21" s="212" t="s">
        <v>138</v>
      </c>
      <c r="C21" s="151"/>
      <c r="D21" s="152"/>
      <c r="E21" s="273"/>
      <c r="F21" s="37"/>
      <c r="H21" s="155"/>
    </row>
    <row r="22" spans="1:8" s="165" customFormat="1" ht="12.75" customHeight="1">
      <c r="A22" s="77"/>
      <c r="B22" s="212" t="s">
        <v>139</v>
      </c>
      <c r="C22" s="151"/>
      <c r="D22" s="152"/>
      <c r="E22" s="273"/>
      <c r="F22" s="37"/>
      <c r="H22" s="155"/>
    </row>
    <row r="23" spans="1:8" s="165" customFormat="1" ht="12.75" customHeight="1">
      <c r="A23" s="77"/>
      <c r="B23" s="212" t="s">
        <v>140</v>
      </c>
      <c r="C23" s="151"/>
      <c r="D23" s="152"/>
      <c r="E23" s="273"/>
      <c r="F23" s="37"/>
      <c r="H23" s="155"/>
    </row>
    <row r="24" spans="1:8" s="165" customFormat="1" ht="12.75" customHeight="1">
      <c r="A24" s="77"/>
      <c r="B24" s="212" t="s">
        <v>141</v>
      </c>
      <c r="C24" s="151"/>
      <c r="D24" s="152"/>
      <c r="E24" s="273"/>
      <c r="F24" s="37"/>
      <c r="H24" s="155"/>
    </row>
    <row r="25" spans="1:8" s="165" customFormat="1" ht="12.75" customHeight="1">
      <c r="A25" s="77"/>
      <c r="B25" s="212" t="s">
        <v>142</v>
      </c>
      <c r="C25" s="151"/>
      <c r="D25" s="152"/>
      <c r="E25" s="273"/>
      <c r="F25" s="37"/>
      <c r="H25" s="155"/>
    </row>
    <row r="26" spans="1:8" s="165" customFormat="1" ht="12.75" customHeight="1">
      <c r="A26" s="77"/>
      <c r="B26" s="212" t="s">
        <v>143</v>
      </c>
      <c r="C26" s="151"/>
      <c r="D26" s="152"/>
      <c r="E26" s="273"/>
      <c r="F26" s="37"/>
      <c r="H26" s="155"/>
    </row>
    <row r="27" spans="1:8" s="165" customFormat="1" ht="12.75" customHeight="1">
      <c r="A27" s="77"/>
      <c r="B27" s="235" t="s">
        <v>144</v>
      </c>
      <c r="C27" s="151"/>
      <c r="D27" s="152"/>
      <c r="E27" s="273"/>
      <c r="F27" s="37"/>
      <c r="H27" s="155"/>
    </row>
    <row r="28" spans="1:8" s="165" customFormat="1" ht="15">
      <c r="A28" s="77"/>
      <c r="B28" s="209" t="s">
        <v>145</v>
      </c>
      <c r="C28" s="151"/>
      <c r="D28" s="152"/>
      <c r="E28" s="273"/>
      <c r="F28" s="37"/>
      <c r="H28" s="155"/>
    </row>
    <row r="29" spans="1:8" s="155" customFormat="1" ht="12.75" customHeight="1">
      <c r="A29" s="77"/>
      <c r="B29" s="213"/>
      <c r="C29" s="151"/>
      <c r="D29" s="152"/>
      <c r="E29" s="273"/>
      <c r="F29" s="37"/>
    </row>
    <row r="30" spans="1:8" s="165" customFormat="1" ht="12.75" customHeight="1">
      <c r="A30" s="77"/>
      <c r="B30" s="282" t="s">
        <v>282</v>
      </c>
      <c r="C30" s="151"/>
      <c r="D30" s="152"/>
      <c r="E30" s="273"/>
      <c r="F30" s="37"/>
      <c r="H30" s="155"/>
    </row>
    <row r="31" spans="1:8" s="165" customFormat="1" ht="39.6">
      <c r="A31" s="21" t="s">
        <v>197</v>
      </c>
      <c r="B31" s="212" t="s">
        <v>645</v>
      </c>
      <c r="C31" s="97"/>
      <c r="D31" s="100"/>
      <c r="E31" s="98"/>
      <c r="F31" s="58"/>
      <c r="H31" s="155"/>
    </row>
    <row r="32" spans="1:8" s="165" customFormat="1" ht="39.6">
      <c r="A32" s="11"/>
      <c r="B32" s="212" t="s">
        <v>646</v>
      </c>
      <c r="C32" s="208"/>
      <c r="D32" s="258"/>
      <c r="E32" s="210"/>
      <c r="F32" s="58"/>
      <c r="H32" s="155"/>
    </row>
    <row r="33" spans="1:8" s="165" customFormat="1" ht="26.4">
      <c r="A33" s="11"/>
      <c r="B33" s="212" t="s">
        <v>647</v>
      </c>
      <c r="C33" s="208"/>
      <c r="D33" s="258"/>
      <c r="E33" s="210"/>
      <c r="F33" s="58"/>
      <c r="H33" s="155"/>
    </row>
    <row r="34" spans="1:8" s="165" customFormat="1" ht="39.6">
      <c r="A34" s="32"/>
      <c r="B34" s="284" t="s">
        <v>648</v>
      </c>
      <c r="C34" s="104"/>
      <c r="D34" s="261"/>
      <c r="E34" s="106"/>
      <c r="F34" s="75"/>
      <c r="H34" s="155"/>
    </row>
    <row r="35" spans="1:8" s="165" customFormat="1" ht="26.4">
      <c r="A35" s="11"/>
      <c r="B35" s="212" t="s">
        <v>647</v>
      </c>
      <c r="C35" s="208"/>
      <c r="D35" s="258"/>
      <c r="E35" s="210"/>
      <c r="F35" s="58"/>
      <c r="H35" s="155"/>
    </row>
    <row r="36" spans="1:8" s="165" customFormat="1" ht="92.4">
      <c r="A36" s="11"/>
      <c r="B36" s="120" t="s">
        <v>649</v>
      </c>
      <c r="C36" s="97"/>
      <c r="D36" s="100"/>
      <c r="E36" s="98"/>
      <c r="F36" s="58"/>
      <c r="H36" s="155"/>
    </row>
    <row r="37" spans="1:8" s="165" customFormat="1" ht="39.6">
      <c r="A37" s="11"/>
      <c r="B37" s="120" t="s">
        <v>376</v>
      </c>
      <c r="C37" s="97"/>
      <c r="D37" s="100"/>
      <c r="E37" s="98"/>
      <c r="F37" s="58"/>
      <c r="H37" s="155"/>
    </row>
    <row r="38" spans="1:8" s="165" customFormat="1" ht="92.4">
      <c r="A38" s="11"/>
      <c r="B38" s="163" t="s">
        <v>650</v>
      </c>
      <c r="C38" s="127"/>
      <c r="D38" s="150"/>
      <c r="E38" s="128"/>
      <c r="F38" s="58"/>
      <c r="H38" s="155"/>
    </row>
    <row r="39" spans="1:8" s="165" customFormat="1" ht="12.75" customHeight="1">
      <c r="A39" s="11"/>
      <c r="B39" s="128" t="s">
        <v>125</v>
      </c>
      <c r="C39" s="127"/>
      <c r="D39" s="150"/>
      <c r="E39" s="128"/>
      <c r="F39" s="58"/>
      <c r="H39" s="155"/>
    </row>
    <row r="40" spans="1:8" s="165" customFormat="1" ht="12.75" customHeight="1">
      <c r="A40" s="11"/>
      <c r="B40" s="210"/>
      <c r="C40" s="208"/>
      <c r="D40" s="258"/>
      <c r="E40" s="210"/>
      <c r="F40" s="58"/>
      <c r="H40" s="155"/>
    </row>
    <row r="41" spans="1:8" s="165" customFormat="1" ht="12.75" customHeight="1">
      <c r="A41" s="40"/>
      <c r="B41" s="128" t="s">
        <v>355</v>
      </c>
      <c r="C41" s="178"/>
      <c r="D41" s="179"/>
      <c r="E41" s="128"/>
      <c r="F41" s="58"/>
      <c r="H41" s="155"/>
    </row>
    <row r="42" spans="1:8" s="165" customFormat="1" ht="12.75" customHeight="1">
      <c r="A42" s="11"/>
      <c r="B42" s="163" t="s">
        <v>651</v>
      </c>
      <c r="C42" s="178"/>
      <c r="D42" s="179"/>
      <c r="E42" s="128"/>
      <c r="F42" s="58"/>
      <c r="H42" s="155"/>
    </row>
    <row r="43" spans="1:8" s="165" customFormat="1" ht="12.75" customHeight="1">
      <c r="A43" s="11"/>
      <c r="B43" s="210" t="s">
        <v>414</v>
      </c>
      <c r="C43" s="241" t="s">
        <v>16</v>
      </c>
      <c r="D43" s="245">
        <v>1</v>
      </c>
      <c r="E43" s="242"/>
      <c r="F43" s="58">
        <f>E43*D43</f>
        <v>0</v>
      </c>
      <c r="H43" s="155"/>
    </row>
    <row r="44" spans="1:8" s="165" customFormat="1" ht="12.75" customHeight="1">
      <c r="A44" s="77"/>
      <c r="B44" s="145"/>
      <c r="C44" s="181"/>
      <c r="D44" s="180"/>
      <c r="E44" s="182"/>
      <c r="F44" s="58">
        <f>+D44*E44</f>
        <v>0</v>
      </c>
      <c r="H44" s="155"/>
    </row>
    <row r="45" spans="1:8" s="165" customFormat="1" ht="11.25" customHeight="1" thickBot="1">
      <c r="A45" s="67"/>
      <c r="B45" s="38"/>
      <c r="C45" s="38"/>
      <c r="D45" s="38"/>
      <c r="E45" s="38"/>
      <c r="F45" s="39"/>
      <c r="H45" s="155"/>
    </row>
    <row r="46" spans="1:8" s="165" customFormat="1" ht="16.5" customHeight="1" thickTop="1" thickBot="1">
      <c r="A46" s="46"/>
      <c r="B46" s="398" t="s">
        <v>769</v>
      </c>
      <c r="C46" s="398"/>
      <c r="D46" s="398"/>
      <c r="E46" s="399"/>
      <c r="F46" s="50">
        <f>SUM(F8:F45)</f>
        <v>0</v>
      </c>
      <c r="H46" s="155"/>
    </row>
    <row r="47" spans="1:8" ht="13.8" thickTop="1"/>
  </sheetData>
  <sheetProtection algorithmName="SHA-512" hashValue="lOIWF2UE0WWt+pT0RvAHwjnNuiCzaNHxOIsLVFO1i82y6bqcffvDp47rxgwKmfJorl5FWvm1c3IYsyOZBuodlA==" saltValue="CNcWUGKGBxOg8dGYk12krA==" spinCount="100000" sheet="1" formatCells="0" formatColumns="0" formatRows="0" insertColumns="0" insertRows="0" insertHyperlinks="0" deleteColumns="0" deleteRows="0" sort="0" autoFilter="0" pivotTables="0"/>
  <protectedRanges>
    <protectedRange sqref="E1:E1048576" name="Range1"/>
  </protectedRanges>
  <mergeCells count="6">
    <mergeCell ref="B46:E46"/>
    <mergeCell ref="A1:F1"/>
    <mergeCell ref="A2:F2"/>
    <mergeCell ref="A3:A4"/>
    <mergeCell ref="B3:B4"/>
    <mergeCell ref="C3:C4"/>
  </mergeCells>
  <pageMargins left="0.9055118110236221" right="0.19685039370078741" top="0.27559055118110237" bottom="0.27559055118110237" header="0.19685039370078741" footer="0.19685039370078741"/>
  <pageSetup paperSize="9" orientation="portrait" r:id="rId1"/>
  <headerFooter>
    <oddFooter>&amp;C&amp;8 2017-202-32-АРХ-КО1&amp;R&amp;8&amp;P/&amp;N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34</vt:i4>
      </vt:variant>
    </vt:vector>
  </HeadingPairs>
  <TitlesOfParts>
    <vt:vector size="51" baseType="lpstr">
      <vt:lpstr>1 RUŠENJE I DEMONTAŽA</vt:lpstr>
      <vt:lpstr>2 ZEMLJANI</vt:lpstr>
      <vt:lpstr>3 BETONSKI I ARM.</vt:lpstr>
      <vt:lpstr>4 ARMIRAČKI</vt:lpstr>
      <vt:lpstr>5 ZIDARSKI</vt:lpstr>
      <vt:lpstr>6 TESARSKI</vt:lpstr>
      <vt:lpstr>7 IZOLATERSKI</vt:lpstr>
      <vt:lpstr>8 PVC STOL.</vt:lpstr>
      <vt:lpstr>9 BRAVARSKI</vt:lpstr>
      <vt:lpstr>10 LIMARSKI</vt:lpstr>
      <vt:lpstr>11 KERAMIČARSKI</vt:lpstr>
      <vt:lpstr>12 PODOPOL.</vt:lpstr>
      <vt:lpstr>13 SUVOMONTAŽNI</vt:lpstr>
      <vt:lpstr>14 MOL.-FARB.</vt:lpstr>
      <vt:lpstr>15 FASADERSKI</vt:lpstr>
      <vt:lpstr>16 RAZNI</vt:lpstr>
      <vt:lpstr>REKAPITULACIJA</vt:lpstr>
      <vt:lpstr>'1 RUŠENJE I DEMONTAŽA'!Print_Area</vt:lpstr>
      <vt:lpstr>'10 LIMARSKI'!Print_Area</vt:lpstr>
      <vt:lpstr>'11 KERAMIČARSKI'!Print_Area</vt:lpstr>
      <vt:lpstr>'12 PODOPOL.'!Print_Area</vt:lpstr>
      <vt:lpstr>'13 SUVOMONTAŽNI'!Print_Area</vt:lpstr>
      <vt:lpstr>'14 MOL.-FARB.'!Print_Area</vt:lpstr>
      <vt:lpstr>'15 FASADERSKI'!Print_Area</vt:lpstr>
      <vt:lpstr>'16 RAZNI'!Print_Area</vt:lpstr>
      <vt:lpstr>'2 ZEMLJANI'!Print_Area</vt:lpstr>
      <vt:lpstr>'3 BETONSKI I ARM.'!Print_Area</vt:lpstr>
      <vt:lpstr>'4 ARMIRAČKI'!Print_Area</vt:lpstr>
      <vt:lpstr>'5 ZIDARSKI'!Print_Area</vt:lpstr>
      <vt:lpstr>'6 TESARSKI'!Print_Area</vt:lpstr>
      <vt:lpstr>'7 IZOLATERSKI'!Print_Area</vt:lpstr>
      <vt:lpstr>'8 PVC STOL.'!Print_Area</vt:lpstr>
      <vt:lpstr>'9 BRAVARSKI'!Print_Area</vt:lpstr>
      <vt:lpstr>REKAPITULACIJA!Print_Area</vt:lpstr>
      <vt:lpstr>'1 RUŠENJE I DEMONTAŽA'!Print_Titles</vt:lpstr>
      <vt:lpstr>'10 LIMARSKI'!Print_Titles</vt:lpstr>
      <vt:lpstr>'11 KERAMIČARSKI'!Print_Titles</vt:lpstr>
      <vt:lpstr>'12 PODOPOL.'!Print_Titles</vt:lpstr>
      <vt:lpstr>'13 SUVOMONTAŽNI'!Print_Titles</vt:lpstr>
      <vt:lpstr>'14 MOL.-FARB.'!Print_Titles</vt:lpstr>
      <vt:lpstr>'15 FASADERSKI'!Print_Titles</vt:lpstr>
      <vt:lpstr>'16 RAZNI'!Print_Titles</vt:lpstr>
      <vt:lpstr>'2 ZEMLJANI'!Print_Titles</vt:lpstr>
      <vt:lpstr>'3 BETONSKI I ARM.'!Print_Titles</vt:lpstr>
      <vt:lpstr>'4 ARMIRAČKI'!Print_Titles</vt:lpstr>
      <vt:lpstr>'5 ZIDARSKI'!Print_Titles</vt:lpstr>
      <vt:lpstr>'6 TESARSKI'!Print_Titles</vt:lpstr>
      <vt:lpstr>'7 IZOLATERSKI'!Print_Titles</vt:lpstr>
      <vt:lpstr>'8 PVC STOL.'!Print_Titles</vt:lpstr>
      <vt:lpstr>'9 BRAVARSKI'!Print_Titles</vt:lpstr>
      <vt:lpstr>REKAPITULACIJA!Print_Titles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Mitic</dc:creator>
  <cp:lastModifiedBy>Mladen Savić</cp:lastModifiedBy>
  <cp:lastPrinted>2018-07-06T13:11:06Z</cp:lastPrinted>
  <dcterms:created xsi:type="dcterms:W3CDTF">2006-07-11T08:18:40Z</dcterms:created>
  <dcterms:modified xsi:type="dcterms:W3CDTF">2020-04-08T11:32:47Z</dcterms:modified>
</cp:coreProperties>
</file>